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Feb - Mar 2024\"/>
    </mc:Choice>
  </mc:AlternateContent>
  <xr:revisionPtr revIDLastSave="0" documentId="13_ncr:1_{0A78961C-DAED-46EB-916B-E51BE34BFDEA}" xr6:coauthVersionLast="47" xr6:coauthVersionMax="47" xr10:uidLastSave="{00000000-0000-0000-0000-000000000000}"/>
  <bookViews>
    <workbookView xWindow="-110" yWindow="-11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85" i="1" l="1"/>
  <c r="K2044" i="1" a="1"/>
  <c r="K2044" i="1" s="1"/>
  <c r="J2044" i="1" a="1"/>
  <c r="J2044" i="1" s="1"/>
  <c r="I2044" i="1" a="1"/>
  <c r="I2044" i="1" s="1"/>
  <c r="H2044" i="1" a="1"/>
  <c r="H2044" i="1" s="1"/>
  <c r="G2044" i="1" a="1"/>
  <c r="G2044" i="1" s="1"/>
  <c r="K2043" i="1" a="1"/>
  <c r="K2043" i="1" s="1"/>
  <c r="J2043" i="1" a="1"/>
  <c r="J2043" i="1" s="1"/>
  <c r="I2043" i="1" a="1"/>
  <c r="I2043" i="1" s="1"/>
  <c r="H2043" i="1" a="1"/>
  <c r="H2043" i="1" s="1"/>
  <c r="G2043" i="1" a="1"/>
  <c r="G2043" i="1" s="1"/>
  <c r="K2042" i="1" a="1"/>
  <c r="K2042" i="1" s="1"/>
  <c r="J2042" i="1" a="1"/>
  <c r="J2042" i="1" s="1"/>
  <c r="I2042" i="1" a="1"/>
  <c r="I2042" i="1" s="1"/>
  <c r="H2042" i="1" a="1"/>
  <c r="H2042" i="1" s="1"/>
  <c r="G2042" i="1" a="1"/>
  <c r="G2042" i="1" s="1"/>
  <c r="K2041" i="1" a="1"/>
  <c r="K2041" i="1" s="1"/>
  <c r="J2041" i="1" a="1"/>
  <c r="J2041" i="1" s="1"/>
  <c r="I2041" i="1" a="1"/>
  <c r="I2041" i="1" s="1"/>
  <c r="H2041" i="1" a="1"/>
  <c r="H2041" i="1" s="1"/>
  <c r="G2041" i="1" a="1"/>
  <c r="G2041" i="1" s="1"/>
  <c r="K2040" i="1" a="1"/>
  <c r="K2040" i="1" s="1"/>
  <c r="J2040" i="1" a="1"/>
  <c r="J2040" i="1" s="1"/>
  <c r="I2040" i="1" a="1"/>
  <c r="I2040" i="1" s="1"/>
  <c r="H2040" i="1" a="1"/>
  <c r="H2040" i="1" s="1"/>
  <c r="G2040" i="1" a="1"/>
  <c r="G2040" i="1" s="1"/>
  <c r="K2039" i="1" a="1"/>
  <c r="K2039" i="1" s="1"/>
  <c r="J2039" i="1" a="1"/>
  <c r="J2039" i="1" s="1"/>
  <c r="I2039" i="1" a="1"/>
  <c r="I2039" i="1" s="1"/>
  <c r="H2039" i="1" a="1"/>
  <c r="H2039" i="1" s="1"/>
  <c r="G2039" i="1" a="1"/>
  <c r="G2039" i="1" s="1"/>
  <c r="K2038" i="1" a="1"/>
  <c r="K2038" i="1" s="1"/>
  <c r="J2038" i="1" a="1"/>
  <c r="J2038" i="1" s="1"/>
  <c r="I2038" i="1" a="1"/>
  <c r="I2038" i="1" s="1"/>
  <c r="H2038" i="1" a="1"/>
  <c r="H2038" i="1" s="1"/>
  <c r="G2038" i="1" a="1"/>
  <c r="G2038" i="1" s="1"/>
  <c r="K2037" i="1" a="1"/>
  <c r="K2037" i="1" s="1"/>
  <c r="J2037" i="1" a="1"/>
  <c r="J2037" i="1" s="1"/>
  <c r="I2037" i="1" a="1"/>
  <c r="I2037" i="1" s="1"/>
  <c r="H2037" i="1" a="1"/>
  <c r="H2037" i="1" s="1"/>
  <c r="G2037" i="1" a="1"/>
  <c r="G2037" i="1" s="1"/>
  <c r="K2036" i="1" a="1"/>
  <c r="K2036" i="1" s="1"/>
  <c r="J2036" i="1" a="1"/>
  <c r="J2036" i="1" s="1"/>
  <c r="I2036" i="1" a="1"/>
  <c r="I2036" i="1" s="1"/>
  <c r="H2036" i="1" a="1"/>
  <c r="H2036" i="1" s="1"/>
  <c r="G2036" i="1" a="1"/>
  <c r="G2036" i="1" s="1"/>
  <c r="K2035" i="1" a="1"/>
  <c r="K2035" i="1" s="1"/>
  <c r="J2035" i="1" a="1"/>
  <c r="J2035" i="1" s="1"/>
  <c r="I2035" i="1" a="1"/>
  <c r="I2035" i="1" s="1"/>
  <c r="H2035" i="1" a="1"/>
  <c r="H2035" i="1" s="1"/>
  <c r="G2035" i="1" a="1"/>
  <c r="G2035" i="1" s="1"/>
  <c r="K2034" i="1" a="1"/>
  <c r="K2034" i="1" s="1"/>
  <c r="J2034" i="1" a="1"/>
  <c r="J2034" i="1" s="1"/>
  <c r="I2034" i="1" a="1"/>
  <c r="I2034" i="1" s="1"/>
  <c r="H2034" i="1" a="1"/>
  <c r="H2034" i="1" s="1"/>
  <c r="G2034" i="1" a="1"/>
  <c r="G2034" i="1" s="1"/>
  <c r="K2033" i="1" a="1"/>
  <c r="K2033" i="1" s="1"/>
  <c r="J2033" i="1" a="1"/>
  <c r="J2033" i="1" s="1"/>
  <c r="I2033" i="1" a="1"/>
  <c r="I2033" i="1" s="1"/>
  <c r="H2033" i="1" a="1"/>
  <c r="H2033" i="1" s="1"/>
  <c r="G2033" i="1" a="1"/>
  <c r="G2033" i="1" s="1"/>
  <c r="K2032" i="1" a="1"/>
  <c r="K2032" i="1" s="1"/>
  <c r="J2032" i="1" a="1"/>
  <c r="J2032" i="1" s="1"/>
  <c r="I2032" i="1" a="1"/>
  <c r="I2032" i="1" s="1"/>
  <c r="H2032" i="1" a="1"/>
  <c r="H2032" i="1" s="1"/>
  <c r="G2032" i="1" a="1"/>
  <c r="G2032" i="1" s="1"/>
  <c r="K2031" i="1" a="1"/>
  <c r="K2031" i="1" s="1"/>
  <c r="J2031" i="1" a="1"/>
  <c r="J2031" i="1" s="1"/>
  <c r="I2031" i="1" a="1"/>
  <c r="I2031" i="1" s="1"/>
  <c r="H2031" i="1" a="1"/>
  <c r="H2031" i="1" s="1"/>
  <c r="G2031" i="1" a="1"/>
  <c r="G2031" i="1" s="1"/>
  <c r="K2030" i="1" a="1"/>
  <c r="K2030" i="1" s="1"/>
  <c r="J2030" i="1" a="1"/>
  <c r="J2030" i="1" s="1"/>
  <c r="I2030" i="1" a="1"/>
  <c r="I2030" i="1" s="1"/>
  <c r="H2030" i="1" a="1"/>
  <c r="H2030" i="1" s="1"/>
  <c r="G2030" i="1" a="1"/>
  <c r="G2030" i="1" s="1"/>
  <c r="K2029" i="1" a="1"/>
  <c r="K2029" i="1" s="1"/>
  <c r="J2029" i="1" a="1"/>
  <c r="J2029" i="1" s="1"/>
  <c r="I2029" i="1" a="1"/>
  <c r="I2029" i="1" s="1"/>
  <c r="H2029" i="1" a="1"/>
  <c r="H2029" i="1" s="1"/>
  <c r="G2029" i="1" a="1"/>
  <c r="G2029" i="1" s="1"/>
  <c r="F2044" i="1" a="1"/>
  <c r="F2044" i="1" s="1"/>
  <c r="F2043" i="1" a="1"/>
  <c r="F2043" i="1" s="1"/>
  <c r="F2042" i="1" a="1"/>
  <c r="F2042" i="1" s="1"/>
  <c r="F2041" i="1" a="1"/>
  <c r="F2041" i="1" s="1"/>
  <c r="F2040" i="1" a="1"/>
  <c r="F2040" i="1" s="1"/>
  <c r="F2039" i="1" a="1"/>
  <c r="F2039" i="1" s="1"/>
  <c r="F2038" i="1" a="1"/>
  <c r="F2038" i="1" s="1"/>
  <c r="F2037" i="1" a="1"/>
  <c r="F2037" i="1" s="1"/>
  <c r="F2036" i="1" a="1"/>
  <c r="F2036" i="1" s="1"/>
  <c r="F2035" i="1" a="1"/>
  <c r="F2035" i="1" s="1"/>
  <c r="F2034" i="1" a="1"/>
  <c r="F2034" i="1" s="1"/>
  <c r="F2033" i="1" a="1"/>
  <c r="F2033" i="1" s="1"/>
  <c r="F2032" i="1" a="1"/>
  <c r="F2032" i="1" s="1"/>
  <c r="F2031" i="1" a="1"/>
  <c r="F2031" i="1" s="1"/>
  <c r="F2030" i="1" a="1"/>
  <c r="F2030" i="1" s="1"/>
  <c r="F2029" i="1" l="1" a="1"/>
  <c r="F2029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7" i="1" a="1"/>
  <c r="J2027" i="1" s="1"/>
  <c r="J2026" i="1" s="1" a="1"/>
  <c r="J2026" i="1" s="1"/>
  <c r="J2025" i="1" s="1"/>
  <c r="I2027" i="1" a="1"/>
  <c r="I2027" i="1" s="1"/>
  <c r="I2026" i="1" s="1" a="1"/>
  <c r="I2026" i="1" s="1"/>
  <c r="I2025" i="1" s="1"/>
  <c r="H2027" i="1" a="1"/>
  <c r="H2027" i="1" s="1"/>
  <c r="H2026" i="1" s="1" a="1"/>
  <c r="H2026" i="1" s="1"/>
  <c r="H2025" i="1" s="1"/>
  <c r="G2027" i="1" a="1"/>
  <c r="G2027" i="1" s="1"/>
  <c r="G2026" i="1" s="1" a="1"/>
  <c r="G2026" i="1" s="1"/>
  <c r="G2025" i="1" s="1"/>
  <c r="F2027" i="1" a="1"/>
  <c r="F2027" i="1" s="1"/>
  <c r="F2026" i="1" s="1" a="1"/>
  <c r="F2026" i="1" s="1"/>
  <c r="F2025" i="1" s="1"/>
  <c r="J2024" i="1" a="1"/>
  <c r="J2024" i="1" s="1"/>
  <c r="J2023" i="1" s="1" a="1"/>
  <c r="J2023" i="1" s="1"/>
  <c r="J2022" i="1" s="1"/>
  <c r="I2024" i="1" a="1"/>
  <c r="I2024" i="1" s="1"/>
  <c r="I2023" i="1" s="1" a="1"/>
  <c r="I2023" i="1" s="1"/>
  <c r="I2022" i="1" s="1"/>
  <c r="H2024" i="1" a="1"/>
  <c r="H2024" i="1" s="1"/>
  <c r="H2023" i="1" s="1" a="1"/>
  <c r="H2023" i="1" s="1"/>
  <c r="H2022" i="1" s="1"/>
  <c r="G2024" i="1" a="1"/>
  <c r="G2024" i="1" s="1"/>
  <c r="G2023" i="1" s="1" a="1"/>
  <c r="G2023" i="1" s="1"/>
  <c r="G2022" i="1" s="1"/>
  <c r="F2024" i="1" a="1"/>
  <c r="F2024" i="1" s="1"/>
  <c r="F2023" i="1" s="1" a="1"/>
  <c r="F2023" i="1" s="1"/>
  <c r="F2022" i="1" s="1"/>
  <c r="J2021" i="1" a="1"/>
  <c r="J2021" i="1" s="1"/>
  <c r="I2021" i="1" a="1"/>
  <c r="I2021" i="1" s="1"/>
  <c r="H2021" i="1" a="1"/>
  <c r="H2021" i="1" s="1"/>
  <c r="G2021" i="1" a="1"/>
  <c r="G2021" i="1" s="1"/>
  <c r="F2021" i="1" a="1"/>
  <c r="F2021" i="1" s="1"/>
  <c r="J2020" i="1" a="1"/>
  <c r="J2020" i="1" s="1"/>
  <c r="I2020" i="1" a="1"/>
  <c r="I2020" i="1" s="1"/>
  <c r="H2020" i="1" a="1"/>
  <c r="H2020" i="1" s="1"/>
  <c r="G2020" i="1" a="1"/>
  <c r="G2020" i="1" s="1"/>
  <c r="F2020" i="1" a="1"/>
  <c r="F2020" i="1" s="1"/>
  <c r="J2018" i="1" a="1"/>
  <c r="J2018" i="1" s="1"/>
  <c r="I2018" i="1" a="1"/>
  <c r="I2018" i="1" s="1"/>
  <c r="H2018" i="1" a="1"/>
  <c r="H2018" i="1" s="1"/>
  <c r="G2018" i="1" a="1"/>
  <c r="G2018" i="1" s="1"/>
  <c r="F2018" i="1" a="1"/>
  <c r="F2018" i="1" s="1"/>
  <c r="K2027" i="1" a="1"/>
  <c r="K2027" i="1" s="1"/>
  <c r="K2026" i="1" s="1" a="1"/>
  <c r="K2026" i="1" s="1"/>
  <c r="K2024" i="1" a="1"/>
  <c r="K2024" i="1" s="1"/>
  <c r="K2023" i="1" s="1" a="1"/>
  <c r="K2023" i="1" s="1"/>
  <c r="K2021" i="1" a="1"/>
  <c r="K2021" i="1" s="1"/>
  <c r="K2020" i="1" a="1"/>
  <c r="K2020" i="1" s="1"/>
  <c r="K2018" i="1" a="1"/>
  <c r="K2018" i="1" s="1"/>
  <c r="K2016" i="1" a="1"/>
  <c r="K2016" i="1" s="1"/>
  <c r="J2016" i="1" a="1"/>
  <c r="J2016" i="1" s="1"/>
  <c r="I2016" i="1" a="1"/>
  <c r="I2016" i="1" s="1"/>
  <c r="H2016" i="1" a="1"/>
  <c r="H2016" i="1" s="1"/>
  <c r="G2016" i="1" a="1"/>
  <c r="G2016" i="1" s="1"/>
  <c r="F2016" i="1" a="1"/>
  <c r="F2016" i="1" s="1"/>
  <c r="K2015" i="1" a="1"/>
  <c r="K2015" i="1" s="1"/>
  <c r="J2015" i="1" a="1"/>
  <c r="J2015" i="1" s="1"/>
  <c r="I2015" i="1" a="1"/>
  <c r="I2015" i="1" s="1"/>
  <c r="H2015" i="1" a="1"/>
  <c r="H2015" i="1" s="1"/>
  <c r="G2015" i="1" a="1"/>
  <c r="G2015" i="1" s="1"/>
  <c r="F2015" i="1" a="1"/>
  <c r="F2015" i="1" s="1"/>
  <c r="K2013" i="1" a="1"/>
  <c r="K2013" i="1" s="1"/>
  <c r="K2014" i="1" s="1" a="1"/>
  <c r="K2014" i="1" s="1"/>
  <c r="J2013" i="1" a="1"/>
  <c r="J2013" i="1" s="1"/>
  <c r="J2014" i="1" s="1" a="1"/>
  <c r="J2014" i="1" s="1"/>
  <c r="I2013" i="1" a="1"/>
  <c r="I2013" i="1" s="1"/>
  <c r="I2014" i="1" s="1" a="1"/>
  <c r="I2014" i="1" s="1"/>
  <c r="H2013" i="1" a="1"/>
  <c r="H2013" i="1" s="1"/>
  <c r="H2014" i="1" s="1" a="1"/>
  <c r="H2014" i="1" s="1"/>
  <c r="G2013" i="1" a="1"/>
  <c r="G2013" i="1" s="1"/>
  <c r="G2014" i="1" s="1" a="1"/>
  <c r="G2014" i="1" s="1"/>
  <c r="F2013" i="1" a="1"/>
  <c r="F2013" i="1" s="1"/>
  <c r="F2014" i="1" s="1" a="1"/>
  <c r="F2014" i="1" s="1"/>
  <c r="K2011" i="1" a="1"/>
  <c r="K2011" i="1" s="1"/>
  <c r="K2012" i="1" s="1" a="1"/>
  <c r="K2012" i="1" s="1"/>
  <c r="J2011" i="1" a="1"/>
  <c r="J2011" i="1" s="1"/>
  <c r="J2012" i="1" s="1" a="1"/>
  <c r="J2012" i="1" s="1"/>
  <c r="I2011" i="1" a="1"/>
  <c r="I2011" i="1" s="1"/>
  <c r="I2012" i="1" s="1" a="1"/>
  <c r="I2012" i="1" s="1"/>
  <c r="H2011" i="1" a="1"/>
  <c r="H2011" i="1" s="1"/>
  <c r="H2012" i="1" s="1" a="1"/>
  <c r="H2012" i="1" s="1"/>
  <c r="G2011" i="1" a="1"/>
  <c r="G2011" i="1" s="1"/>
  <c r="G2012" i="1" s="1" a="1"/>
  <c r="G2012" i="1" s="1"/>
  <c r="F2011" i="1" a="1"/>
  <c r="F2011" i="1" s="1"/>
  <c r="F2012" i="1" s="1" a="1"/>
  <c r="F2012" i="1" s="1"/>
  <c r="K2010" i="1" a="1"/>
  <c r="K2010" i="1" s="1"/>
  <c r="J2010" i="1" a="1"/>
  <c r="J2010" i="1" s="1"/>
  <c r="I2010" i="1" a="1"/>
  <c r="I2010" i="1" s="1"/>
  <c r="H2010" i="1" a="1"/>
  <c r="H2010" i="1" s="1"/>
  <c r="G2010" i="1" a="1"/>
  <c r="G2010" i="1" s="1"/>
  <c r="F2010" i="1" a="1"/>
  <c r="F2010" i="1" s="1"/>
  <c r="K2008" i="1" a="1"/>
  <c r="K2008" i="1" s="1"/>
  <c r="K2009" i="1" s="1" a="1"/>
  <c r="K2009" i="1" s="1"/>
  <c r="J2008" i="1" a="1"/>
  <c r="J2008" i="1" s="1"/>
  <c r="J2009" i="1" s="1" a="1"/>
  <c r="J2009" i="1" s="1"/>
  <c r="I2008" i="1" a="1"/>
  <c r="I2008" i="1" s="1"/>
  <c r="I2009" i="1" s="1" a="1"/>
  <c r="I2009" i="1" s="1"/>
  <c r="H2008" i="1" a="1"/>
  <c r="H2008" i="1" s="1"/>
  <c r="H2009" i="1" s="1" a="1"/>
  <c r="H2009" i="1" s="1"/>
  <c r="G2008" i="1" a="1"/>
  <c r="G2008" i="1" s="1"/>
  <c r="G2009" i="1" s="1" a="1"/>
  <c r="G2009" i="1" s="1"/>
  <c r="F2008" i="1" a="1"/>
  <c r="F2008" i="1" s="1"/>
  <c r="F2009" i="1" s="1" a="1"/>
  <c r="F2009" i="1" s="1"/>
  <c r="G1998" i="1" a="1"/>
  <c r="G1998" i="1" s="1"/>
  <c r="H1998" i="1" a="1"/>
  <c r="H1998" i="1" s="1"/>
  <c r="I1998" i="1" a="1"/>
  <c r="I1998" i="1" s="1"/>
  <c r="J1998" i="1" a="1"/>
  <c r="J1998" i="1" s="1"/>
  <c r="K1998" i="1" a="1"/>
  <c r="K1998" i="1" s="1"/>
  <c r="G2000" i="1" a="1"/>
  <c r="G2000" i="1" s="1"/>
  <c r="H2000" i="1" a="1"/>
  <c r="H2000" i="1" s="1"/>
  <c r="I2000" i="1" a="1"/>
  <c r="I2000" i="1" s="1"/>
  <c r="J2000" i="1" a="1"/>
  <c r="J2000" i="1" s="1"/>
  <c r="K2000" i="1" a="1"/>
  <c r="K2000" i="1" s="1"/>
  <c r="G2001" i="1" a="1"/>
  <c r="G2001" i="1" s="1"/>
  <c r="G2002" i="1" s="1" a="1"/>
  <c r="G2002" i="1" s="1"/>
  <c r="H2001" i="1" a="1"/>
  <c r="H2001" i="1" s="1"/>
  <c r="H2002" i="1" s="1" a="1"/>
  <c r="H2002" i="1" s="1"/>
  <c r="I2001" i="1" a="1"/>
  <c r="I2001" i="1" s="1"/>
  <c r="I2002" i="1" s="1" a="1"/>
  <c r="I2002" i="1" s="1"/>
  <c r="J2001" i="1" a="1"/>
  <c r="J2001" i="1" s="1"/>
  <c r="J2002" i="1" s="1" a="1"/>
  <c r="J2002" i="1" s="1"/>
  <c r="K2001" i="1" a="1"/>
  <c r="K2001" i="1" s="1"/>
  <c r="K2002" i="1" s="1" a="1"/>
  <c r="K2002" i="1" s="1"/>
  <c r="G2003" i="1" a="1"/>
  <c r="G2003" i="1" s="1"/>
  <c r="G2004" i="1" s="1" a="1"/>
  <c r="G2004" i="1" s="1"/>
  <c r="H2003" i="1" a="1"/>
  <c r="H2003" i="1" s="1"/>
  <c r="H2004" i="1" s="1" a="1"/>
  <c r="H2004" i="1" s="1"/>
  <c r="I2003" i="1" a="1"/>
  <c r="I2003" i="1" s="1"/>
  <c r="I2004" i="1" s="1" a="1"/>
  <c r="I2004" i="1" s="1"/>
  <c r="J2003" i="1" a="1"/>
  <c r="J2003" i="1" s="1"/>
  <c r="J2004" i="1" s="1" a="1"/>
  <c r="J2004" i="1" s="1"/>
  <c r="K2003" i="1" a="1"/>
  <c r="K2003" i="1" s="1"/>
  <c r="K2004" i="1" s="1" a="1"/>
  <c r="K2004" i="1" s="1"/>
  <c r="G2005" i="1" a="1"/>
  <c r="G2005" i="1" s="1"/>
  <c r="H2005" i="1" a="1"/>
  <c r="H2005" i="1" s="1"/>
  <c r="I2005" i="1" a="1"/>
  <c r="I2005" i="1" s="1"/>
  <c r="J2005" i="1" a="1"/>
  <c r="J2005" i="1" s="1"/>
  <c r="K2005" i="1" a="1"/>
  <c r="K2005" i="1" s="1"/>
  <c r="G2006" i="1" a="1"/>
  <c r="G2006" i="1" s="1"/>
  <c r="H2006" i="1" a="1"/>
  <c r="H2006" i="1" s="1"/>
  <c r="I2006" i="1" a="1"/>
  <c r="I2006" i="1" s="1"/>
  <c r="J2006" i="1" a="1"/>
  <c r="J2006" i="1" s="1"/>
  <c r="K2006" i="1" a="1"/>
  <c r="K2006" i="1" s="1"/>
  <c r="F2006" i="1" a="1"/>
  <c r="F2006" i="1" s="1"/>
  <c r="F2005" i="1" a="1"/>
  <c r="F2005" i="1" s="1"/>
  <c r="F2003" i="1" a="1"/>
  <c r="F2003" i="1" s="1"/>
  <c r="F2004" i="1" s="1" a="1"/>
  <c r="F2004" i="1" s="1"/>
  <c r="F2001" i="1" a="1"/>
  <c r="F2001" i="1" s="1"/>
  <c r="F2002" i="1" s="1" a="1"/>
  <c r="F2002" i="1" s="1"/>
  <c r="F2000" i="1" a="1"/>
  <c r="F2000" i="1" s="1"/>
  <c r="F1998" i="1" a="1"/>
  <c r="F1998" i="1" s="1"/>
  <c r="F1999" i="1" s="1" a="1"/>
  <c r="F1999" i="1" s="1"/>
  <c r="K1996" i="1" a="1"/>
  <c r="K1996" i="1" s="1"/>
  <c r="J1996" i="1" a="1"/>
  <c r="J1996" i="1" s="1"/>
  <c r="I1996" i="1" a="1"/>
  <c r="I1996" i="1" s="1"/>
  <c r="H1996" i="1" a="1"/>
  <c r="H1996" i="1" s="1"/>
  <c r="G1996" i="1" a="1"/>
  <c r="G1996" i="1" s="1"/>
  <c r="F1996" i="1" a="1"/>
  <c r="F1996" i="1" s="1"/>
  <c r="K1995" i="1" a="1"/>
  <c r="K1995" i="1" s="1"/>
  <c r="J1995" i="1" a="1"/>
  <c r="J1995" i="1" s="1"/>
  <c r="I1995" i="1" a="1"/>
  <c r="I1995" i="1" s="1"/>
  <c r="H1995" i="1" a="1"/>
  <c r="H1995" i="1" s="1"/>
  <c r="G1995" i="1" a="1"/>
  <c r="G1995" i="1" s="1"/>
  <c r="F1995" i="1" a="1"/>
  <c r="F1995" i="1" s="1"/>
  <c r="K1994" i="1" a="1"/>
  <c r="K1994" i="1" s="1"/>
  <c r="J1994" i="1" a="1"/>
  <c r="J1994" i="1" s="1"/>
  <c r="I1994" i="1" a="1"/>
  <c r="I1994" i="1" s="1"/>
  <c r="H1994" i="1" a="1"/>
  <c r="H1994" i="1" s="1"/>
  <c r="G1994" i="1" a="1"/>
  <c r="G1994" i="1" s="1"/>
  <c r="F1994" i="1" a="1"/>
  <c r="F1994" i="1" s="1"/>
  <c r="K1993" i="1" a="1"/>
  <c r="K1993" i="1" s="1"/>
  <c r="J1993" i="1" a="1"/>
  <c r="J1993" i="1" s="1"/>
  <c r="I1993" i="1" a="1"/>
  <c r="I1993" i="1" s="1"/>
  <c r="H1993" i="1" a="1"/>
  <c r="H1993" i="1" s="1"/>
  <c r="G1993" i="1" a="1"/>
  <c r="G1993" i="1" s="1"/>
  <c r="F1993" i="1" a="1"/>
  <c r="F1993" i="1" s="1"/>
  <c r="K1992" i="1" a="1"/>
  <c r="K1992" i="1" s="1"/>
  <c r="J1992" i="1" a="1"/>
  <c r="J1992" i="1" s="1"/>
  <c r="I1992" i="1" a="1"/>
  <c r="I1992" i="1" s="1"/>
  <c r="H1992" i="1" a="1"/>
  <c r="H1992" i="1" s="1"/>
  <c r="G1992" i="1" a="1"/>
  <c r="G1992" i="1" s="1"/>
  <c r="F1992" i="1" a="1"/>
  <c r="F1992" i="1" s="1"/>
  <c r="K1991" i="1" a="1"/>
  <c r="K1991" i="1" s="1"/>
  <c r="J1991" i="1" a="1"/>
  <c r="J1991" i="1" s="1"/>
  <c r="I1991" i="1" a="1"/>
  <c r="I1991" i="1" s="1"/>
  <c r="H1991" i="1" a="1"/>
  <c r="H1991" i="1" s="1"/>
  <c r="G1991" i="1" a="1"/>
  <c r="G1991" i="1" s="1"/>
  <c r="F1991" i="1" a="1"/>
  <c r="F1991" i="1" s="1"/>
  <c r="K1990" i="1" a="1"/>
  <c r="K1990" i="1" s="1"/>
  <c r="J1990" i="1" a="1"/>
  <c r="J1990" i="1" s="1"/>
  <c r="I1990" i="1" a="1"/>
  <c r="I1990" i="1" s="1"/>
  <c r="H1990" i="1" a="1"/>
  <c r="H1990" i="1" s="1"/>
  <c r="G1990" i="1" a="1"/>
  <c r="G1990" i="1" s="1"/>
  <c r="F1990" i="1" a="1"/>
  <c r="F1990" i="1" s="1"/>
  <c r="K1989" i="1" a="1"/>
  <c r="K1989" i="1" s="1"/>
  <c r="J1989" i="1" a="1"/>
  <c r="J1989" i="1" s="1"/>
  <c r="I1989" i="1" a="1"/>
  <c r="I1989" i="1" s="1"/>
  <c r="H1989" i="1" a="1"/>
  <c r="H1989" i="1" s="1"/>
  <c r="G1989" i="1" a="1"/>
  <c r="G1989" i="1" s="1"/>
  <c r="F1989" i="1" a="1"/>
  <c r="F1989" i="1" s="1"/>
  <c r="K1988" i="1" a="1"/>
  <c r="K1988" i="1" s="1"/>
  <c r="J1988" i="1" a="1"/>
  <c r="J1988" i="1" s="1"/>
  <c r="I1988" i="1" a="1"/>
  <c r="I1988" i="1" s="1"/>
  <c r="H1988" i="1" a="1"/>
  <c r="H1988" i="1" s="1"/>
  <c r="G1988" i="1" a="1"/>
  <c r="G1988" i="1" s="1"/>
  <c r="F1988" i="1" a="1"/>
  <c r="F1988" i="1" s="1"/>
  <c r="K1987" i="1" a="1"/>
  <c r="K1987" i="1" s="1"/>
  <c r="J1987" i="1" a="1"/>
  <c r="J1987" i="1" s="1"/>
  <c r="I1987" i="1" a="1"/>
  <c r="I1987" i="1" s="1"/>
  <c r="H1987" i="1" a="1"/>
  <c r="H1987" i="1" s="1"/>
  <c r="G1987" i="1" a="1"/>
  <c r="G1987" i="1" s="1"/>
  <c r="F1987" i="1" a="1"/>
  <c r="F1987" i="1" s="1"/>
  <c r="K1986" i="1" a="1"/>
  <c r="K1986" i="1" s="1"/>
  <c r="J1986" i="1" a="1"/>
  <c r="J1986" i="1" s="1"/>
  <c r="I1986" i="1" a="1"/>
  <c r="I1986" i="1" s="1"/>
  <c r="H1986" i="1" a="1"/>
  <c r="H1986" i="1" s="1"/>
  <c r="G1986" i="1" a="1"/>
  <c r="G1986" i="1" s="1"/>
  <c r="F1986" i="1" a="1"/>
  <c r="F1986" i="1" s="1"/>
  <c r="K1985" i="1" a="1"/>
  <c r="K1985" i="1" s="1"/>
  <c r="J1985" i="1" a="1"/>
  <c r="J1985" i="1" s="1"/>
  <c r="I1985" i="1" a="1"/>
  <c r="I1985" i="1" s="1"/>
  <c r="H1985" i="1" a="1"/>
  <c r="H1985" i="1" s="1"/>
  <c r="G1985" i="1" a="1"/>
  <c r="G1985" i="1" s="1"/>
  <c r="F1985" i="1" a="1"/>
  <c r="F1985" i="1" s="1"/>
  <c r="K1984" i="1" a="1"/>
  <c r="K1984" i="1" s="1"/>
  <c r="J1984" i="1" a="1"/>
  <c r="J1984" i="1" s="1"/>
  <c r="I1984" i="1" a="1"/>
  <c r="I1984" i="1" s="1"/>
  <c r="H1984" i="1" a="1"/>
  <c r="H1984" i="1" s="1"/>
  <c r="G1984" i="1" a="1"/>
  <c r="G1984" i="1" s="1"/>
  <c r="F1984" i="1" a="1"/>
  <c r="F1984" i="1" s="1"/>
  <c r="K1983" i="1" a="1"/>
  <c r="K1983" i="1" s="1"/>
  <c r="J1983" i="1" a="1"/>
  <c r="J1983" i="1" s="1"/>
  <c r="I1983" i="1" a="1"/>
  <c r="I1983" i="1" s="1"/>
  <c r="H1983" i="1" a="1"/>
  <c r="H1983" i="1" s="1"/>
  <c r="G1983" i="1" a="1"/>
  <c r="G1983" i="1" s="1"/>
  <c r="F1983" i="1" a="1"/>
  <c r="F1983" i="1" s="1"/>
  <c r="K1982" i="1" a="1"/>
  <c r="K1982" i="1" s="1"/>
  <c r="J1982" i="1" a="1"/>
  <c r="J1982" i="1" s="1"/>
  <c r="I1982" i="1" a="1"/>
  <c r="I1982" i="1" s="1"/>
  <c r="H1982" i="1" a="1"/>
  <c r="H1982" i="1" s="1"/>
  <c r="G1982" i="1" a="1"/>
  <c r="G1982" i="1" s="1"/>
  <c r="F1982" i="1" a="1"/>
  <c r="F1982" i="1" s="1"/>
  <c r="K1981" i="1" a="1"/>
  <c r="K1981" i="1" s="1"/>
  <c r="J1981" i="1" a="1"/>
  <c r="J1981" i="1" s="1"/>
  <c r="I1981" i="1" a="1"/>
  <c r="I1981" i="1" s="1"/>
  <c r="H1981" i="1" a="1"/>
  <c r="H1981" i="1" s="1"/>
  <c r="G1981" i="1" a="1"/>
  <c r="G1981" i="1" s="1"/>
  <c r="F1981" i="1" a="1"/>
  <c r="F1981" i="1" s="1"/>
  <c r="K1980" i="1" a="1"/>
  <c r="K1980" i="1" s="1"/>
  <c r="J1980" i="1" a="1"/>
  <c r="J1980" i="1" s="1"/>
  <c r="I1980" i="1" a="1"/>
  <c r="I1980" i="1" s="1"/>
  <c r="H1980" i="1" a="1"/>
  <c r="H1980" i="1" s="1"/>
  <c r="G1980" i="1" a="1"/>
  <c r="G1980" i="1" s="1"/>
  <c r="F1980" i="1" a="1"/>
  <c r="F1980" i="1" s="1"/>
  <c r="K1979" i="1" a="1"/>
  <c r="K1979" i="1" s="1"/>
  <c r="J1979" i="1" a="1"/>
  <c r="J1979" i="1" s="1"/>
  <c r="I1979" i="1" a="1"/>
  <c r="I1979" i="1" s="1"/>
  <c r="H1979" i="1" a="1"/>
  <c r="H1979" i="1" s="1"/>
  <c r="G1979" i="1" a="1"/>
  <c r="G1979" i="1" s="1"/>
  <c r="F1979" i="1" a="1"/>
  <c r="F1979" i="1" s="1"/>
  <c r="K1978" i="1" a="1"/>
  <c r="K1978" i="1" s="1"/>
  <c r="J1978" i="1" a="1"/>
  <c r="J1978" i="1" s="1"/>
  <c r="I1978" i="1" a="1"/>
  <c r="I1978" i="1" s="1"/>
  <c r="H1978" i="1" a="1"/>
  <c r="H1978" i="1" s="1"/>
  <c r="G1978" i="1" a="1"/>
  <c r="G1978" i="1" s="1"/>
  <c r="F1978" i="1" a="1"/>
  <c r="F1978" i="1" s="1"/>
  <c r="K1977" i="1" a="1"/>
  <c r="K1977" i="1" s="1"/>
  <c r="J1977" i="1" a="1"/>
  <c r="J1977" i="1" s="1"/>
  <c r="I1977" i="1" a="1"/>
  <c r="I1977" i="1" s="1"/>
  <c r="H1977" i="1" a="1"/>
  <c r="H1977" i="1" s="1"/>
  <c r="G1977" i="1" a="1"/>
  <c r="G1977" i="1" s="1"/>
  <c r="F1977" i="1" a="1"/>
  <c r="F1977" i="1" s="1"/>
  <c r="K1976" i="1" a="1"/>
  <c r="K1976" i="1" s="1"/>
  <c r="J1976" i="1" a="1"/>
  <c r="J1976" i="1" s="1"/>
  <c r="I1976" i="1" a="1"/>
  <c r="I1976" i="1" s="1"/>
  <c r="H1976" i="1" a="1"/>
  <c r="H1976" i="1" s="1"/>
  <c r="G1976" i="1" a="1"/>
  <c r="G1976" i="1" s="1"/>
  <c r="F1976" i="1" a="1"/>
  <c r="F1976" i="1" s="1"/>
  <c r="K1975" i="1" a="1"/>
  <c r="K1975" i="1" s="1"/>
  <c r="J1975" i="1" a="1"/>
  <c r="J1975" i="1" s="1"/>
  <c r="I1975" i="1" a="1"/>
  <c r="I1975" i="1" s="1"/>
  <c r="H1975" i="1" a="1"/>
  <c r="H1975" i="1" s="1"/>
  <c r="G1975" i="1" a="1"/>
  <c r="G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G1974" i="1" a="1"/>
  <c r="G1974" i="1" s="1"/>
  <c r="F1974" i="1" a="1"/>
  <c r="F1974" i="1" s="1"/>
  <c r="K1954" i="1" a="1"/>
  <c r="K1954" i="1" s="1"/>
  <c r="J1954" i="1" a="1"/>
  <c r="J1954" i="1" s="1"/>
  <c r="I1954" i="1" a="1"/>
  <c r="I1954" i="1" s="1"/>
  <c r="H1954" i="1" a="1"/>
  <c r="H1954" i="1" s="1"/>
  <c r="G1954" i="1" a="1"/>
  <c r="G1954" i="1" s="1"/>
  <c r="F1954" i="1" a="1"/>
  <c r="F1954" i="1" s="1"/>
  <c r="K1953" i="1" a="1"/>
  <c r="K1953" i="1" s="1"/>
  <c r="J1953" i="1" a="1"/>
  <c r="J1953" i="1" s="1"/>
  <c r="I1953" i="1" a="1"/>
  <c r="I1953" i="1" s="1"/>
  <c r="H1953" i="1" a="1"/>
  <c r="H1953" i="1" s="1"/>
  <c r="G1953" i="1" a="1"/>
  <c r="G1953" i="1" s="1"/>
  <c r="F1953" i="1" a="1"/>
  <c r="F1953" i="1" s="1"/>
  <c r="K1952" i="1" a="1"/>
  <c r="K1952" i="1" s="1"/>
  <c r="J1952" i="1" a="1"/>
  <c r="J1952" i="1" s="1"/>
  <c r="I1952" i="1" a="1"/>
  <c r="I1952" i="1" s="1"/>
  <c r="H1952" i="1" a="1"/>
  <c r="H1952" i="1" s="1"/>
  <c r="G1952" i="1" a="1"/>
  <c r="G1952" i="1" s="1"/>
  <c r="F1952" i="1" a="1"/>
  <c r="F1952" i="1" s="1"/>
  <c r="K1951" i="1" a="1"/>
  <c r="K1951" i="1" s="1"/>
  <c r="J1951" i="1" a="1"/>
  <c r="J1951" i="1" s="1"/>
  <c r="I1951" i="1" a="1"/>
  <c r="I1951" i="1" s="1"/>
  <c r="H1951" i="1" a="1"/>
  <c r="H1951" i="1" s="1"/>
  <c r="G1951" i="1" a="1"/>
  <c r="G1951" i="1" s="1"/>
  <c r="F1951" i="1" a="1"/>
  <c r="F1951" i="1" s="1"/>
  <c r="K1950" i="1" a="1"/>
  <c r="K1950" i="1" s="1"/>
  <c r="J1950" i="1" a="1"/>
  <c r="J1950" i="1" s="1"/>
  <c r="I1950" i="1" a="1"/>
  <c r="I1950" i="1" s="1"/>
  <c r="H1950" i="1" a="1"/>
  <c r="H1950" i="1" s="1"/>
  <c r="G1950" i="1" a="1"/>
  <c r="G1950" i="1" s="1"/>
  <c r="F1950" i="1" a="1"/>
  <c r="F1950" i="1" s="1"/>
  <c r="K1972" i="1" a="1"/>
  <c r="K1972" i="1" s="1"/>
  <c r="J1972" i="1" a="1"/>
  <c r="J1972" i="1" s="1"/>
  <c r="I1972" i="1" a="1"/>
  <c r="I1972" i="1" s="1"/>
  <c r="H1972" i="1" a="1"/>
  <c r="H1972" i="1" s="1"/>
  <c r="G1972" i="1" a="1"/>
  <c r="G1972" i="1" s="1"/>
  <c r="K1971" i="1" a="1"/>
  <c r="K1971" i="1" s="1"/>
  <c r="J1971" i="1" a="1"/>
  <c r="J1971" i="1" s="1"/>
  <c r="I1971" i="1" a="1"/>
  <c r="I1971" i="1" s="1"/>
  <c r="H1971" i="1" a="1"/>
  <c r="H1971" i="1" s="1"/>
  <c r="G1971" i="1" a="1"/>
  <c r="G1971" i="1" s="1"/>
  <c r="K1970" i="1" a="1"/>
  <c r="K1970" i="1" s="1"/>
  <c r="J1970" i="1" a="1"/>
  <c r="J1970" i="1" s="1"/>
  <c r="I1970" i="1" a="1"/>
  <c r="I1970" i="1" s="1"/>
  <c r="H1970" i="1" a="1"/>
  <c r="H1970" i="1" s="1"/>
  <c r="G1970" i="1" a="1"/>
  <c r="G1970" i="1" s="1"/>
  <c r="K1969" i="1" a="1"/>
  <c r="K1969" i="1" s="1"/>
  <c r="J1969" i="1" a="1"/>
  <c r="J1969" i="1" s="1"/>
  <c r="I1969" i="1" a="1"/>
  <c r="I1969" i="1" s="1"/>
  <c r="H1969" i="1" a="1"/>
  <c r="H1969" i="1" s="1"/>
  <c r="G1969" i="1" a="1"/>
  <c r="G1969" i="1" s="1"/>
  <c r="K1968" i="1" a="1"/>
  <c r="K1968" i="1" s="1"/>
  <c r="J1968" i="1" a="1"/>
  <c r="J1968" i="1" s="1"/>
  <c r="I1968" i="1" a="1"/>
  <c r="I1968" i="1" s="1"/>
  <c r="H1968" i="1" a="1"/>
  <c r="H1968" i="1" s="1"/>
  <c r="G1968" i="1" a="1"/>
  <c r="G1968" i="1" s="1"/>
  <c r="K1967" i="1" a="1"/>
  <c r="K1967" i="1" s="1"/>
  <c r="J1967" i="1" a="1"/>
  <c r="J1967" i="1" s="1"/>
  <c r="I1967" i="1" a="1"/>
  <c r="I1967" i="1" s="1"/>
  <c r="H1967" i="1" a="1"/>
  <c r="H1967" i="1" s="1"/>
  <c r="G1967" i="1" a="1"/>
  <c r="G1967" i="1" s="1"/>
  <c r="K1966" i="1" a="1"/>
  <c r="K1966" i="1" s="1"/>
  <c r="J1966" i="1" a="1"/>
  <c r="J1966" i="1" s="1"/>
  <c r="I1966" i="1" a="1"/>
  <c r="I1966" i="1" s="1"/>
  <c r="H1966" i="1" a="1"/>
  <c r="H1966" i="1" s="1"/>
  <c r="G1966" i="1" a="1"/>
  <c r="G1966" i="1" s="1"/>
  <c r="K1965" i="1" a="1"/>
  <c r="K1965" i="1" s="1"/>
  <c r="J1965" i="1" a="1"/>
  <c r="J1965" i="1" s="1"/>
  <c r="I1965" i="1" a="1"/>
  <c r="I1965" i="1" s="1"/>
  <c r="H1965" i="1" a="1"/>
  <c r="H1965" i="1" s="1"/>
  <c r="G1965" i="1" a="1"/>
  <c r="G1965" i="1" s="1"/>
  <c r="K1964" i="1" a="1"/>
  <c r="K1964" i="1" s="1"/>
  <c r="J1964" i="1" a="1"/>
  <c r="J1964" i="1" s="1"/>
  <c r="I1964" i="1" a="1"/>
  <c r="I1964" i="1" s="1"/>
  <c r="H1964" i="1" a="1"/>
  <c r="H1964" i="1" s="1"/>
  <c r="G1964" i="1" a="1"/>
  <c r="G1964" i="1" s="1"/>
  <c r="K1963" i="1" a="1"/>
  <c r="K1963" i="1" s="1"/>
  <c r="J1963" i="1" a="1"/>
  <c r="J1963" i="1" s="1"/>
  <c r="I1963" i="1" a="1"/>
  <c r="I1963" i="1" s="1"/>
  <c r="H1963" i="1" a="1"/>
  <c r="H1963" i="1" s="1"/>
  <c r="G1963" i="1" a="1"/>
  <c r="G1963" i="1" s="1"/>
  <c r="K1962" i="1" a="1"/>
  <c r="K1962" i="1" s="1"/>
  <c r="J1962" i="1" a="1"/>
  <c r="J1962" i="1" s="1"/>
  <c r="I1962" i="1" a="1"/>
  <c r="I1962" i="1" s="1"/>
  <c r="H1962" i="1" a="1"/>
  <c r="H1962" i="1" s="1"/>
  <c r="G1962" i="1" a="1"/>
  <c r="G1962" i="1" s="1"/>
  <c r="K1961" i="1" a="1"/>
  <c r="K1961" i="1" s="1"/>
  <c r="J1961" i="1" a="1"/>
  <c r="J1961" i="1" s="1"/>
  <c r="I1961" i="1" a="1"/>
  <c r="I1961" i="1" s="1"/>
  <c r="H1961" i="1" a="1"/>
  <c r="H1961" i="1" s="1"/>
  <c r="G1961" i="1" a="1"/>
  <c r="G1961" i="1" s="1"/>
  <c r="K1960" i="1" a="1"/>
  <c r="K1960" i="1" s="1"/>
  <c r="J1960" i="1" a="1"/>
  <c r="J1960" i="1" s="1"/>
  <c r="I1960" i="1" a="1"/>
  <c r="I1960" i="1" s="1"/>
  <c r="H1960" i="1" a="1"/>
  <c r="H1960" i="1" s="1"/>
  <c r="G1960" i="1" a="1"/>
  <c r="G1960" i="1" s="1"/>
  <c r="K1959" i="1" a="1"/>
  <c r="K1959" i="1" s="1"/>
  <c r="J1959" i="1" a="1"/>
  <c r="J1959" i="1" s="1"/>
  <c r="I1959" i="1" a="1"/>
  <c r="I1959" i="1" s="1"/>
  <c r="H1959" i="1" a="1"/>
  <c r="H1959" i="1" s="1"/>
  <c r="G1959" i="1" a="1"/>
  <c r="G1959" i="1" s="1"/>
  <c r="K1958" i="1" a="1"/>
  <c r="K1958" i="1" s="1"/>
  <c r="J1958" i="1" a="1"/>
  <c r="J1958" i="1" s="1"/>
  <c r="I1958" i="1" a="1"/>
  <c r="I1958" i="1" s="1"/>
  <c r="H1958" i="1" a="1"/>
  <c r="H1958" i="1" s="1"/>
  <c r="G1958" i="1" a="1"/>
  <c r="G1958" i="1" s="1"/>
  <c r="K1957" i="1" a="1"/>
  <c r="K1957" i="1" s="1"/>
  <c r="J1957" i="1" a="1"/>
  <c r="J1957" i="1" s="1"/>
  <c r="I1957" i="1" a="1"/>
  <c r="I1957" i="1" s="1"/>
  <c r="H1957" i="1" a="1"/>
  <c r="H1957" i="1" s="1"/>
  <c r="G1957" i="1" a="1"/>
  <c r="G1957" i="1" s="1"/>
  <c r="K1956" i="1" a="1"/>
  <c r="K1956" i="1" s="1"/>
  <c r="J1956" i="1" a="1"/>
  <c r="J1956" i="1" s="1"/>
  <c r="I1956" i="1" a="1"/>
  <c r="I1956" i="1" s="1"/>
  <c r="H1956" i="1" a="1"/>
  <c r="H1956" i="1" s="1"/>
  <c r="G1956" i="1" a="1"/>
  <c r="G1956" i="1" s="1"/>
  <c r="K1955" i="1" a="1"/>
  <c r="K1955" i="1" s="1"/>
  <c r="J1955" i="1" a="1"/>
  <c r="J1955" i="1" s="1"/>
  <c r="I1955" i="1" a="1"/>
  <c r="I1955" i="1" s="1"/>
  <c r="H1955" i="1" a="1"/>
  <c r="H1955" i="1" s="1"/>
  <c r="G1955" i="1" a="1"/>
  <c r="G1955" i="1" s="1"/>
  <c r="F1972" i="1" a="1"/>
  <c r="F1972" i="1" s="1"/>
  <c r="F1971" i="1" a="1"/>
  <c r="F1971" i="1" s="1"/>
  <c r="F1970" i="1" a="1"/>
  <c r="F1970" i="1" s="1"/>
  <c r="F1969" i="1" a="1"/>
  <c r="F1969" i="1" s="1"/>
  <c r="F1968" i="1" a="1"/>
  <c r="F1968" i="1" s="1"/>
  <c r="F1967" i="1" a="1"/>
  <c r="F1967" i="1" s="1"/>
  <c r="F1966" i="1" a="1"/>
  <c r="F1966" i="1" s="1"/>
  <c r="F1965" i="1" a="1"/>
  <c r="F1965" i="1" s="1"/>
  <c r="F1964" i="1" a="1"/>
  <c r="F1964" i="1" s="1"/>
  <c r="F1963" i="1" a="1"/>
  <c r="F1963" i="1" s="1"/>
  <c r="F1962" i="1" a="1"/>
  <c r="F1962" i="1" s="1"/>
  <c r="F1961" i="1" a="1"/>
  <c r="F1961" i="1" s="1"/>
  <c r="F1960" i="1" a="1"/>
  <c r="F1960" i="1" s="1"/>
  <c r="F1959" i="1" a="1"/>
  <c r="F1959" i="1" s="1"/>
  <c r="F1958" i="1" a="1"/>
  <c r="F1958" i="1" s="1"/>
  <c r="F1957" i="1" a="1"/>
  <c r="F1957" i="1" s="1"/>
  <c r="F1956" i="1" a="1"/>
  <c r="F1956" i="1" s="1"/>
  <c r="F1955" i="1" a="1"/>
  <c r="F1955" i="1" s="1"/>
  <c r="K1948" i="1" a="1"/>
  <c r="K1948" i="1" s="1"/>
  <c r="J1948" i="1" a="1"/>
  <c r="J1948" i="1" s="1"/>
  <c r="I1948" i="1" a="1"/>
  <c r="I1948" i="1" s="1"/>
  <c r="H1948" i="1" a="1"/>
  <c r="H1948" i="1" s="1"/>
  <c r="G1948" i="1" a="1"/>
  <c r="G1948" i="1" s="1"/>
  <c r="K1947" i="1" a="1"/>
  <c r="K1947" i="1" s="1"/>
  <c r="J1947" i="1" a="1"/>
  <c r="J1947" i="1" s="1"/>
  <c r="I1947" i="1" a="1"/>
  <c r="I1947" i="1" s="1"/>
  <c r="H1947" i="1" a="1"/>
  <c r="H1947" i="1" s="1"/>
  <c r="G1947" i="1" a="1"/>
  <c r="G1947" i="1" s="1"/>
  <c r="K1946" i="1" a="1"/>
  <c r="K1946" i="1" s="1"/>
  <c r="J1946" i="1" a="1"/>
  <c r="J1946" i="1" s="1"/>
  <c r="I1946" i="1" a="1"/>
  <c r="I1946" i="1" s="1"/>
  <c r="H1946" i="1" a="1"/>
  <c r="H1946" i="1" s="1"/>
  <c r="G1946" i="1" a="1"/>
  <c r="G1946" i="1" s="1"/>
  <c r="K1945" i="1" a="1"/>
  <c r="K1945" i="1" s="1"/>
  <c r="J1945" i="1" a="1"/>
  <c r="J1945" i="1" s="1"/>
  <c r="I1945" i="1" a="1"/>
  <c r="I1945" i="1" s="1"/>
  <c r="H1945" i="1" a="1"/>
  <c r="H1945" i="1" s="1"/>
  <c r="G1945" i="1" a="1"/>
  <c r="G1945" i="1" s="1"/>
  <c r="K1944" i="1" a="1"/>
  <c r="K1944" i="1" s="1"/>
  <c r="J1944" i="1" a="1"/>
  <c r="J1944" i="1" s="1"/>
  <c r="I1944" i="1" a="1"/>
  <c r="I1944" i="1" s="1"/>
  <c r="H1944" i="1" a="1"/>
  <c r="H1944" i="1" s="1"/>
  <c r="G1944" i="1" a="1"/>
  <c r="G1944" i="1" s="1"/>
  <c r="K1943" i="1" a="1"/>
  <c r="K1943" i="1" s="1"/>
  <c r="J1943" i="1" a="1"/>
  <c r="J1943" i="1" s="1"/>
  <c r="I1943" i="1" a="1"/>
  <c r="I1943" i="1" s="1"/>
  <c r="H1943" i="1" a="1"/>
  <c r="H1943" i="1" s="1"/>
  <c r="G1943" i="1" a="1"/>
  <c r="G1943" i="1" s="1"/>
  <c r="K1942" i="1" a="1"/>
  <c r="K1942" i="1" s="1"/>
  <c r="J1942" i="1" a="1"/>
  <c r="J1942" i="1" s="1"/>
  <c r="I1942" i="1" a="1"/>
  <c r="I1942" i="1" s="1"/>
  <c r="H1942" i="1" a="1"/>
  <c r="H1942" i="1" s="1"/>
  <c r="G1942" i="1" a="1"/>
  <c r="G1942" i="1" s="1"/>
  <c r="K1941" i="1" a="1"/>
  <c r="K1941" i="1" s="1"/>
  <c r="J1941" i="1" a="1"/>
  <c r="J1941" i="1" s="1"/>
  <c r="I1941" i="1" a="1"/>
  <c r="I1941" i="1" s="1"/>
  <c r="H1941" i="1" a="1"/>
  <c r="H1941" i="1" s="1"/>
  <c r="G1941" i="1" a="1"/>
  <c r="G1941" i="1" s="1"/>
  <c r="K1940" i="1" a="1"/>
  <c r="K1940" i="1" s="1"/>
  <c r="J1940" i="1" a="1"/>
  <c r="J1940" i="1" s="1"/>
  <c r="I1940" i="1" a="1"/>
  <c r="I1940" i="1" s="1"/>
  <c r="H1940" i="1" a="1"/>
  <c r="H1940" i="1" s="1"/>
  <c r="G1940" i="1" a="1"/>
  <c r="G1940" i="1" s="1"/>
  <c r="K1939" i="1" a="1"/>
  <c r="K1939" i="1" s="1"/>
  <c r="J1939" i="1" a="1"/>
  <c r="J1939" i="1" s="1"/>
  <c r="I1939" i="1" a="1"/>
  <c r="I1939" i="1" s="1"/>
  <c r="H1939" i="1" a="1"/>
  <c r="H1939" i="1" s="1"/>
  <c r="G1939" i="1" a="1"/>
  <c r="G1939" i="1" s="1"/>
  <c r="K1938" i="1" a="1"/>
  <c r="K1938" i="1" s="1"/>
  <c r="J1938" i="1" a="1"/>
  <c r="J1938" i="1" s="1"/>
  <c r="I1938" i="1" a="1"/>
  <c r="I1938" i="1" s="1"/>
  <c r="H1938" i="1" a="1"/>
  <c r="H1938" i="1" s="1"/>
  <c r="G1938" i="1" a="1"/>
  <c r="G1938" i="1" s="1"/>
  <c r="K1937" i="1" a="1"/>
  <c r="K1937" i="1" s="1"/>
  <c r="J1937" i="1" a="1"/>
  <c r="J1937" i="1" s="1"/>
  <c r="I1937" i="1" a="1"/>
  <c r="I1937" i="1" s="1"/>
  <c r="H1937" i="1" a="1"/>
  <c r="H1937" i="1" s="1"/>
  <c r="G1937" i="1" a="1"/>
  <c r="G1937" i="1" s="1"/>
  <c r="K1936" i="1" a="1"/>
  <c r="K1936" i="1" s="1"/>
  <c r="J1936" i="1" a="1"/>
  <c r="J1936" i="1" s="1"/>
  <c r="I1936" i="1" a="1"/>
  <c r="I1936" i="1" s="1"/>
  <c r="H1936" i="1" a="1"/>
  <c r="H1936" i="1" s="1"/>
  <c r="G1936" i="1" a="1"/>
  <c r="G1936" i="1" s="1"/>
  <c r="K1935" i="1" a="1"/>
  <c r="K1935" i="1" s="1"/>
  <c r="J1935" i="1" a="1"/>
  <c r="J1935" i="1" s="1"/>
  <c r="I1935" i="1" a="1"/>
  <c r="I1935" i="1" s="1"/>
  <c r="H1935" i="1" a="1"/>
  <c r="H1935" i="1" s="1"/>
  <c r="G1935" i="1" a="1"/>
  <c r="G1935" i="1" s="1"/>
  <c r="K1934" i="1" a="1"/>
  <c r="K1934" i="1" s="1"/>
  <c r="J1934" i="1" a="1"/>
  <c r="J1934" i="1" s="1"/>
  <c r="I1934" i="1" a="1"/>
  <c r="I1934" i="1" s="1"/>
  <c r="H1934" i="1" a="1"/>
  <c r="H1934" i="1" s="1"/>
  <c r="G1934" i="1" a="1"/>
  <c r="G1934" i="1" s="1"/>
  <c r="K1933" i="1" a="1"/>
  <c r="K1933" i="1" s="1"/>
  <c r="J1933" i="1" a="1"/>
  <c r="J1933" i="1" s="1"/>
  <c r="I1933" i="1" a="1"/>
  <c r="I1933" i="1" s="1"/>
  <c r="H1933" i="1" a="1"/>
  <c r="H1933" i="1" s="1"/>
  <c r="G1933" i="1" a="1"/>
  <c r="G1933" i="1" s="1"/>
  <c r="K1932" i="1" a="1"/>
  <c r="K1932" i="1" s="1"/>
  <c r="J1932" i="1" a="1"/>
  <c r="J1932" i="1" s="1"/>
  <c r="I1932" i="1" a="1"/>
  <c r="I1932" i="1" s="1"/>
  <c r="H1932" i="1" a="1"/>
  <c r="H1932" i="1" s="1"/>
  <c r="G1932" i="1" a="1"/>
  <c r="G1932" i="1" s="1"/>
  <c r="K1931" i="1" a="1"/>
  <c r="K1931" i="1" s="1"/>
  <c r="J1931" i="1" a="1"/>
  <c r="J1931" i="1" s="1"/>
  <c r="I1931" i="1" a="1"/>
  <c r="I1931" i="1" s="1"/>
  <c r="H1931" i="1" a="1"/>
  <c r="H1931" i="1" s="1"/>
  <c r="G1931" i="1" a="1"/>
  <c r="G1931" i="1" s="1"/>
  <c r="K1930" i="1" a="1"/>
  <c r="K1930" i="1" s="1"/>
  <c r="J1930" i="1" a="1"/>
  <c r="J1930" i="1" s="1"/>
  <c r="I1930" i="1" a="1"/>
  <c r="I1930" i="1" s="1"/>
  <c r="H1930" i="1" a="1"/>
  <c r="H1930" i="1" s="1"/>
  <c r="G1930" i="1" a="1"/>
  <c r="G1930" i="1" s="1"/>
  <c r="K1929" i="1" a="1"/>
  <c r="K1929" i="1" s="1"/>
  <c r="J1929" i="1" a="1"/>
  <c r="J1929" i="1" s="1"/>
  <c r="I1929" i="1" a="1"/>
  <c r="I1929" i="1" s="1"/>
  <c r="H1929" i="1" a="1"/>
  <c r="H1929" i="1" s="1"/>
  <c r="G1929" i="1" a="1"/>
  <c r="G1929" i="1" s="1"/>
  <c r="K1928" i="1" a="1"/>
  <c r="K1928" i="1" s="1"/>
  <c r="J1928" i="1" a="1"/>
  <c r="J1928" i="1" s="1"/>
  <c r="I1928" i="1" a="1"/>
  <c r="I1928" i="1" s="1"/>
  <c r="H1928" i="1" a="1"/>
  <c r="H1928" i="1" s="1"/>
  <c r="G1928" i="1" a="1"/>
  <c r="G1928" i="1" s="1"/>
  <c r="K1927" i="1" a="1"/>
  <c r="K1927" i="1" s="1"/>
  <c r="J1927" i="1" a="1"/>
  <c r="J1927" i="1" s="1"/>
  <c r="I1927" i="1" a="1"/>
  <c r="I1927" i="1" s="1"/>
  <c r="H1927" i="1" a="1"/>
  <c r="H1927" i="1" s="1"/>
  <c r="G1927" i="1" a="1"/>
  <c r="G1927" i="1" s="1"/>
  <c r="K1926" i="1" a="1"/>
  <c r="K1926" i="1" s="1"/>
  <c r="J1926" i="1" a="1"/>
  <c r="J1926" i="1" s="1"/>
  <c r="I1926" i="1" a="1"/>
  <c r="I1926" i="1" s="1"/>
  <c r="H1926" i="1" a="1"/>
  <c r="H1926" i="1" s="1"/>
  <c r="G1926" i="1" a="1"/>
  <c r="G1926" i="1" s="1"/>
  <c r="K1925" i="1" a="1"/>
  <c r="K1925" i="1" s="1"/>
  <c r="J1925" i="1" a="1"/>
  <c r="J1925" i="1" s="1"/>
  <c r="I1925" i="1" a="1"/>
  <c r="I1925" i="1" s="1"/>
  <c r="H1925" i="1" a="1"/>
  <c r="H1925" i="1" s="1"/>
  <c r="G1925" i="1" a="1"/>
  <c r="G1925" i="1" s="1"/>
  <c r="K1924" i="1" a="1"/>
  <c r="K1924" i="1" s="1"/>
  <c r="J1924" i="1" a="1"/>
  <c r="J1924" i="1" s="1"/>
  <c r="I1924" i="1" a="1"/>
  <c r="I1924" i="1" s="1"/>
  <c r="H1924" i="1" a="1"/>
  <c r="H1924" i="1" s="1"/>
  <c r="G1924" i="1" a="1"/>
  <c r="G1924" i="1" s="1"/>
  <c r="K1923" i="1" a="1"/>
  <c r="K1923" i="1" s="1"/>
  <c r="J1923" i="1" a="1"/>
  <c r="J1923" i="1" s="1"/>
  <c r="I1923" i="1" a="1"/>
  <c r="I1923" i="1" s="1"/>
  <c r="H1923" i="1" a="1"/>
  <c r="H1923" i="1" s="1"/>
  <c r="G1923" i="1" a="1"/>
  <c r="G1923" i="1" s="1"/>
  <c r="K1922" i="1" a="1"/>
  <c r="K1922" i="1" s="1"/>
  <c r="J1922" i="1" a="1"/>
  <c r="J1922" i="1" s="1"/>
  <c r="I1922" i="1" a="1"/>
  <c r="I1922" i="1" s="1"/>
  <c r="H1922" i="1" a="1"/>
  <c r="H1922" i="1" s="1"/>
  <c r="G1922" i="1" a="1"/>
  <c r="G1922" i="1" s="1"/>
  <c r="K1921" i="1" a="1"/>
  <c r="K1921" i="1" s="1"/>
  <c r="J1921" i="1" a="1"/>
  <c r="J1921" i="1" s="1"/>
  <c r="I1921" i="1" a="1"/>
  <c r="I1921" i="1" s="1"/>
  <c r="H1921" i="1" a="1"/>
  <c r="H1921" i="1" s="1"/>
  <c r="G1921" i="1" a="1"/>
  <c r="G1921" i="1" s="1"/>
  <c r="K1920" i="1" a="1"/>
  <c r="K1920" i="1" s="1"/>
  <c r="J1920" i="1" a="1"/>
  <c r="J1920" i="1" s="1"/>
  <c r="I1920" i="1" a="1"/>
  <c r="I1920" i="1" s="1"/>
  <c r="H1920" i="1" a="1"/>
  <c r="H1920" i="1" s="1"/>
  <c r="G1920" i="1" a="1"/>
  <c r="G1920" i="1" s="1"/>
  <c r="K1919" i="1" a="1"/>
  <c r="K1919" i="1" s="1"/>
  <c r="J1919" i="1" a="1"/>
  <c r="J1919" i="1" s="1"/>
  <c r="I1919" i="1" a="1"/>
  <c r="I1919" i="1" s="1"/>
  <c r="H1919" i="1" a="1"/>
  <c r="H1919" i="1" s="1"/>
  <c r="G1919" i="1" a="1"/>
  <c r="G1919" i="1" s="1"/>
  <c r="K1918" i="1" a="1"/>
  <c r="K1918" i="1" s="1"/>
  <c r="J1918" i="1" a="1"/>
  <c r="J1918" i="1" s="1"/>
  <c r="I1918" i="1" a="1"/>
  <c r="I1918" i="1" s="1"/>
  <c r="H1918" i="1" a="1"/>
  <c r="H1918" i="1" s="1"/>
  <c r="G1918" i="1" a="1"/>
  <c r="G1918" i="1" s="1"/>
  <c r="K1917" i="1" a="1"/>
  <c r="K1917" i="1" s="1"/>
  <c r="J1917" i="1" a="1"/>
  <c r="J1917" i="1" s="1"/>
  <c r="I1917" i="1" a="1"/>
  <c r="I1917" i="1" s="1"/>
  <c r="H1917" i="1" a="1"/>
  <c r="H1917" i="1" s="1"/>
  <c r="G1917" i="1" a="1"/>
  <c r="G1917" i="1" s="1"/>
  <c r="K1916" i="1" a="1"/>
  <c r="K1916" i="1" s="1"/>
  <c r="J1916" i="1" a="1"/>
  <c r="J1916" i="1" s="1"/>
  <c r="I1916" i="1" a="1"/>
  <c r="I1916" i="1" s="1"/>
  <c r="H1916" i="1" a="1"/>
  <c r="H1916" i="1" s="1"/>
  <c r="G1916" i="1" a="1"/>
  <c r="G1916" i="1" s="1"/>
  <c r="K1915" i="1" a="1"/>
  <c r="K1915" i="1" s="1"/>
  <c r="J1915" i="1" a="1"/>
  <c r="J1915" i="1" s="1"/>
  <c r="I1915" i="1" a="1"/>
  <c r="I1915" i="1" s="1"/>
  <c r="H1915" i="1" a="1"/>
  <c r="H1915" i="1" s="1"/>
  <c r="G1915" i="1" a="1"/>
  <c r="G1915" i="1" s="1"/>
  <c r="K1914" i="1" a="1"/>
  <c r="K1914" i="1" s="1"/>
  <c r="J1914" i="1" a="1"/>
  <c r="J1914" i="1" s="1"/>
  <c r="I1914" i="1" a="1"/>
  <c r="I1914" i="1" s="1"/>
  <c r="H1914" i="1" a="1"/>
  <c r="H1914" i="1" s="1"/>
  <c r="G1914" i="1" a="1"/>
  <c r="G1914" i="1" s="1"/>
  <c r="K1913" i="1" a="1"/>
  <c r="K1913" i="1" s="1"/>
  <c r="J1913" i="1" a="1"/>
  <c r="J1913" i="1" s="1"/>
  <c r="I1913" i="1" a="1"/>
  <c r="I1913" i="1" s="1"/>
  <c r="H1913" i="1" a="1"/>
  <c r="H1913" i="1" s="1"/>
  <c r="G1913" i="1" a="1"/>
  <c r="G1913" i="1" s="1"/>
  <c r="K1912" i="1" a="1"/>
  <c r="K1912" i="1" s="1"/>
  <c r="J1912" i="1" a="1"/>
  <c r="J1912" i="1" s="1"/>
  <c r="I1912" i="1" a="1"/>
  <c r="I1912" i="1" s="1"/>
  <c r="H1912" i="1" a="1"/>
  <c r="H1912" i="1" s="1"/>
  <c r="G1912" i="1" a="1"/>
  <c r="G1912" i="1" s="1"/>
  <c r="K1911" i="1" a="1"/>
  <c r="K1911" i="1" s="1"/>
  <c r="J1911" i="1" a="1"/>
  <c r="J1911" i="1" s="1"/>
  <c r="I1911" i="1" a="1"/>
  <c r="I1911" i="1" s="1"/>
  <c r="H1911" i="1" a="1"/>
  <c r="H1911" i="1" s="1"/>
  <c r="G1911" i="1" a="1"/>
  <c r="G1911" i="1" s="1"/>
  <c r="K1910" i="1" a="1"/>
  <c r="K1910" i="1" s="1"/>
  <c r="J1910" i="1" a="1"/>
  <c r="J1910" i="1" s="1"/>
  <c r="I1910" i="1" a="1"/>
  <c r="I1910" i="1" s="1"/>
  <c r="H1910" i="1" a="1"/>
  <c r="H1910" i="1" s="1"/>
  <c r="G1910" i="1" a="1"/>
  <c r="G1910" i="1" s="1"/>
  <c r="K1909" i="1" a="1"/>
  <c r="K1909" i="1" s="1"/>
  <c r="J1909" i="1" a="1"/>
  <c r="J1909" i="1" s="1"/>
  <c r="I1909" i="1" a="1"/>
  <c r="I1909" i="1" s="1"/>
  <c r="H1909" i="1" a="1"/>
  <c r="H1909" i="1" s="1"/>
  <c r="G1909" i="1" a="1"/>
  <c r="G1909" i="1" s="1"/>
  <c r="K1908" i="1" a="1"/>
  <c r="K1908" i="1" s="1"/>
  <c r="J1908" i="1" a="1"/>
  <c r="J1908" i="1" s="1"/>
  <c r="I1908" i="1" a="1"/>
  <c r="I1908" i="1" s="1"/>
  <c r="H1908" i="1" a="1"/>
  <c r="H1908" i="1" s="1"/>
  <c r="G1908" i="1" a="1"/>
  <c r="G1908" i="1" s="1"/>
  <c r="K1907" i="1" a="1"/>
  <c r="K1907" i="1" s="1"/>
  <c r="J1907" i="1" a="1"/>
  <c r="J1907" i="1" s="1"/>
  <c r="I1907" i="1" a="1"/>
  <c r="I1907" i="1" s="1"/>
  <c r="H1907" i="1" a="1"/>
  <c r="H1907" i="1" s="1"/>
  <c r="G1907" i="1" a="1"/>
  <c r="G1907" i="1" s="1"/>
  <c r="K1906" i="1" a="1"/>
  <c r="K1906" i="1" s="1"/>
  <c r="J1906" i="1" a="1"/>
  <c r="J1906" i="1" s="1"/>
  <c r="I1906" i="1" a="1"/>
  <c r="I1906" i="1" s="1"/>
  <c r="H1906" i="1" a="1"/>
  <c r="H1906" i="1" s="1"/>
  <c r="G1906" i="1" a="1"/>
  <c r="G1906" i="1" s="1"/>
  <c r="K1905" i="1" a="1"/>
  <c r="K1905" i="1" s="1"/>
  <c r="J1905" i="1" a="1"/>
  <c r="J1905" i="1" s="1"/>
  <c r="I1905" i="1" a="1"/>
  <c r="I1905" i="1" s="1"/>
  <c r="H1905" i="1" a="1"/>
  <c r="H1905" i="1" s="1"/>
  <c r="G1905" i="1" a="1"/>
  <c r="G1905" i="1" s="1"/>
  <c r="K1904" i="1" a="1"/>
  <c r="K1904" i="1" s="1"/>
  <c r="J1904" i="1" a="1"/>
  <c r="J1904" i="1" s="1"/>
  <c r="I1904" i="1" a="1"/>
  <c r="I1904" i="1" s="1"/>
  <c r="H1904" i="1" a="1"/>
  <c r="H1904" i="1" s="1"/>
  <c r="G1904" i="1" a="1"/>
  <c r="G1904" i="1" s="1"/>
  <c r="K1903" i="1" a="1"/>
  <c r="K1903" i="1" s="1"/>
  <c r="J1903" i="1" a="1"/>
  <c r="J1903" i="1" s="1"/>
  <c r="I1903" i="1" a="1"/>
  <c r="I1903" i="1" s="1"/>
  <c r="H1903" i="1" a="1"/>
  <c r="H1903" i="1" s="1"/>
  <c r="G1903" i="1" a="1"/>
  <c r="G1903" i="1" s="1"/>
  <c r="K1902" i="1" a="1"/>
  <c r="K1902" i="1" s="1"/>
  <c r="J1902" i="1" a="1"/>
  <c r="J1902" i="1" s="1"/>
  <c r="I1902" i="1" a="1"/>
  <c r="I1902" i="1" s="1"/>
  <c r="H1902" i="1" a="1"/>
  <c r="H1902" i="1" s="1"/>
  <c r="G1902" i="1" a="1"/>
  <c r="G1902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K1900" i="1" a="1"/>
  <c r="K1900" i="1" s="1"/>
  <c r="J1900" i="1" a="1"/>
  <c r="J1900" i="1" s="1"/>
  <c r="I1900" i="1" a="1"/>
  <c r="I1900" i="1" s="1"/>
  <c r="H1900" i="1" a="1"/>
  <c r="H1900" i="1" s="1"/>
  <c r="G1900" i="1" a="1"/>
  <c r="G1900" i="1" s="1"/>
  <c r="K1899" i="1" a="1"/>
  <c r="K1899" i="1" s="1"/>
  <c r="J1899" i="1" a="1"/>
  <c r="J1899" i="1" s="1"/>
  <c r="I1899" i="1" a="1"/>
  <c r="I1899" i="1" s="1"/>
  <c r="H1899" i="1" a="1"/>
  <c r="H1899" i="1" s="1"/>
  <c r="G1899" i="1" a="1"/>
  <c r="G1899" i="1" s="1"/>
  <c r="F1915" i="1" a="1"/>
  <c r="F1915" i="1" s="1"/>
  <c r="F1914" i="1" a="1"/>
  <c r="F1914" i="1" s="1"/>
  <c r="F1913" i="1" a="1"/>
  <c r="F1913" i="1" s="1"/>
  <c r="F1912" i="1" a="1"/>
  <c r="F1912" i="1" s="1"/>
  <c r="F1916" i="1" a="1"/>
  <c r="F1916" i="1" s="1"/>
  <c r="F1948" i="1" a="1"/>
  <c r="F1948" i="1" s="1"/>
  <c r="F1947" i="1" a="1"/>
  <c r="F1947" i="1" s="1"/>
  <c r="F1946" i="1" a="1"/>
  <c r="F1946" i="1" s="1"/>
  <c r="F1945" i="1" a="1"/>
  <c r="F1945" i="1" s="1"/>
  <c r="F1944" i="1" a="1"/>
  <c r="F1944" i="1" s="1"/>
  <c r="F1943" i="1" a="1"/>
  <c r="F1943" i="1" s="1"/>
  <c r="F1942" i="1" a="1"/>
  <c r="F1942" i="1" s="1"/>
  <c r="F1941" i="1" a="1"/>
  <c r="F1941" i="1" s="1"/>
  <c r="F1940" i="1" a="1"/>
  <c r="F1940" i="1" s="1"/>
  <c r="F1939" i="1" a="1"/>
  <c r="F1939" i="1" s="1"/>
  <c r="F1938" i="1" a="1"/>
  <c r="F1938" i="1" s="1"/>
  <c r="F1937" i="1" a="1"/>
  <c r="F1937" i="1" s="1"/>
  <c r="F1936" i="1" a="1"/>
  <c r="F1936" i="1" s="1"/>
  <c r="F1935" i="1" a="1"/>
  <c r="F1935" i="1" s="1"/>
  <c r="F1934" i="1" a="1"/>
  <c r="F1934" i="1" s="1"/>
  <c r="F1933" i="1" a="1"/>
  <c r="F1933" i="1" s="1"/>
  <c r="F1932" i="1" a="1"/>
  <c r="F1932" i="1" s="1"/>
  <c r="F1931" i="1" a="1"/>
  <c r="F1931" i="1" s="1"/>
  <c r="F1930" i="1" a="1"/>
  <c r="F1930" i="1" s="1"/>
  <c r="F1929" i="1" a="1"/>
  <c r="F1929" i="1" s="1"/>
  <c r="F1928" i="1" a="1"/>
  <c r="F1928" i="1" s="1"/>
  <c r="F1927" i="1" a="1"/>
  <c r="F1927" i="1" s="1"/>
  <c r="F1926" i="1" a="1"/>
  <c r="F1926" i="1" s="1"/>
  <c r="F1925" i="1" a="1"/>
  <c r="F1925" i="1" s="1"/>
  <c r="F1924" i="1" a="1"/>
  <c r="F1924" i="1" s="1"/>
  <c r="F1923" i="1" a="1"/>
  <c r="F1923" i="1" s="1"/>
  <c r="F1922" i="1" a="1"/>
  <c r="F1922" i="1" s="1"/>
  <c r="F1921" i="1" a="1"/>
  <c r="F1921" i="1" s="1"/>
  <c r="F1920" i="1" a="1"/>
  <c r="F1920" i="1" s="1"/>
  <c r="F1919" i="1" a="1"/>
  <c r="F1919" i="1" s="1"/>
  <c r="F1918" i="1" a="1"/>
  <c r="F1918" i="1" s="1"/>
  <c r="F1917" i="1" a="1"/>
  <c r="F1917" i="1" s="1"/>
  <c r="F1911" i="1" a="1"/>
  <c r="F1911" i="1" s="1"/>
  <c r="F1910" i="1" a="1"/>
  <c r="F1910" i="1" s="1"/>
  <c r="F1909" i="1" a="1"/>
  <c r="F1909" i="1" s="1"/>
  <c r="F1908" i="1" a="1"/>
  <c r="F1908" i="1" s="1"/>
  <c r="F1907" i="1" a="1"/>
  <c r="F1907" i="1" s="1"/>
  <c r="F1906" i="1" a="1"/>
  <c r="F1906" i="1" s="1"/>
  <c r="F1905" i="1" a="1"/>
  <c r="F1905" i="1" s="1"/>
  <c r="F1904" i="1" a="1"/>
  <c r="F1904" i="1" s="1"/>
  <c r="F1903" i="1" a="1"/>
  <c r="F1903" i="1" s="1"/>
  <c r="F1902" i="1" a="1"/>
  <c r="F1902" i="1" s="1"/>
  <c r="F1901" i="1" a="1"/>
  <c r="F1901" i="1" s="1"/>
  <c r="F1900" i="1" a="1"/>
  <c r="F1900" i="1" s="1"/>
  <c r="F1899" i="1" a="1"/>
  <c r="F1899" i="1" s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7" i="1" a="1"/>
  <c r="K1897" i="1" s="1"/>
  <c r="K1896" i="1" s="1"/>
  <c r="J1897" i="1" a="1"/>
  <c r="J1897" i="1" s="1"/>
  <c r="J1896" i="1" s="1"/>
  <c r="I1897" i="1" a="1"/>
  <c r="I1897" i="1" s="1"/>
  <c r="I1896" i="1" s="1"/>
  <c r="H1897" i="1" a="1"/>
  <c r="H1897" i="1" s="1"/>
  <c r="H1896" i="1" s="1"/>
  <c r="G1897" i="1" a="1"/>
  <c r="G1897" i="1" s="1"/>
  <c r="G1896" i="1" s="1"/>
  <c r="K1895" i="1" a="1"/>
  <c r="K1895" i="1" s="1"/>
  <c r="K1894" i="1" s="1"/>
  <c r="J1895" i="1" a="1"/>
  <c r="J1895" i="1" s="1"/>
  <c r="J1894" i="1" s="1"/>
  <c r="I1895" i="1" a="1"/>
  <c r="I1895" i="1" s="1"/>
  <c r="I1894" i="1" s="1"/>
  <c r="H1895" i="1" a="1"/>
  <c r="H1895" i="1" s="1"/>
  <c r="H1894" i="1" s="1"/>
  <c r="G1895" i="1" a="1"/>
  <c r="G1895" i="1" s="1"/>
  <c r="G1894" i="1" s="1"/>
  <c r="K1893" i="1" a="1"/>
  <c r="K1893" i="1" s="1"/>
  <c r="K1892" i="1" s="1"/>
  <c r="J1893" i="1" a="1"/>
  <c r="J1893" i="1" s="1"/>
  <c r="J1892" i="1" s="1"/>
  <c r="I1893" i="1" a="1"/>
  <c r="I1893" i="1" s="1"/>
  <c r="I1892" i="1" s="1"/>
  <c r="H1893" i="1" a="1"/>
  <c r="H1893" i="1" s="1"/>
  <c r="H1892" i="1" s="1"/>
  <c r="G1893" i="1" a="1"/>
  <c r="G1893" i="1" s="1"/>
  <c r="G1892" i="1" s="1"/>
  <c r="K1891" i="1" a="1"/>
  <c r="K1891" i="1" s="1"/>
  <c r="K1890" i="1" s="1"/>
  <c r="J1891" i="1" a="1"/>
  <c r="J1891" i="1" s="1"/>
  <c r="J1890" i="1" s="1"/>
  <c r="I1891" i="1" a="1"/>
  <c r="I1891" i="1" s="1"/>
  <c r="I1890" i="1" s="1"/>
  <c r="H1891" i="1" a="1"/>
  <c r="H1891" i="1" s="1"/>
  <c r="H1890" i="1" s="1"/>
  <c r="G1891" i="1" a="1"/>
  <c r="G1891" i="1" s="1"/>
  <c r="G1890" i="1" s="1"/>
  <c r="K1889" i="1" a="1"/>
  <c r="K1889" i="1" s="1"/>
  <c r="J1889" i="1" a="1"/>
  <c r="J1889" i="1" s="1"/>
  <c r="I1889" i="1" a="1"/>
  <c r="I1889" i="1" s="1"/>
  <c r="H1889" i="1" a="1"/>
  <c r="H1889" i="1" s="1"/>
  <c r="G1889" i="1" a="1"/>
  <c r="G1889" i="1" s="1"/>
  <c r="K1888" i="1" a="1"/>
  <c r="K1888" i="1" s="1"/>
  <c r="J1888" i="1" a="1"/>
  <c r="J1888" i="1" s="1"/>
  <c r="I1888" i="1" a="1"/>
  <c r="I1888" i="1" s="1"/>
  <c r="H1888" i="1" a="1"/>
  <c r="H1888" i="1" s="1"/>
  <c r="G1888" i="1" a="1"/>
  <c r="G1888" i="1" s="1"/>
  <c r="K1887" i="1" a="1"/>
  <c r="K1887" i="1" s="1"/>
  <c r="J1887" i="1" a="1"/>
  <c r="J1887" i="1" s="1"/>
  <c r="I1887" i="1" a="1"/>
  <c r="I1887" i="1" s="1"/>
  <c r="H1887" i="1" a="1"/>
  <c r="H1887" i="1" s="1"/>
  <c r="G1887" i="1" a="1"/>
  <c r="G1887" i="1" s="1"/>
  <c r="K1885" i="1" a="1"/>
  <c r="K1885" i="1" s="1"/>
  <c r="K1884" i="1" s="1"/>
  <c r="J1885" i="1" a="1"/>
  <c r="J1885" i="1" s="1"/>
  <c r="J1884" i="1" s="1"/>
  <c r="I1885" i="1" a="1"/>
  <c r="I1885" i="1" s="1"/>
  <c r="I1884" i="1" s="1"/>
  <c r="H1885" i="1" a="1"/>
  <c r="H1885" i="1" s="1"/>
  <c r="H1884" i="1" s="1"/>
  <c r="G1885" i="1" a="1"/>
  <c r="G1885" i="1" s="1"/>
  <c r="G1884" i="1" s="1"/>
  <c r="K1883" i="1" a="1"/>
  <c r="K1883" i="1" s="1"/>
  <c r="J1883" i="1" a="1"/>
  <c r="J1883" i="1" s="1"/>
  <c r="I1883" i="1" a="1"/>
  <c r="I1883" i="1" s="1"/>
  <c r="H1883" i="1" a="1"/>
  <c r="H1883" i="1" s="1"/>
  <c r="G1883" i="1" a="1"/>
  <c r="G1883" i="1" s="1"/>
  <c r="K1882" i="1" a="1"/>
  <c r="K1882" i="1" s="1"/>
  <c r="J1882" i="1" a="1"/>
  <c r="J1882" i="1" s="1"/>
  <c r="J1881" i="1" s="1"/>
  <c r="I1882" i="1" a="1"/>
  <c r="I1882" i="1" s="1"/>
  <c r="H1882" i="1" a="1"/>
  <c r="H1882" i="1" s="1"/>
  <c r="G1882" i="1" a="1"/>
  <c r="G1882" i="1" s="1"/>
  <c r="F1897" i="1" a="1"/>
  <c r="F1897" i="1" s="1"/>
  <c r="F1896" i="1" s="1"/>
  <c r="F1895" i="1" a="1"/>
  <c r="F1895" i="1" s="1"/>
  <c r="F1894" i="1" s="1"/>
  <c r="F1893" i="1" a="1"/>
  <c r="F1893" i="1" s="1"/>
  <c r="F1892" i="1" s="1"/>
  <c r="F1891" i="1" a="1"/>
  <c r="F1891" i="1" s="1"/>
  <c r="F1890" i="1" s="1"/>
  <c r="F1889" i="1" a="1"/>
  <c r="F1889" i="1" s="1"/>
  <c r="F1888" i="1" a="1"/>
  <c r="F1888" i="1" s="1"/>
  <c r="F1887" i="1" a="1"/>
  <c r="F1887" i="1" s="1"/>
  <c r="F1885" i="1" a="1"/>
  <c r="F1885" i="1" s="1"/>
  <c r="F1884" i="1" s="1"/>
  <c r="F1883" i="1" a="1"/>
  <c r="F1883" i="1" s="1"/>
  <c r="F1882" i="1" a="1"/>
  <c r="F1882" i="1" s="1"/>
  <c r="K1879" i="1" a="1"/>
  <c r="K1879" i="1" s="1"/>
  <c r="K1878" i="1" s="1"/>
  <c r="J1879" i="1" a="1"/>
  <c r="J1879" i="1" s="1"/>
  <c r="J1878" i="1" s="1"/>
  <c r="I1879" i="1" a="1"/>
  <c r="I1879" i="1" s="1"/>
  <c r="I1878" i="1" s="1"/>
  <c r="H1879" i="1" a="1"/>
  <c r="H1879" i="1" s="1"/>
  <c r="H1878" i="1" s="1"/>
  <c r="G1879" i="1" a="1"/>
  <c r="G1879" i="1" s="1"/>
  <c r="G1878" i="1" s="1"/>
  <c r="K1877" i="1" a="1"/>
  <c r="K1877" i="1" s="1"/>
  <c r="K1876" i="1" s="1"/>
  <c r="J1877" i="1" a="1"/>
  <c r="J1877" i="1" s="1"/>
  <c r="J1876" i="1" s="1"/>
  <c r="I1877" i="1" a="1"/>
  <c r="I1877" i="1" s="1"/>
  <c r="I1876" i="1" s="1"/>
  <c r="H1877" i="1" a="1"/>
  <c r="H1877" i="1" s="1"/>
  <c r="H1876" i="1" s="1"/>
  <c r="G1877" i="1" a="1"/>
  <c r="G1877" i="1" s="1"/>
  <c r="G1876" i="1" s="1"/>
  <c r="K1875" i="1" a="1"/>
  <c r="K1875" i="1" s="1"/>
  <c r="K1874" i="1" s="1"/>
  <c r="J1875" i="1" a="1"/>
  <c r="J1875" i="1" s="1"/>
  <c r="J1874" i="1" s="1"/>
  <c r="I1875" i="1" a="1"/>
  <c r="I1875" i="1" s="1"/>
  <c r="I1874" i="1" s="1"/>
  <c r="H1875" i="1" a="1"/>
  <c r="H1875" i="1" s="1"/>
  <c r="H1874" i="1" s="1"/>
  <c r="G1875" i="1" a="1"/>
  <c r="G1875" i="1" s="1"/>
  <c r="G1874" i="1" s="1"/>
  <c r="K1873" i="1" a="1"/>
  <c r="K1873" i="1" s="1"/>
  <c r="K1872" i="1" s="1"/>
  <c r="J1873" i="1" a="1"/>
  <c r="J1873" i="1" s="1"/>
  <c r="J1872" i="1" s="1"/>
  <c r="I1873" i="1" a="1"/>
  <c r="I1873" i="1" s="1"/>
  <c r="I1872" i="1" s="1"/>
  <c r="H1873" i="1" a="1"/>
  <c r="H1873" i="1" s="1"/>
  <c r="H1872" i="1" s="1"/>
  <c r="G1873" i="1" a="1"/>
  <c r="G1873" i="1" s="1"/>
  <c r="G1872" i="1" s="1"/>
  <c r="K1871" i="1" a="1"/>
  <c r="K1871" i="1" s="1"/>
  <c r="K1870" i="1" s="1"/>
  <c r="J1871" i="1" a="1"/>
  <c r="J1871" i="1" s="1"/>
  <c r="J1870" i="1" s="1"/>
  <c r="I1871" i="1" a="1"/>
  <c r="I1871" i="1" s="1"/>
  <c r="I1870" i="1" s="1"/>
  <c r="H1871" i="1" a="1"/>
  <c r="H1871" i="1" s="1"/>
  <c r="H1870" i="1" s="1"/>
  <c r="G1871" i="1" a="1"/>
  <c r="G1871" i="1" s="1"/>
  <c r="G1870" i="1" s="1"/>
  <c r="K1869" i="1" a="1"/>
  <c r="K1869" i="1" s="1"/>
  <c r="K1868" i="1" s="1"/>
  <c r="J1869" i="1" a="1"/>
  <c r="J1869" i="1" s="1"/>
  <c r="J1868" i="1" s="1"/>
  <c r="I1869" i="1" a="1"/>
  <c r="I1869" i="1" s="1"/>
  <c r="I1868" i="1" s="1"/>
  <c r="H1869" i="1" a="1"/>
  <c r="H1869" i="1" s="1"/>
  <c r="H1868" i="1" s="1"/>
  <c r="G1869" i="1" a="1"/>
  <c r="G1869" i="1" s="1"/>
  <c r="G1868" i="1" s="1"/>
  <c r="K1867" i="1" a="1"/>
  <c r="K1867" i="1" s="1"/>
  <c r="J1867" i="1" a="1"/>
  <c r="J1867" i="1" s="1"/>
  <c r="I1867" i="1" a="1"/>
  <c r="I1867" i="1" s="1"/>
  <c r="H1867" i="1" a="1"/>
  <c r="H1867" i="1" s="1"/>
  <c r="G1867" i="1" a="1"/>
  <c r="G1867" i="1" s="1"/>
  <c r="K1866" i="1" a="1"/>
  <c r="K1866" i="1" s="1"/>
  <c r="J1866" i="1" a="1"/>
  <c r="J1866" i="1" s="1"/>
  <c r="I1866" i="1" a="1"/>
  <c r="I1866" i="1" s="1"/>
  <c r="H1866" i="1" a="1"/>
  <c r="H1866" i="1" s="1"/>
  <c r="G1866" i="1" a="1"/>
  <c r="G1866" i="1" s="1"/>
  <c r="K1865" i="1" a="1"/>
  <c r="K1865" i="1" s="1"/>
  <c r="K1864" i="1" s="1"/>
  <c r="J1865" i="1" a="1"/>
  <c r="J1865" i="1" s="1"/>
  <c r="I1865" i="1" a="1"/>
  <c r="I1865" i="1" s="1"/>
  <c r="H1865" i="1" a="1"/>
  <c r="H1865" i="1" s="1"/>
  <c r="G1865" i="1" a="1"/>
  <c r="G1865" i="1" s="1"/>
  <c r="K1863" i="1" a="1"/>
  <c r="K1863" i="1" s="1"/>
  <c r="J1863" i="1" a="1"/>
  <c r="J1863" i="1" s="1"/>
  <c r="I1863" i="1" a="1"/>
  <c r="I1863" i="1" s="1"/>
  <c r="H1863" i="1" a="1"/>
  <c r="H1863" i="1" s="1"/>
  <c r="G1863" i="1" a="1"/>
  <c r="G1863" i="1" s="1"/>
  <c r="K1862" i="1" a="1"/>
  <c r="K1862" i="1" s="1"/>
  <c r="J1862" i="1" a="1"/>
  <c r="J1862" i="1" s="1"/>
  <c r="I1862" i="1" a="1"/>
  <c r="I1862" i="1" s="1"/>
  <c r="H1862" i="1" a="1"/>
  <c r="H1862" i="1" s="1"/>
  <c r="G1862" i="1" a="1"/>
  <c r="G1862" i="1" s="1"/>
  <c r="K1860" i="1" a="1"/>
  <c r="K1860" i="1" s="1"/>
  <c r="J1860" i="1" a="1"/>
  <c r="J1860" i="1" s="1"/>
  <c r="I1860" i="1" a="1"/>
  <c r="I1860" i="1" s="1"/>
  <c r="H1860" i="1" a="1"/>
  <c r="H1860" i="1" s="1"/>
  <c r="G1860" i="1" a="1"/>
  <c r="G1860" i="1" s="1"/>
  <c r="K1859" i="1" a="1"/>
  <c r="K1859" i="1" s="1"/>
  <c r="J1859" i="1" a="1"/>
  <c r="J1859" i="1" s="1"/>
  <c r="I1859" i="1" a="1"/>
  <c r="I1859" i="1" s="1"/>
  <c r="H1859" i="1" a="1"/>
  <c r="H1859" i="1" s="1"/>
  <c r="G1859" i="1" a="1"/>
  <c r="G1859" i="1" s="1"/>
  <c r="F1879" i="1" a="1"/>
  <c r="F1879" i="1" s="1"/>
  <c r="F1878" i="1" s="1"/>
  <c r="F1877" i="1" a="1"/>
  <c r="F1877" i="1" s="1"/>
  <c r="F1876" i="1" s="1"/>
  <c r="F1875" i="1" a="1"/>
  <c r="F1875" i="1" s="1"/>
  <c r="F1874" i="1" s="1"/>
  <c r="F1873" i="1" a="1"/>
  <c r="F1873" i="1" s="1"/>
  <c r="F1872" i="1" s="1"/>
  <c r="F1871" i="1" a="1"/>
  <c r="F1871" i="1" s="1"/>
  <c r="F1870" i="1" s="1"/>
  <c r="F1869" i="1" a="1"/>
  <c r="F1869" i="1" s="1"/>
  <c r="F1868" i="1" s="1"/>
  <c r="F1867" i="1" a="1"/>
  <c r="F1867" i="1" s="1"/>
  <c r="F1866" i="1" a="1"/>
  <c r="F1866" i="1" s="1"/>
  <c r="F1865" i="1" a="1"/>
  <c r="F1865" i="1" s="1"/>
  <c r="F1863" i="1" a="1"/>
  <c r="F1863" i="1" s="1"/>
  <c r="F1862" i="1" a="1"/>
  <c r="F1862" i="1" s="1"/>
  <c r="F1861" i="1" s="1"/>
  <c r="F1860" i="1" a="1"/>
  <c r="F1860" i="1" s="1"/>
  <c r="F1859" i="1" a="1"/>
  <c r="F1859" i="1" s="1"/>
  <c r="K1856" i="1" a="1"/>
  <c r="K1856" i="1" s="1"/>
  <c r="K1855" i="1" s="1"/>
  <c r="J1856" i="1" a="1"/>
  <c r="J1856" i="1" s="1"/>
  <c r="J1855" i="1" s="1"/>
  <c r="I1856" i="1" a="1"/>
  <c r="I1856" i="1" s="1"/>
  <c r="I1855" i="1" s="1"/>
  <c r="H1856" i="1" a="1"/>
  <c r="H1856" i="1" s="1"/>
  <c r="H1855" i="1" s="1"/>
  <c r="G1856" i="1" a="1"/>
  <c r="G1856" i="1" s="1"/>
  <c r="G1855" i="1" s="1"/>
  <c r="F1856" i="1" a="1"/>
  <c r="F1856" i="1" s="1"/>
  <c r="F1855" i="1" s="1"/>
  <c r="K1854" i="1" a="1"/>
  <c r="K1854" i="1" s="1"/>
  <c r="K1853" i="1" s="1"/>
  <c r="J1854" i="1" a="1"/>
  <c r="J1854" i="1" s="1"/>
  <c r="J1853" i="1" s="1"/>
  <c r="I1854" i="1" a="1"/>
  <c r="I1854" i="1" s="1"/>
  <c r="I1853" i="1" s="1"/>
  <c r="H1854" i="1" a="1"/>
  <c r="H1854" i="1" s="1"/>
  <c r="H1853" i="1" s="1"/>
  <c r="G1854" i="1" a="1"/>
  <c r="G1854" i="1" s="1"/>
  <c r="G1853" i="1" s="1"/>
  <c r="F1854" i="1" a="1"/>
  <c r="F1854" i="1" s="1"/>
  <c r="F1853" i="1" s="1"/>
  <c r="K1852" i="1" a="1"/>
  <c r="K1852" i="1" s="1"/>
  <c r="K1851" i="1" s="1"/>
  <c r="J1852" i="1" a="1"/>
  <c r="J1852" i="1" s="1"/>
  <c r="J1851" i="1" s="1"/>
  <c r="I1852" i="1" a="1"/>
  <c r="I1852" i="1" s="1"/>
  <c r="I1851" i="1" s="1"/>
  <c r="H1852" i="1" a="1"/>
  <c r="H1852" i="1" s="1"/>
  <c r="H1851" i="1" s="1"/>
  <c r="G1852" i="1" a="1"/>
  <c r="G1852" i="1" s="1"/>
  <c r="G1851" i="1" s="1"/>
  <c r="F1852" i="1" a="1"/>
  <c r="F1852" i="1" s="1"/>
  <c r="F1851" i="1" s="1"/>
  <c r="K1850" i="1" a="1"/>
  <c r="K1850" i="1" s="1"/>
  <c r="K1849" i="1" s="1"/>
  <c r="J1850" i="1" a="1"/>
  <c r="J1850" i="1" s="1"/>
  <c r="J1849" i="1" s="1"/>
  <c r="I1850" i="1" a="1"/>
  <c r="I1850" i="1" s="1"/>
  <c r="I1849" i="1" s="1"/>
  <c r="H1850" i="1" a="1"/>
  <c r="H1850" i="1" s="1"/>
  <c r="H1849" i="1" s="1"/>
  <c r="G1850" i="1" a="1"/>
  <c r="G1850" i="1" s="1"/>
  <c r="G1849" i="1" s="1"/>
  <c r="F1850" i="1" a="1"/>
  <c r="F1850" i="1" s="1"/>
  <c r="F1849" i="1" s="1"/>
  <c r="K1848" i="1" a="1"/>
  <c r="K1848" i="1" s="1"/>
  <c r="K1847" i="1" s="1"/>
  <c r="J1848" i="1" a="1"/>
  <c r="J1848" i="1" s="1"/>
  <c r="J1847" i="1" s="1"/>
  <c r="I1848" i="1" a="1"/>
  <c r="I1848" i="1" s="1"/>
  <c r="I1847" i="1" s="1"/>
  <c r="H1848" i="1" a="1"/>
  <c r="H1848" i="1" s="1"/>
  <c r="H1847" i="1" s="1"/>
  <c r="G1848" i="1" a="1"/>
  <c r="G1848" i="1" s="1"/>
  <c r="G1847" i="1" s="1"/>
  <c r="F1848" i="1" a="1"/>
  <c r="F1848" i="1" s="1"/>
  <c r="F1847" i="1" s="1"/>
  <c r="K1846" i="1" a="1"/>
  <c r="K1846" i="1" s="1"/>
  <c r="J1846" i="1" a="1"/>
  <c r="J1846" i="1" s="1"/>
  <c r="I1846" i="1" a="1"/>
  <c r="I1846" i="1" s="1"/>
  <c r="H1846" i="1" a="1"/>
  <c r="H1846" i="1" s="1"/>
  <c r="G1846" i="1" a="1"/>
  <c r="G1846" i="1" s="1"/>
  <c r="F1846" i="1" a="1"/>
  <c r="F1846" i="1" s="1"/>
  <c r="K1845" i="1" a="1"/>
  <c r="K1845" i="1" s="1"/>
  <c r="J1845" i="1" a="1"/>
  <c r="J1845" i="1" s="1"/>
  <c r="I1845" i="1" a="1"/>
  <c r="I1845" i="1" s="1"/>
  <c r="H1845" i="1" a="1"/>
  <c r="H1845" i="1" s="1"/>
  <c r="G1845" i="1" a="1"/>
  <c r="G1845" i="1" s="1"/>
  <c r="F1845" i="1" a="1"/>
  <c r="F1845" i="1" s="1"/>
  <c r="K1843" i="1" a="1"/>
  <c r="K1843" i="1" s="1"/>
  <c r="K1842" i="1" s="1"/>
  <c r="J1843" i="1" a="1"/>
  <c r="J1843" i="1" s="1"/>
  <c r="J1842" i="1" s="1"/>
  <c r="I1843" i="1" a="1"/>
  <c r="I1843" i="1" s="1"/>
  <c r="I1842" i="1" s="1"/>
  <c r="H1843" i="1" a="1"/>
  <c r="H1843" i="1" s="1"/>
  <c r="H1842" i="1" s="1"/>
  <c r="G1843" i="1" a="1"/>
  <c r="G1843" i="1" s="1"/>
  <c r="G1842" i="1" s="1"/>
  <c r="F1843" i="1" a="1"/>
  <c r="F1843" i="1" s="1"/>
  <c r="F1842" i="1" s="1"/>
  <c r="K1841" i="1" a="1"/>
  <c r="K1841" i="1" s="1"/>
  <c r="J1841" i="1" a="1"/>
  <c r="J1841" i="1" s="1"/>
  <c r="I1841" i="1" a="1"/>
  <c r="I1841" i="1" s="1"/>
  <c r="H1841" i="1" a="1"/>
  <c r="H1841" i="1" s="1"/>
  <c r="G1841" i="1" a="1"/>
  <c r="G1841" i="1" s="1"/>
  <c r="F1841" i="1" a="1"/>
  <c r="F1841" i="1" s="1"/>
  <c r="K1840" i="1" a="1"/>
  <c r="K1840" i="1" s="1"/>
  <c r="J1840" i="1" a="1"/>
  <c r="J1840" i="1" s="1"/>
  <c r="I1840" i="1" a="1"/>
  <c r="I1840" i="1" s="1"/>
  <c r="H1840" i="1" a="1"/>
  <c r="H1840" i="1" s="1"/>
  <c r="G1840" i="1" a="1"/>
  <c r="G1840" i="1" s="1"/>
  <c r="F1840" i="1" a="1"/>
  <c r="F1840" i="1" s="1"/>
  <c r="E1819" i="1"/>
  <c r="K1837" i="1" a="1"/>
  <c r="K1837" i="1" s="1"/>
  <c r="K1836" i="1" s="1"/>
  <c r="J1837" i="1" a="1"/>
  <c r="J1837" i="1" s="1"/>
  <c r="J1836" i="1" s="1"/>
  <c r="I1837" i="1" a="1"/>
  <c r="I1837" i="1" s="1"/>
  <c r="I1836" i="1" s="1"/>
  <c r="H1837" i="1" a="1"/>
  <c r="H1837" i="1" s="1"/>
  <c r="H1836" i="1" s="1"/>
  <c r="G1837" i="1" a="1"/>
  <c r="G1837" i="1" s="1"/>
  <c r="G1836" i="1" s="1"/>
  <c r="K1835" i="1" a="1"/>
  <c r="K1835" i="1" s="1"/>
  <c r="K1834" i="1" s="1"/>
  <c r="J1835" i="1" a="1"/>
  <c r="J1835" i="1" s="1"/>
  <c r="J1834" i="1" s="1"/>
  <c r="I1835" i="1" a="1"/>
  <c r="I1835" i="1" s="1"/>
  <c r="I1834" i="1" s="1"/>
  <c r="H1835" i="1" a="1"/>
  <c r="H1835" i="1" s="1"/>
  <c r="H1834" i="1" s="1"/>
  <c r="G1835" i="1" a="1"/>
  <c r="G1835" i="1" s="1"/>
  <c r="G1834" i="1" s="1"/>
  <c r="K1833" i="1" a="1"/>
  <c r="K1833" i="1" s="1"/>
  <c r="K1832" i="1" s="1"/>
  <c r="J1833" i="1" a="1"/>
  <c r="J1833" i="1" s="1"/>
  <c r="J1832" i="1" s="1"/>
  <c r="I1833" i="1" a="1"/>
  <c r="I1833" i="1" s="1"/>
  <c r="I1832" i="1" s="1"/>
  <c r="H1833" i="1" a="1"/>
  <c r="H1833" i="1" s="1"/>
  <c r="H1832" i="1" s="1"/>
  <c r="G1833" i="1" a="1"/>
  <c r="G1833" i="1" s="1"/>
  <c r="G1832" i="1" s="1"/>
  <c r="K1831" i="1" a="1"/>
  <c r="K1831" i="1" s="1"/>
  <c r="K1830" i="1" s="1"/>
  <c r="J1831" i="1" a="1"/>
  <c r="J1831" i="1" s="1"/>
  <c r="J1830" i="1" s="1"/>
  <c r="I1831" i="1" a="1"/>
  <c r="I1831" i="1" s="1"/>
  <c r="I1830" i="1" s="1"/>
  <c r="H1831" i="1" a="1"/>
  <c r="H1831" i="1" s="1"/>
  <c r="H1830" i="1" s="1"/>
  <c r="G1831" i="1" a="1"/>
  <c r="G1831" i="1" s="1"/>
  <c r="G1830" i="1" s="1"/>
  <c r="K1829" i="1" a="1"/>
  <c r="K1829" i="1" s="1"/>
  <c r="K1828" i="1" s="1"/>
  <c r="J1829" i="1" a="1"/>
  <c r="J1829" i="1" s="1"/>
  <c r="J1828" i="1" s="1"/>
  <c r="I1829" i="1" a="1"/>
  <c r="I1829" i="1" s="1"/>
  <c r="I1828" i="1" s="1"/>
  <c r="H1829" i="1" a="1"/>
  <c r="H1829" i="1" s="1"/>
  <c r="H1828" i="1" s="1"/>
  <c r="G1829" i="1" a="1"/>
  <c r="G1829" i="1" s="1"/>
  <c r="G1828" i="1" s="1"/>
  <c r="K1827" i="1" a="1"/>
  <c r="K1827" i="1" s="1"/>
  <c r="J1827" i="1" a="1"/>
  <c r="J1827" i="1" s="1"/>
  <c r="I1827" i="1" a="1"/>
  <c r="I1827" i="1" s="1"/>
  <c r="H1827" i="1" a="1"/>
  <c r="H1827" i="1" s="1"/>
  <c r="G1827" i="1" a="1"/>
  <c r="G1827" i="1" s="1"/>
  <c r="K1826" i="1" a="1"/>
  <c r="K1826" i="1" s="1"/>
  <c r="J1826" i="1" a="1"/>
  <c r="J1826" i="1" s="1"/>
  <c r="I1826" i="1" a="1"/>
  <c r="I1826" i="1" s="1"/>
  <c r="H1826" i="1" a="1"/>
  <c r="H1826" i="1" s="1"/>
  <c r="G1826" i="1" a="1"/>
  <c r="G1826" i="1" s="1"/>
  <c r="K1824" i="1" a="1"/>
  <c r="K1824" i="1" s="1"/>
  <c r="K1823" i="1" s="1"/>
  <c r="J1824" i="1" a="1"/>
  <c r="J1824" i="1" s="1"/>
  <c r="J1823" i="1" s="1"/>
  <c r="I1824" i="1" a="1"/>
  <c r="I1824" i="1" s="1"/>
  <c r="I1823" i="1" s="1"/>
  <c r="H1824" i="1" a="1"/>
  <c r="H1824" i="1" s="1"/>
  <c r="H1823" i="1" s="1"/>
  <c r="G1824" i="1" a="1"/>
  <c r="G1824" i="1" s="1"/>
  <c r="G1823" i="1" s="1"/>
  <c r="K1822" i="1" a="1"/>
  <c r="K1822" i="1" s="1"/>
  <c r="J1822" i="1" a="1"/>
  <c r="J1822" i="1" s="1"/>
  <c r="I1822" i="1" a="1"/>
  <c r="I1822" i="1" s="1"/>
  <c r="H1822" i="1" a="1"/>
  <c r="H1822" i="1" s="1"/>
  <c r="G1822" i="1" a="1"/>
  <c r="G1822" i="1" s="1"/>
  <c r="K1821" i="1" a="1"/>
  <c r="K1821" i="1" s="1"/>
  <c r="J1821" i="1" a="1"/>
  <c r="J1821" i="1" s="1"/>
  <c r="I1821" i="1" a="1"/>
  <c r="I1821" i="1" s="1"/>
  <c r="H1821" i="1" a="1"/>
  <c r="H1821" i="1" s="1"/>
  <c r="G1821" i="1" a="1"/>
  <c r="G1821" i="1" s="1"/>
  <c r="F1837" i="1" a="1"/>
  <c r="F1837" i="1" s="1"/>
  <c r="F1836" i="1" s="1"/>
  <c r="F1835" i="1" a="1"/>
  <c r="F1835" i="1" s="1"/>
  <c r="F1834" i="1" s="1"/>
  <c r="F1833" i="1" a="1"/>
  <c r="F1833" i="1" s="1"/>
  <c r="F1832" i="1" s="1"/>
  <c r="F1831" i="1" a="1"/>
  <c r="F1831" i="1" s="1"/>
  <c r="F1830" i="1" s="1"/>
  <c r="F1829" i="1" a="1"/>
  <c r="F1829" i="1" s="1"/>
  <c r="F1828" i="1" s="1"/>
  <c r="F1827" i="1" a="1"/>
  <c r="F1827" i="1" s="1"/>
  <c r="F1826" i="1" a="1"/>
  <c r="F1826" i="1" s="1"/>
  <c r="F1824" i="1" a="1"/>
  <c r="F1824" i="1" s="1"/>
  <c r="F1823" i="1" s="1"/>
  <c r="F1822" i="1" a="1"/>
  <c r="F1822" i="1" s="1"/>
  <c r="F1821" i="1" a="1"/>
  <c r="F1821" i="1" s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858" i="1" l="1"/>
  <c r="F1858" i="1"/>
  <c r="F1886" i="1"/>
  <c r="G1973" i="1"/>
  <c r="H1881" i="1"/>
  <c r="I1881" i="1"/>
  <c r="I1880" i="1" s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/>
  <c r="K2019" i="1"/>
  <c r="F1881" i="1"/>
  <c r="F1880" i="1"/>
  <c r="K1886" i="1"/>
  <c r="K1881" i="1"/>
  <c r="K1880" i="1" s="1"/>
  <c r="H2007" i="1"/>
  <c r="J2007" i="1"/>
  <c r="I2007" i="1"/>
  <c r="K2007" i="1"/>
  <c r="G2007" i="1"/>
  <c r="F2007" i="1"/>
  <c r="K1999" i="1" a="1"/>
  <c r="K1999" i="1" s="1"/>
  <c r="K1997" i="1" s="1"/>
  <c r="J1999" i="1" a="1"/>
  <c r="J1999" i="1" s="1"/>
  <c r="J1997" i="1" s="1"/>
  <c r="I1999" i="1" a="1"/>
  <c r="I1999" i="1" s="1"/>
  <c r="I1997" i="1" s="1"/>
  <c r="H1999" i="1" a="1"/>
  <c r="H1999" i="1" s="1"/>
  <c r="H1997" i="1" s="1"/>
  <c r="G1999" i="1" a="1"/>
  <c r="G1999" i="1" s="1"/>
  <c r="G1997" i="1" s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G1838" i="1" s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I1838" i="1" l="1"/>
  <c r="G1880" i="1"/>
  <c r="G1857" i="1"/>
  <c r="J1857" i="1"/>
  <c r="H1857" i="1"/>
  <c r="F1819" i="1"/>
  <c r="F1818" i="1" s="1"/>
  <c r="J1838" i="1"/>
  <c r="K1819" i="1"/>
  <c r="K1818" i="1" s="1"/>
  <c r="I1819" i="1"/>
  <c r="I1818" i="1" s="1"/>
  <c r="J1819" i="1"/>
  <c r="J1818" i="1" s="1"/>
  <c r="H1819" i="1"/>
  <c r="H1818" i="1" s="1"/>
  <c r="G1819" i="1"/>
  <c r="G1818" i="1" s="1"/>
  <c r="G1806" i="1" l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K1688" i="1" a="1"/>
  <c r="K1688" i="1" s="1"/>
  <c r="J1688" i="1" a="1"/>
  <c r="J1688" i="1" s="1"/>
  <c r="I1688" i="1" a="1"/>
  <c r="I1688" i="1" s="1"/>
  <c r="H1688" i="1" a="1"/>
  <c r="H1688" i="1" s="1"/>
  <c r="F1688" i="1" a="1"/>
  <c r="F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1665" i="1" a="1"/>
  <c r="J1665" i="1" s="1"/>
  <c r="H1670" i="1" a="1"/>
  <c r="H1670" i="1" s="1"/>
  <c r="G1668" i="1" a="1"/>
  <c r="G1668" i="1" s="1"/>
  <c r="H1667" i="1" a="1"/>
  <c r="H1667" i="1" s="1"/>
  <c r="J1669" i="1" a="1"/>
  <c r="J1669" i="1" s="1"/>
  <c r="I1666" i="1" a="1"/>
  <c r="I1666" i="1" s="1"/>
  <c r="I1671" i="1" a="1"/>
  <c r="I1671" i="1" s="1"/>
  <c r="I1670" i="1" a="1"/>
  <c r="I1670" i="1" s="1"/>
  <c r="H1671" i="1" a="1"/>
  <c r="H1671" i="1" s="1"/>
  <c r="F1671" i="1" a="1"/>
  <c r="F1671" i="1" s="1"/>
  <c r="H1668" i="1" a="1"/>
  <c r="H1668" i="1" s="1"/>
  <c r="H1666" i="1" a="1"/>
  <c r="H1666" i="1" s="1"/>
  <c r="F1670" i="1" a="1"/>
  <c r="F1670" i="1" s="1"/>
  <c r="I1668" i="1" a="1"/>
  <c r="I1668" i="1" s="1"/>
  <c r="K1667" i="1" a="1"/>
  <c r="K1667" i="1" s="1"/>
  <c r="J1667" i="1" a="1"/>
  <c r="J1667" i="1" s="1"/>
  <c r="K1669" i="1" a="1"/>
  <c r="K1669" i="1" s="1"/>
  <c r="I1669" i="1" a="1"/>
  <c r="I1669" i="1" s="1"/>
  <c r="I1667" i="1" a="1"/>
  <c r="I1667" i="1" s="1"/>
  <c r="K1664" i="1" a="1"/>
  <c r="K1664" i="1" s="1"/>
  <c r="G1667" i="1" a="1"/>
  <c r="G1667" i="1" s="1"/>
  <c r="I1665" i="1" a="1"/>
  <c r="I1665" i="1" s="1"/>
  <c r="K1665" i="1" a="1"/>
  <c r="K1665" i="1" s="1"/>
  <c r="J1671" i="1" a="1"/>
  <c r="J1671" i="1" s="1"/>
  <c r="G1665" i="1" a="1"/>
  <c r="G1665" i="1" s="1"/>
  <c r="J1664" i="1" a="1"/>
  <c r="J1664" i="1" s="1"/>
  <c r="F1666" i="1" a="1"/>
  <c r="F1666" i="1" s="1"/>
  <c r="K1671" i="1" a="1"/>
  <c r="K1671" i="1" s="1"/>
  <c r="F1665" i="1" a="1"/>
  <c r="F1665" i="1" s="1"/>
  <c r="F1669" i="1" a="1"/>
  <c r="F1669" i="1" s="1"/>
  <c r="K1666" i="1" a="1"/>
  <c r="K1666" i="1" s="1"/>
  <c r="H1665" i="1" a="1"/>
  <c r="H1665" i="1" s="1"/>
  <c r="G1670" i="1" a="1"/>
  <c r="G1670" i="1" s="1"/>
  <c r="F1667" i="1" a="1"/>
  <c r="F1667" i="1" s="1"/>
  <c r="G1666" i="1" a="1"/>
  <c r="G1666" i="1" s="1"/>
  <c r="H1669" i="1" a="1"/>
  <c r="H1669" i="1" s="1"/>
  <c r="J1668" i="1" a="1"/>
  <c r="J1668" i="1" s="1"/>
  <c r="J1670" i="1" a="1"/>
  <c r="J1670" i="1" s="1"/>
  <c r="G1669" i="1" a="1"/>
  <c r="G1669" i="1" s="1"/>
  <c r="K1668" i="1" a="1"/>
  <c r="K1668" i="1" s="1"/>
  <c r="F1668" i="1" a="1"/>
  <c r="F1668" i="1" s="1"/>
  <c r="K1670" i="1" a="1"/>
  <c r="K1670" i="1" s="1"/>
  <c r="G1671" i="1" a="1"/>
  <c r="G1671" i="1" s="1"/>
  <c r="J1666" i="1" a="1"/>
  <c r="J1666" i="1" s="1"/>
  <c r="H1664" i="1" a="1"/>
  <c r="H1664" i="1" s="1"/>
  <c r="I1662" i="1" a="1"/>
  <c r="I1662" i="1" s="1"/>
  <c r="G1659" i="1" a="1"/>
  <c r="G1659" i="1" s="1"/>
  <c r="J1663" i="1" a="1"/>
  <c r="J1663" i="1" s="1"/>
  <c r="G1664" i="1" a="1"/>
  <c r="G1664" i="1" s="1"/>
  <c r="F1664" i="1" a="1"/>
  <c r="F1664" i="1" s="1"/>
  <c r="I1663" i="1" a="1"/>
  <c r="I1663" i="1" s="1"/>
  <c r="K1646" i="1" a="1"/>
  <c r="K1646" i="1" s="1"/>
  <c r="H1663" i="1" a="1"/>
  <c r="H1663" i="1" s="1"/>
  <c r="I1660" i="1" a="1"/>
  <c r="I1660" i="1" s="1"/>
  <c r="G1663" i="1" a="1"/>
  <c r="G1663" i="1" s="1"/>
  <c r="H1660" i="1" a="1"/>
  <c r="H1660" i="1" s="1"/>
  <c r="F1660" i="1" a="1"/>
  <c r="F1660" i="1" s="1"/>
  <c r="H1659" i="1" a="1"/>
  <c r="H1659" i="1" s="1"/>
  <c r="F1658" i="1" a="1"/>
  <c r="F1658" i="1" s="1"/>
  <c r="F1652" i="1" a="1"/>
  <c r="F1652" i="1" s="1"/>
  <c r="I1658" i="1" a="1"/>
  <c r="I1658" i="1" s="1"/>
  <c r="F1663" i="1" a="1"/>
  <c r="F1663" i="1" s="1"/>
  <c r="J1652" i="1" a="1"/>
  <c r="J1652" i="1" s="1"/>
  <c r="G1660" i="1" a="1"/>
  <c r="G1660" i="1" s="1"/>
  <c r="K1659" i="1" a="1"/>
  <c r="K1659" i="1" s="1"/>
  <c r="I1659" i="1" a="1"/>
  <c r="I1659" i="1" s="1"/>
  <c r="H1658" i="1" a="1"/>
  <c r="H1658" i="1" s="1"/>
  <c r="G1658" i="1" a="1"/>
  <c r="G1658" i="1" s="1"/>
  <c r="I1652" i="1" a="1"/>
  <c r="I1652" i="1" s="1"/>
  <c r="K1663" i="1" a="1"/>
  <c r="K1663" i="1" s="1"/>
  <c r="K1662" i="1" a="1"/>
  <c r="K1662" i="1" s="1"/>
  <c r="J1660" i="1" a="1"/>
  <c r="J1660" i="1" s="1"/>
  <c r="G1652" i="1" a="1"/>
  <c r="G1652" i="1" s="1"/>
  <c r="J1658" i="1" a="1"/>
  <c r="J1658" i="1" s="1"/>
  <c r="J1662" i="1" a="1"/>
  <c r="J1662" i="1" s="1"/>
  <c r="F1662" i="1" a="1"/>
  <c r="F1662" i="1" s="1"/>
  <c r="K1660" i="1" a="1"/>
  <c r="K1660" i="1" s="1"/>
  <c r="J1659" i="1" a="1"/>
  <c r="J1659" i="1" s="1"/>
  <c r="H1662" i="1" a="1"/>
  <c r="H1662" i="1" s="1"/>
  <c r="G1662" i="1" a="1"/>
  <c r="G1662" i="1" s="1"/>
  <c r="F1659" i="1" a="1"/>
  <c r="F1659" i="1" s="1"/>
  <c r="I1646" i="1" a="1"/>
  <c r="I1646" i="1" s="1"/>
  <c r="K1658" i="1" a="1"/>
  <c r="K1658" i="1" s="1"/>
  <c r="H1652" i="1" a="1"/>
  <c r="H1652" i="1" s="1"/>
  <c r="K1652" i="1" a="1"/>
  <c r="K1652" i="1" s="1"/>
  <c r="J1646" i="1" a="1"/>
  <c r="J1646" i="1" s="1"/>
  <c r="I1664" i="1" a="1"/>
  <c r="I1664" i="1" s="1"/>
  <c r="G1642" i="1" a="1"/>
  <c r="G1642" i="1" s="1"/>
  <c r="K1641" i="1" a="1"/>
  <c r="K1641" i="1" s="1"/>
  <c r="H1640" i="1" a="1"/>
  <c r="H1640" i="1" s="1"/>
  <c r="G1626" i="1" a="1"/>
  <c r="G1626" i="1" s="1"/>
  <c r="K1642" i="1" a="1"/>
  <c r="K1642" i="1" s="1"/>
  <c r="H1627" i="1" a="1"/>
  <c r="H1627" i="1" s="1"/>
  <c r="J1642" i="1" a="1"/>
  <c r="J1642" i="1" s="1"/>
  <c r="F1641" i="1" a="1"/>
  <c r="F1641" i="1" s="1"/>
  <c r="H1641" i="1" a="1"/>
  <c r="H1641" i="1" s="1"/>
  <c r="I1627" i="1" a="1"/>
  <c r="I1627" i="1" s="1"/>
  <c r="J1640" i="1" a="1"/>
  <c r="J1640" i="1" s="1"/>
  <c r="H1626" i="1" a="1"/>
  <c r="H1626" i="1" s="1"/>
  <c r="K1640" i="1" a="1"/>
  <c r="K1640" i="1" s="1"/>
  <c r="J1626" i="1" a="1"/>
  <c r="J1626" i="1" s="1"/>
  <c r="I1640" i="1" a="1"/>
  <c r="I1640" i="1" s="1"/>
  <c r="J1625" i="1" a="1"/>
  <c r="J1625" i="1" s="1"/>
  <c r="H1646" i="1" a="1"/>
  <c r="H1646" i="1" s="1"/>
  <c r="J1645" i="1" a="1"/>
  <c r="J1645" i="1" s="1"/>
  <c r="G1646" i="1" a="1"/>
  <c r="G1646" i="1" s="1"/>
  <c r="F1642" i="1" a="1"/>
  <c r="F1642" i="1" s="1"/>
  <c r="G1640" i="1" a="1"/>
  <c r="G1640" i="1" s="1"/>
  <c r="F1646" i="1" a="1"/>
  <c r="F1646" i="1" s="1"/>
  <c r="I1641" i="1" a="1"/>
  <c r="I1641" i="1" s="1"/>
  <c r="I1626" i="1" a="1"/>
  <c r="I1626" i="1" s="1"/>
  <c r="K1645" i="1" a="1"/>
  <c r="K1645" i="1" s="1"/>
  <c r="I1645" i="1" a="1"/>
  <c r="I1645" i="1" s="1"/>
  <c r="H1645" i="1" a="1"/>
  <c r="H1645" i="1" s="1"/>
  <c r="I1644" i="1" a="1"/>
  <c r="I1644" i="1" s="1"/>
  <c r="G1641" i="1" a="1"/>
  <c r="G1641" i="1" s="1"/>
  <c r="F1640" i="1" a="1"/>
  <c r="F1640" i="1" s="1"/>
  <c r="F1626" i="1" a="1"/>
  <c r="F1626" i="1" s="1"/>
  <c r="G1645" i="1" a="1"/>
  <c r="G1645" i="1" s="1"/>
  <c r="J1641" i="1" a="1"/>
  <c r="J1641" i="1" s="1"/>
  <c r="K1625" i="1" a="1"/>
  <c r="K1625" i="1" s="1"/>
  <c r="K1627" i="1" a="1"/>
  <c r="K1627" i="1" s="1"/>
  <c r="F1645" i="1" a="1"/>
  <c r="F1645" i="1" s="1"/>
  <c r="J1644" i="1" a="1"/>
  <c r="J1644" i="1" s="1"/>
  <c r="K1644" i="1" a="1"/>
  <c r="K1644" i="1" s="1"/>
  <c r="K1626" i="1" a="1"/>
  <c r="K1626" i="1" s="1"/>
  <c r="H1644" i="1" a="1"/>
  <c r="H1644" i="1" s="1"/>
  <c r="F1627" i="1" a="1"/>
  <c r="F1627" i="1" s="1"/>
  <c r="G1644" i="1" a="1"/>
  <c r="G1644" i="1" s="1"/>
  <c r="F1644" i="1" a="1"/>
  <c r="F1644" i="1" s="1"/>
  <c r="H1642" i="1" a="1"/>
  <c r="H1642" i="1" s="1"/>
  <c r="J1627" i="1" a="1"/>
  <c r="J1627" i="1" s="1"/>
  <c r="G1627" i="1" a="1"/>
  <c r="G1627" i="1" s="1"/>
  <c r="I1642" i="1" a="1"/>
  <c r="I1642" i="1" s="1"/>
  <c r="G1624" i="1" a="1"/>
  <c r="G1624" i="1" s="1"/>
  <c r="F1624" i="1" a="1"/>
  <c r="F1624" i="1" s="1"/>
  <c r="K1623" i="1" a="1"/>
  <c r="K1623" i="1" s="1"/>
  <c r="K1624" i="1" a="1"/>
  <c r="K1624" i="1" s="1"/>
  <c r="I1623" i="1" a="1"/>
  <c r="I1623" i="1" s="1"/>
  <c r="I1624" i="1" a="1"/>
  <c r="I1624" i="1" s="1"/>
  <c r="I1625" i="1" a="1"/>
  <c r="I1625" i="1" s="1"/>
  <c r="H1623" i="1" a="1"/>
  <c r="H1623" i="1" s="1"/>
  <c r="H1625" i="1" a="1"/>
  <c r="H1625" i="1" s="1"/>
  <c r="G1625" i="1" a="1"/>
  <c r="G1625" i="1" s="1"/>
  <c r="F1625" i="1" a="1"/>
  <c r="F1625" i="1" s="1"/>
  <c r="H1624" i="1" a="1"/>
  <c r="H1624" i="1" s="1"/>
  <c r="J1623" i="1" a="1"/>
  <c r="J1623" i="1" s="1"/>
  <c r="J1624" i="1" a="1"/>
  <c r="J1624" i="1" s="1"/>
  <c r="I1617" i="1" a="1"/>
  <c r="I1617" i="1" s="1"/>
  <c r="G1609" i="1" a="1"/>
  <c r="G1609" i="1" s="1"/>
  <c r="I1609" i="1" a="1"/>
  <c r="I1609" i="1" s="1"/>
  <c r="K1617" i="1" a="1"/>
  <c r="K1617" i="1" s="1"/>
  <c r="J1611" i="1" a="1"/>
  <c r="J1611" i="1" s="1"/>
  <c r="G1611" i="1" a="1"/>
  <c r="G1611" i="1" s="1"/>
  <c r="F1617" i="1" a="1"/>
  <c r="F1617" i="1" s="1"/>
  <c r="K1611" i="1" a="1"/>
  <c r="K1611" i="1" s="1"/>
  <c r="I1610" i="1" a="1"/>
  <c r="I1610" i="1" s="1"/>
  <c r="H1610" i="1" a="1"/>
  <c r="H1610" i="1" s="1"/>
  <c r="H1611" i="1" a="1"/>
  <c r="H1611" i="1" s="1"/>
  <c r="F1610" i="1" a="1"/>
  <c r="F1610" i="1" s="1"/>
  <c r="G1623" i="1" a="1"/>
  <c r="G1623" i="1" s="1"/>
  <c r="F1623" i="1" a="1"/>
  <c r="F1623" i="1" s="1"/>
  <c r="F1621" i="1" a="1"/>
  <c r="F1621" i="1" s="1"/>
  <c r="H1620" i="1" a="1"/>
  <c r="H1620" i="1" s="1"/>
  <c r="K1610" i="1" a="1"/>
  <c r="K1610" i="1" s="1"/>
  <c r="K1622" i="1" a="1"/>
  <c r="K1622" i="1" s="1"/>
  <c r="F1622" i="1" a="1"/>
  <c r="F1622" i="1" s="1"/>
  <c r="J1610" i="1" a="1"/>
  <c r="J1610" i="1" s="1"/>
  <c r="J1622" i="1" a="1"/>
  <c r="J1622" i="1" s="1"/>
  <c r="I1622" i="1" a="1"/>
  <c r="I1622" i="1" s="1"/>
  <c r="F1611" i="1" a="1"/>
  <c r="F1611" i="1" s="1"/>
  <c r="H1622" i="1" a="1"/>
  <c r="H1622" i="1" s="1"/>
  <c r="G1621" i="1" a="1"/>
  <c r="G1621" i="1" s="1"/>
  <c r="F1619" i="1" a="1"/>
  <c r="F1619" i="1" s="1"/>
  <c r="F1620" i="1" a="1"/>
  <c r="F1620" i="1" s="1"/>
  <c r="G1617" i="1" a="1"/>
  <c r="G1617" i="1" s="1"/>
  <c r="J1619" i="1" a="1"/>
  <c r="J1619" i="1" s="1"/>
  <c r="I1611" i="1" a="1"/>
  <c r="I1611" i="1" s="1"/>
  <c r="G1622" i="1" a="1"/>
  <c r="G1622" i="1" s="1"/>
  <c r="K1621" i="1" a="1"/>
  <c r="K1621" i="1" s="1"/>
  <c r="J1621" i="1" a="1"/>
  <c r="J1621" i="1" s="1"/>
  <c r="I1621" i="1" a="1"/>
  <c r="I1621" i="1" s="1"/>
  <c r="K1609" i="1" a="1"/>
  <c r="K1609" i="1" s="1"/>
  <c r="H1621" i="1" a="1"/>
  <c r="H1621" i="1" s="1"/>
  <c r="F1609" i="1" a="1"/>
  <c r="F1609" i="1" s="1"/>
  <c r="G1620" i="1" a="1"/>
  <c r="G1620" i="1" s="1"/>
  <c r="I1619" i="1" a="1"/>
  <c r="I1619" i="1" s="1"/>
  <c r="H1609" i="1" a="1"/>
  <c r="H1609" i="1" s="1"/>
  <c r="K1620" i="1" a="1"/>
  <c r="K1620" i="1" s="1"/>
  <c r="J1620" i="1" a="1"/>
  <c r="J1620" i="1" s="1"/>
  <c r="I1620" i="1" a="1"/>
  <c r="I1620" i="1" s="1"/>
  <c r="K1619" i="1" a="1"/>
  <c r="K1619" i="1" s="1"/>
  <c r="H1619" i="1" a="1"/>
  <c r="H1619" i="1" s="1"/>
  <c r="G1619" i="1" a="1"/>
  <c r="G1619" i="1" s="1"/>
  <c r="H1617" i="1" a="1"/>
  <c r="H1617" i="1" s="1"/>
  <c r="G1610" i="1" a="1"/>
  <c r="G1610" i="1" s="1"/>
  <c r="J1609" i="1" a="1"/>
  <c r="J1609" i="1" s="1"/>
  <c r="J1617" i="1" a="1"/>
  <c r="J1617" i="1" s="1"/>
  <c r="K1593" i="1" a="1"/>
  <c r="K1593" i="1" s="1"/>
  <c r="J1593" i="1" a="1"/>
  <c r="J1593" i="1" s="1"/>
  <c r="I1602" i="1" a="1"/>
  <c r="I1602" i="1" s="1"/>
  <c r="K1603" i="1" a="1"/>
  <c r="K1603" i="1" s="1"/>
  <c r="K1602" i="1" a="1"/>
  <c r="K1602" i="1" s="1"/>
  <c r="K1596" i="1" a="1"/>
  <c r="K1596" i="1" s="1"/>
  <c r="I1603" i="1" a="1"/>
  <c r="I1603" i="1" s="1"/>
  <c r="H1602" i="1" a="1"/>
  <c r="H1602" i="1" s="1"/>
  <c r="I1594" i="1" a="1"/>
  <c r="I1594" i="1" s="1"/>
  <c r="G1594" i="1" a="1"/>
  <c r="G1594" i="1" s="1"/>
  <c r="I1596" i="1" a="1"/>
  <c r="I1596" i="1" s="1"/>
  <c r="G1596" i="1" a="1"/>
  <c r="G1596" i="1" s="1"/>
  <c r="H1593" i="1" a="1"/>
  <c r="H1593" i="1" s="1"/>
  <c r="J1594" i="1" a="1"/>
  <c r="J1594" i="1" s="1"/>
  <c r="J1596" i="1" a="1"/>
  <c r="J1596" i="1" s="1"/>
  <c r="H1596" i="1" a="1"/>
  <c r="H1596" i="1" s="1"/>
  <c r="H1594" i="1" a="1"/>
  <c r="H1594" i="1" s="1"/>
  <c r="H1603" i="1" a="1"/>
  <c r="H1603" i="1" s="1"/>
  <c r="F1603" i="1" a="1"/>
  <c r="F1603" i="1" s="1"/>
  <c r="K1594" i="1" a="1"/>
  <c r="K1594" i="1" s="1"/>
  <c r="F1593" i="1" a="1"/>
  <c r="F1593" i="1" s="1"/>
  <c r="F1596" i="1" a="1"/>
  <c r="F1596" i="1" s="1"/>
  <c r="F1594" i="1" a="1"/>
  <c r="F1594" i="1" s="1"/>
  <c r="I1593" i="1" a="1"/>
  <c r="I1593" i="1" s="1"/>
  <c r="G1603" i="1" a="1"/>
  <c r="G1603" i="1" s="1"/>
  <c r="G1602" i="1" a="1"/>
  <c r="G1602" i="1" s="1"/>
  <c r="J1603" i="1" a="1"/>
  <c r="J1603" i="1" s="1"/>
  <c r="J1602" i="1" a="1"/>
  <c r="J1602" i="1" s="1"/>
  <c r="F1602" i="1" a="1"/>
  <c r="F1602" i="1" s="1"/>
  <c r="G1593" i="1" a="1"/>
  <c r="G1593" i="1" s="1"/>
  <c r="F1576" i="1" a="1"/>
  <c r="F1576" i="1" s="1"/>
  <c r="K1574" i="1" a="1"/>
  <c r="K1574" i="1" s="1"/>
  <c r="I1579" i="1" a="1"/>
  <c r="I1579" i="1" s="1"/>
  <c r="F1579" i="1" a="1"/>
  <c r="F1579" i="1" s="1"/>
  <c r="F1580" i="1" a="1"/>
  <c r="F1580" i="1" s="1"/>
  <c r="I1580" i="1" a="1"/>
  <c r="I1580" i="1" s="1"/>
  <c r="K1575" i="1" a="1"/>
  <c r="K1575" i="1" s="1"/>
  <c r="H1579" i="1" a="1"/>
  <c r="H1579" i="1" s="1"/>
  <c r="J1578" i="1" a="1"/>
  <c r="J1578" i="1" s="1"/>
  <c r="I1578" i="1" a="1"/>
  <c r="I1578" i="1" s="1"/>
  <c r="J1580" i="1" a="1"/>
  <c r="J1580" i="1" s="1"/>
  <c r="G1578" i="1" a="1"/>
  <c r="G1578" i="1" s="1"/>
  <c r="H1580" i="1" a="1"/>
  <c r="H1580" i="1" s="1"/>
  <c r="G1580" i="1" a="1"/>
  <c r="G1580" i="1" s="1"/>
  <c r="G1579" i="1" a="1"/>
  <c r="G1579" i="1" s="1"/>
  <c r="G1575" i="1" a="1"/>
  <c r="G1575" i="1" s="1"/>
  <c r="I1575" i="1" a="1"/>
  <c r="I1575" i="1" s="1"/>
  <c r="F1578" i="1" a="1"/>
  <c r="F1578" i="1" s="1"/>
  <c r="I1574" i="1" a="1"/>
  <c r="I1574" i="1" s="1"/>
  <c r="J1575" i="1" a="1"/>
  <c r="J1575" i="1" s="1"/>
  <c r="H1575" i="1" a="1"/>
  <c r="H1575" i="1" s="1"/>
  <c r="K1578" i="1" a="1"/>
  <c r="K1578" i="1" s="1"/>
  <c r="G1574" i="1" a="1"/>
  <c r="G1574" i="1" s="1"/>
  <c r="G1577" i="1" a="1"/>
  <c r="G1577" i="1" s="1"/>
  <c r="K1576" i="1" a="1"/>
  <c r="K1576" i="1" s="1"/>
  <c r="K1577" i="1" a="1"/>
  <c r="K1577" i="1" s="1"/>
  <c r="H1576" i="1" a="1"/>
  <c r="H1576" i="1" s="1"/>
  <c r="J1574" i="1" a="1"/>
  <c r="J1574" i="1" s="1"/>
  <c r="H1574" i="1" a="1"/>
  <c r="H1574" i="1" s="1"/>
  <c r="G1573" i="1" a="1"/>
  <c r="G1573" i="1" s="1"/>
  <c r="I1577" i="1" a="1"/>
  <c r="I1577" i="1" s="1"/>
  <c r="F1577" i="1" a="1"/>
  <c r="F1577" i="1" s="1"/>
  <c r="J1576" i="1" a="1"/>
  <c r="J1576" i="1" s="1"/>
  <c r="K1573" i="1" a="1"/>
  <c r="K1573" i="1" s="1"/>
  <c r="F1575" i="1" a="1"/>
  <c r="F1575" i="1" s="1"/>
  <c r="J1573" i="1" a="1"/>
  <c r="J1573" i="1" s="1"/>
  <c r="I1573" i="1" a="1"/>
  <c r="I1573" i="1" s="1"/>
  <c r="G1576" i="1" a="1"/>
  <c r="G1576" i="1" s="1"/>
  <c r="J1579" i="1" a="1"/>
  <c r="J1579" i="1" s="1"/>
  <c r="K1579" i="1" a="1"/>
  <c r="K1579" i="1" s="1"/>
  <c r="H1577" i="1" a="1"/>
  <c r="H1577" i="1" s="1"/>
  <c r="I1576" i="1" a="1"/>
  <c r="I1576" i="1" s="1"/>
  <c r="H1573" i="1" a="1"/>
  <c r="H1573" i="1" s="1"/>
  <c r="K1580" i="1" a="1"/>
  <c r="K1580" i="1" s="1"/>
  <c r="H1578" i="1" a="1"/>
  <c r="H1578" i="1" s="1"/>
  <c r="J1577" i="1" a="1"/>
  <c r="J1577" i="1" s="1"/>
  <c r="F1574" i="1" a="1"/>
  <c r="F1574" i="1" s="1"/>
  <c r="K1564" i="1" a="1"/>
  <c r="K1564" i="1" s="1"/>
  <c r="J1562" i="1" a="1"/>
  <c r="J1562" i="1" s="1"/>
  <c r="K1570" i="1" a="1"/>
  <c r="K1570" i="1" s="1"/>
  <c r="I1556" i="1" a="1"/>
  <c r="I1556" i="1" s="1"/>
  <c r="G1555" i="1" a="1"/>
  <c r="G1555" i="1" s="1"/>
  <c r="I1562" i="1" a="1"/>
  <c r="I1562" i="1" s="1"/>
  <c r="H1555" i="1" a="1"/>
  <c r="H1555" i="1" s="1"/>
  <c r="H1570" i="1" a="1"/>
  <c r="H1570" i="1" s="1"/>
  <c r="G1570" i="1" a="1"/>
  <c r="G1570" i="1" s="1"/>
  <c r="F1570" i="1" a="1"/>
  <c r="F1570" i="1" s="1"/>
  <c r="I1555" i="1" a="1"/>
  <c r="I1555" i="1" s="1"/>
  <c r="G1556" i="1" a="1"/>
  <c r="G1556" i="1" s="1"/>
  <c r="K1562" i="1" a="1"/>
  <c r="K1562" i="1" s="1"/>
  <c r="F1562" i="1" a="1"/>
  <c r="F1562" i="1" s="1"/>
  <c r="I1563" i="1" a="1"/>
  <c r="I1563" i="1" s="1"/>
  <c r="F1556" i="1" a="1"/>
  <c r="F1556" i="1" s="1"/>
  <c r="K1556" i="1" a="1"/>
  <c r="K1556" i="1" s="1"/>
  <c r="J1570" i="1" a="1"/>
  <c r="J1570" i="1" s="1"/>
  <c r="F1563" i="1" a="1"/>
  <c r="F1563" i="1" s="1"/>
  <c r="J1564" i="1" a="1"/>
  <c r="J1564" i="1" s="1"/>
  <c r="H1563" i="1" a="1"/>
  <c r="H1563" i="1" s="1"/>
  <c r="K1563" i="1" a="1"/>
  <c r="K1563" i="1" s="1"/>
  <c r="G1562" i="1" a="1"/>
  <c r="G1562" i="1" s="1"/>
  <c r="H1564" i="1" a="1"/>
  <c r="H1564" i="1" s="1"/>
  <c r="J1555" i="1" a="1"/>
  <c r="J1555" i="1" s="1"/>
  <c r="G1564" i="1" a="1"/>
  <c r="G1564" i="1" s="1"/>
  <c r="F1564" i="1" a="1"/>
  <c r="F1564" i="1" s="1"/>
  <c r="K1555" i="1" a="1"/>
  <c r="K1555" i="1" s="1"/>
  <c r="H1556" i="1" a="1"/>
  <c r="H1556" i="1" s="1"/>
  <c r="K1572" i="1" a="1"/>
  <c r="K1572" i="1" s="1"/>
  <c r="H1562" i="1" a="1"/>
  <c r="H1562" i="1" s="1"/>
  <c r="F1573" i="1" a="1"/>
  <c r="F1573" i="1" s="1"/>
  <c r="J1556" i="1" a="1"/>
  <c r="J1556" i="1" s="1"/>
  <c r="J1572" i="1" a="1"/>
  <c r="J1572" i="1" s="1"/>
  <c r="I1570" i="1" a="1"/>
  <c r="I1570" i="1" s="1"/>
  <c r="I1572" i="1" a="1"/>
  <c r="I1572" i="1" s="1"/>
  <c r="H1572" i="1" a="1"/>
  <c r="H1572" i="1" s="1"/>
  <c r="G1572" i="1" a="1"/>
  <c r="G1572" i="1" s="1"/>
  <c r="I1564" i="1" a="1"/>
  <c r="I1564" i="1" s="1"/>
  <c r="J1563" i="1" a="1"/>
  <c r="J1563" i="1" s="1"/>
  <c r="G1563" i="1" a="1"/>
  <c r="G1563" i="1" s="1"/>
  <c r="F1555" i="1" a="1"/>
  <c r="F1555" i="1" s="1"/>
  <c r="F1572" i="1" a="1"/>
  <c r="F1572" i="1" s="1"/>
  <c r="J1549" i="1" a="1"/>
  <c r="J1549" i="1" s="1"/>
  <c r="I1547" i="1" a="1"/>
  <c r="I1547" i="1" s="1"/>
  <c r="J1546" i="1" a="1"/>
  <c r="J1546" i="1" s="1"/>
  <c r="J1525" i="1" a="1"/>
  <c r="J1525" i="1" s="1"/>
  <c r="H1528" i="1" a="1"/>
  <c r="H1528" i="1" s="1"/>
  <c r="G1546" i="1" a="1"/>
  <c r="G1546" i="1" s="1"/>
  <c r="F1546" i="1" a="1"/>
  <c r="F1546" i="1" s="1"/>
  <c r="K1526" i="1" a="1"/>
  <c r="K1526" i="1" s="1"/>
  <c r="F1526" i="1" a="1"/>
  <c r="F1526" i="1" s="1"/>
  <c r="I1525" i="1" a="1"/>
  <c r="I1525" i="1" s="1"/>
  <c r="K1529" i="1" a="1"/>
  <c r="K1529" i="1" s="1"/>
  <c r="J1529" i="1" a="1"/>
  <c r="J1529" i="1" s="1"/>
  <c r="K1527" i="1" a="1"/>
  <c r="K1527" i="1" s="1"/>
  <c r="I1527" i="1" a="1"/>
  <c r="I1527" i="1" s="1"/>
  <c r="I1529" i="1" a="1"/>
  <c r="I1529" i="1" s="1"/>
  <c r="K1528" i="1" a="1"/>
  <c r="K1528" i="1" s="1"/>
  <c r="G1549" i="1" a="1"/>
  <c r="G1549" i="1" s="1"/>
  <c r="K1525" i="1" a="1"/>
  <c r="K1525" i="1" s="1"/>
  <c r="K1547" i="1" a="1"/>
  <c r="K1547" i="1" s="1"/>
  <c r="H1547" i="1" a="1"/>
  <c r="H1547" i="1" s="1"/>
  <c r="G1547" i="1" a="1"/>
  <c r="G1547" i="1" s="1"/>
  <c r="F1547" i="1" a="1"/>
  <c r="F1547" i="1" s="1"/>
  <c r="J1528" i="1" a="1"/>
  <c r="J1528" i="1" s="1"/>
  <c r="J1526" i="1" a="1"/>
  <c r="J1526" i="1" s="1"/>
  <c r="H1546" i="1" a="1"/>
  <c r="H1546" i="1" s="1"/>
  <c r="H1526" i="1" a="1"/>
  <c r="H1526" i="1" s="1"/>
  <c r="H1525" i="1" a="1"/>
  <c r="H1525" i="1" s="1"/>
  <c r="J1547" i="1" a="1"/>
  <c r="J1547" i="1" s="1"/>
  <c r="I1528" i="1" a="1"/>
  <c r="I1528" i="1" s="1"/>
  <c r="G1528" i="1" a="1"/>
  <c r="G1528" i="1" s="1"/>
  <c r="I1526" i="1" a="1"/>
  <c r="I1526" i="1" s="1"/>
  <c r="J1527" i="1" a="1"/>
  <c r="J1527" i="1" s="1"/>
  <c r="F1549" i="1" a="1"/>
  <c r="F1549" i="1" s="1"/>
  <c r="H1549" i="1" a="1"/>
  <c r="H1549" i="1" s="1"/>
  <c r="I1549" i="1" a="1"/>
  <c r="I1549" i="1" s="1"/>
  <c r="K1546" i="1" a="1"/>
  <c r="K1546" i="1" s="1"/>
  <c r="G1526" i="1" a="1"/>
  <c r="G1526" i="1" s="1"/>
  <c r="I1546" i="1" a="1"/>
  <c r="I1546" i="1" s="1"/>
  <c r="G1529" i="1" a="1"/>
  <c r="G1529" i="1" s="1"/>
  <c r="F1528" i="1" a="1"/>
  <c r="F1528" i="1" s="1"/>
  <c r="G1527" i="1" a="1"/>
  <c r="G1527" i="1" s="1"/>
  <c r="H1529" i="1" a="1"/>
  <c r="H1529" i="1" s="1"/>
  <c r="H1527" i="1" a="1"/>
  <c r="H1527" i="1" s="1"/>
  <c r="F1529" i="1" a="1"/>
  <c r="F1529" i="1" s="1"/>
  <c r="F1527" i="1" a="1"/>
  <c r="F1527" i="1" s="1"/>
  <c r="K1549" i="1" a="1"/>
  <c r="K1549" i="1" s="1"/>
  <c r="I1522" i="1" a="1"/>
  <c r="I1522" i="1" s="1"/>
  <c r="H1518" i="1" a="1"/>
  <c r="H1518" i="1" s="1"/>
  <c r="H1522" i="1" a="1"/>
  <c r="H1522" i="1" s="1"/>
  <c r="H1520" i="1" a="1"/>
  <c r="H1520" i="1" s="1"/>
  <c r="J1517" i="1" a="1"/>
  <c r="J1517" i="1" s="1"/>
  <c r="H1515" i="1" a="1"/>
  <c r="H1515" i="1" s="1"/>
  <c r="G1514" i="1" a="1"/>
  <c r="G1514" i="1" s="1"/>
  <c r="K1515" i="1" a="1"/>
  <c r="K1515" i="1" s="1"/>
  <c r="J1524" i="1" a="1"/>
  <c r="J1524" i="1" s="1"/>
  <c r="I1524" i="1" a="1"/>
  <c r="I1524" i="1" s="1"/>
  <c r="H1524" i="1" a="1"/>
  <c r="H1524" i="1" s="1"/>
  <c r="G1524" i="1" a="1"/>
  <c r="G1524" i="1" s="1"/>
  <c r="G1517" i="1" a="1"/>
  <c r="G1517" i="1" s="1"/>
  <c r="G1523" i="1" a="1"/>
  <c r="G1523" i="1" s="1"/>
  <c r="K1522" i="1" a="1"/>
  <c r="K1522" i="1" s="1"/>
  <c r="J1519" i="1" a="1"/>
  <c r="J1519" i="1" s="1"/>
  <c r="J1521" i="1" a="1"/>
  <c r="J1521" i="1" s="1"/>
  <c r="J1520" i="1" a="1"/>
  <c r="J1520" i="1" s="1"/>
  <c r="I1518" i="1" a="1"/>
  <c r="I1518" i="1" s="1"/>
  <c r="K1514" i="1" a="1"/>
  <c r="K1514" i="1" s="1"/>
  <c r="F1524" i="1" a="1"/>
  <c r="F1524" i="1" s="1"/>
  <c r="I1521" i="1" a="1"/>
  <c r="I1521" i="1" s="1"/>
  <c r="J1523" i="1" a="1"/>
  <c r="J1523" i="1" s="1"/>
  <c r="H1521" i="1" a="1"/>
  <c r="H1521" i="1" s="1"/>
  <c r="F1517" i="1" a="1"/>
  <c r="F1517" i="1" s="1"/>
  <c r="G1521" i="1" a="1"/>
  <c r="G1521" i="1" s="1"/>
  <c r="F1518" i="1" a="1"/>
  <c r="F1518" i="1" s="1"/>
  <c r="I1519" i="1" a="1"/>
  <c r="I1519" i="1" s="1"/>
  <c r="K1518" i="1" a="1"/>
  <c r="K1518" i="1" s="1"/>
  <c r="J1518" i="1" a="1"/>
  <c r="J1518" i="1" s="1"/>
  <c r="K1519" i="1" a="1"/>
  <c r="K1519" i="1" s="1"/>
  <c r="G1520" i="1" a="1"/>
  <c r="G1520" i="1" s="1"/>
  <c r="F1519" i="1" a="1"/>
  <c r="F1519" i="1" s="1"/>
  <c r="I1515" i="1" a="1"/>
  <c r="I1515" i="1" s="1"/>
  <c r="G1515" i="1" a="1"/>
  <c r="G1515" i="1" s="1"/>
  <c r="G1522" i="1" a="1"/>
  <c r="G1522" i="1" s="1"/>
  <c r="G1518" i="1" a="1"/>
  <c r="G1518" i="1" s="1"/>
  <c r="H1517" i="1" a="1"/>
  <c r="H1517" i="1" s="1"/>
  <c r="F1523" i="1" a="1"/>
  <c r="F1523" i="1" s="1"/>
  <c r="K1521" i="1" a="1"/>
  <c r="K1521" i="1" s="1"/>
  <c r="G1519" i="1" a="1"/>
  <c r="G1519" i="1" s="1"/>
  <c r="I1520" i="1" a="1"/>
  <c r="I1520" i="1" s="1"/>
  <c r="K1517" i="1" a="1"/>
  <c r="K1517" i="1" s="1"/>
  <c r="J1515" i="1" a="1"/>
  <c r="J1515" i="1" s="1"/>
  <c r="F1515" i="1" a="1"/>
  <c r="F1515" i="1" s="1"/>
  <c r="F1522" i="1" a="1"/>
  <c r="F1522" i="1" s="1"/>
  <c r="G1525" i="1" a="1"/>
  <c r="G1525" i="1" s="1"/>
  <c r="F1525" i="1" a="1"/>
  <c r="F1525" i="1" s="1"/>
  <c r="K1524" i="1" a="1"/>
  <c r="K1524" i="1" s="1"/>
  <c r="K1523" i="1" a="1"/>
  <c r="K1523" i="1" s="1"/>
  <c r="J1522" i="1" a="1"/>
  <c r="J1522" i="1" s="1"/>
  <c r="K1520" i="1" a="1"/>
  <c r="K1520" i="1" s="1"/>
  <c r="F1521" i="1" a="1"/>
  <c r="F1521" i="1" s="1"/>
  <c r="I1514" i="1" a="1"/>
  <c r="I1514" i="1" s="1"/>
  <c r="H1519" i="1" a="1"/>
  <c r="H1519" i="1" s="1"/>
  <c r="J1514" i="1" a="1"/>
  <c r="J1514" i="1" s="1"/>
  <c r="I1517" i="1" a="1"/>
  <c r="I1517" i="1" s="1"/>
  <c r="H1514" i="1" a="1"/>
  <c r="H1514" i="1" s="1"/>
  <c r="H1523" i="1" a="1"/>
  <c r="H1523" i="1" s="1"/>
  <c r="I1523" i="1" a="1"/>
  <c r="I1523" i="1" s="1"/>
  <c r="F1520" i="1" a="1"/>
  <c r="F1520" i="1" s="1"/>
  <c r="H1505" i="1" a="1"/>
  <c r="H1505" i="1" s="1"/>
  <c r="F1505" i="1" a="1"/>
  <c r="F1505" i="1" s="1"/>
  <c r="K1512" i="1" a="1"/>
  <c r="K1512" i="1" s="1"/>
  <c r="J1504" i="1" a="1"/>
  <c r="J1504" i="1" s="1"/>
  <c r="K1504" i="1" a="1"/>
  <c r="K1504" i="1" s="1"/>
  <c r="J1512" i="1" a="1"/>
  <c r="J1512" i="1" s="1"/>
  <c r="F1512" i="1" a="1"/>
  <c r="F1512" i="1" s="1"/>
  <c r="H1512" i="1" a="1"/>
  <c r="H1512" i="1" s="1"/>
  <c r="G1512" i="1" a="1"/>
  <c r="G1512" i="1" s="1"/>
  <c r="K1502" i="1" a="1"/>
  <c r="K1502" i="1" s="1"/>
  <c r="K1503" i="1" a="1"/>
  <c r="K1503" i="1" s="1"/>
  <c r="J1511" i="1" a="1"/>
  <c r="J1511" i="1" s="1"/>
  <c r="I1502" i="1" a="1"/>
  <c r="I1502" i="1" s="1"/>
  <c r="H1502" i="1" a="1"/>
  <c r="H1502" i="1" s="1"/>
  <c r="I1511" i="1" a="1"/>
  <c r="I1511" i="1" s="1"/>
  <c r="I1504" i="1" a="1"/>
  <c r="I1504" i="1" s="1"/>
  <c r="H1503" i="1" a="1"/>
  <c r="H1503" i="1" s="1"/>
  <c r="F1504" i="1" a="1"/>
  <c r="F1504" i="1" s="1"/>
  <c r="G1505" i="1" a="1"/>
  <c r="G1505" i="1" s="1"/>
  <c r="F1503" i="1" a="1"/>
  <c r="F1503" i="1" s="1"/>
  <c r="G1502" i="1" a="1"/>
  <c r="G1502" i="1" s="1"/>
  <c r="I1505" i="1" a="1"/>
  <c r="I1505" i="1" s="1"/>
  <c r="K1511" i="1" a="1"/>
  <c r="K1511" i="1" s="1"/>
  <c r="G1503" i="1" a="1"/>
  <c r="G1503" i="1" s="1"/>
  <c r="G1504" i="1" a="1"/>
  <c r="G1504" i="1" s="1"/>
  <c r="J1503" i="1" a="1"/>
  <c r="J1503" i="1" s="1"/>
  <c r="F1514" i="1" a="1"/>
  <c r="F1514" i="1" s="1"/>
  <c r="K1513" i="1" a="1"/>
  <c r="K1513" i="1" s="1"/>
  <c r="J1513" i="1" a="1"/>
  <c r="J1513" i="1" s="1"/>
  <c r="I1513" i="1" a="1"/>
  <c r="I1513" i="1" s="1"/>
  <c r="H1513" i="1" a="1"/>
  <c r="H1513" i="1" s="1"/>
  <c r="F1502" i="1" a="1"/>
  <c r="F1502" i="1" s="1"/>
  <c r="I1512" i="1" a="1"/>
  <c r="I1512" i="1" s="1"/>
  <c r="H1511" i="1" a="1"/>
  <c r="H1511" i="1" s="1"/>
  <c r="G1511" i="1" a="1"/>
  <c r="G1511" i="1" s="1"/>
  <c r="F1511" i="1" a="1"/>
  <c r="F1511" i="1" s="1"/>
  <c r="H1504" i="1" a="1"/>
  <c r="H1504" i="1" s="1"/>
  <c r="J1502" i="1" a="1"/>
  <c r="J1502" i="1" s="1"/>
  <c r="J1505" i="1" a="1"/>
  <c r="J1505" i="1" s="1"/>
  <c r="K1505" i="1" a="1"/>
  <c r="K1505" i="1" s="1"/>
  <c r="I1503" i="1" a="1"/>
  <c r="I1503" i="1" s="1"/>
  <c r="G1513" i="1" a="1"/>
  <c r="G1513" i="1" s="1"/>
  <c r="F1513" i="1" a="1"/>
  <c r="F1513" i="1" s="1"/>
  <c r="H1485" i="1" a="1"/>
  <c r="H1485" i="1" s="1"/>
  <c r="K1485" i="1" a="1"/>
  <c r="K1485" i="1" s="1"/>
  <c r="J1485" i="1" a="1"/>
  <c r="J1485" i="1" s="1"/>
  <c r="G1498" i="1" a="1"/>
  <c r="G1498" i="1" s="1"/>
  <c r="F1497" i="1" a="1"/>
  <c r="F1497" i="1" s="1"/>
  <c r="G1490" i="1" a="1"/>
  <c r="G1490" i="1" s="1"/>
  <c r="F1485" i="1" a="1"/>
  <c r="F1485" i="1" s="1"/>
  <c r="K1500" i="1" a="1"/>
  <c r="K1500" i="1" s="1"/>
  <c r="J1499" i="1" a="1"/>
  <c r="J1499" i="1" s="1"/>
  <c r="I1499" i="1" a="1"/>
  <c r="I1499" i="1" s="1"/>
  <c r="I1497" i="1" a="1"/>
  <c r="I1497" i="1" s="1"/>
  <c r="H1499" i="1" a="1"/>
  <c r="H1499" i="1" s="1"/>
  <c r="J1498" i="1" a="1"/>
  <c r="J1498" i="1" s="1"/>
  <c r="I1498" i="1" a="1"/>
  <c r="I1498" i="1" s="1"/>
  <c r="J1492" i="1" a="1"/>
  <c r="J1492" i="1" s="1"/>
  <c r="H1498" i="1" a="1"/>
  <c r="H1498" i="1" s="1"/>
  <c r="F1498" i="1" a="1"/>
  <c r="F1498" i="1" s="1"/>
  <c r="H1490" i="1" a="1"/>
  <c r="H1490" i="1" s="1"/>
  <c r="J1497" i="1" a="1"/>
  <c r="J1497" i="1" s="1"/>
  <c r="F1492" i="1" a="1"/>
  <c r="F1492" i="1" s="1"/>
  <c r="H1492" i="1" a="1"/>
  <c r="H1492" i="1" s="1"/>
  <c r="I1490" i="1" a="1"/>
  <c r="I1490" i="1" s="1"/>
  <c r="G1492" i="1" a="1"/>
  <c r="G1492" i="1" s="1"/>
  <c r="F1490" i="1" a="1"/>
  <c r="F1490" i="1" s="1"/>
  <c r="G1499" i="1" a="1"/>
  <c r="G1499" i="1" s="1"/>
  <c r="G1485" i="1" a="1"/>
  <c r="G1485" i="1" s="1"/>
  <c r="K1498" i="1" a="1"/>
  <c r="K1498" i="1" s="1"/>
  <c r="H1500" i="1" a="1"/>
  <c r="H1500" i="1" s="1"/>
  <c r="J1500" i="1" a="1"/>
  <c r="J1500" i="1" s="1"/>
  <c r="I1500" i="1" a="1"/>
  <c r="I1500" i="1" s="1"/>
  <c r="G1500" i="1" a="1"/>
  <c r="G1500" i="1" s="1"/>
  <c r="H1497" i="1" a="1"/>
  <c r="H1497" i="1" s="1"/>
  <c r="F1500" i="1" a="1"/>
  <c r="F1500" i="1" s="1"/>
  <c r="I1492" i="1" a="1"/>
  <c r="I1492" i="1" s="1"/>
  <c r="J1490" i="1" a="1"/>
  <c r="J1490" i="1" s="1"/>
  <c r="K1490" i="1" a="1"/>
  <c r="K1490" i="1" s="1"/>
  <c r="G1497" i="1" a="1"/>
  <c r="G1497" i="1" s="1"/>
  <c r="I1485" i="1" a="1"/>
  <c r="I1485" i="1" s="1"/>
  <c r="K1499" i="1" a="1"/>
  <c r="K1499" i="1" s="1"/>
  <c r="F1499" i="1" a="1"/>
  <c r="F1499" i="1" s="1"/>
  <c r="K1497" i="1" a="1"/>
  <c r="K1497" i="1" s="1"/>
  <c r="K1492" i="1" a="1"/>
  <c r="K1492" i="1" s="1"/>
  <c r="H1455" i="1" a="1"/>
  <c r="H1455" i="1" s="1"/>
  <c r="I1455" i="1" a="1"/>
  <c r="I1455" i="1" s="1"/>
  <c r="I1453" i="1" a="1"/>
  <c r="I1453" i="1" s="1"/>
  <c r="I1452" i="1" a="1"/>
  <c r="I1452" i="1" s="1"/>
  <c r="F1454" i="1" a="1"/>
  <c r="F1454" i="1" s="1"/>
  <c r="J1454" i="1" a="1"/>
  <c r="J1454" i="1" s="1"/>
  <c r="K1452" i="1" a="1"/>
  <c r="K1452" i="1" s="1"/>
  <c r="K1455" i="1" a="1"/>
  <c r="K1455" i="1" s="1"/>
  <c r="K1454" i="1" a="1"/>
  <c r="K1454" i="1" s="1"/>
  <c r="J1456" i="1" a="1"/>
  <c r="J1456" i="1" s="1"/>
  <c r="J1452" i="1" a="1"/>
  <c r="J1452" i="1" s="1"/>
  <c r="H1454" i="1" a="1"/>
  <c r="H1454" i="1" s="1"/>
  <c r="I1456" i="1" a="1"/>
  <c r="I1456" i="1" s="1"/>
  <c r="G1455" i="1" a="1"/>
  <c r="G1455" i="1" s="1"/>
  <c r="G1454" i="1" a="1"/>
  <c r="G1454" i="1" s="1"/>
  <c r="K1483" i="1" a="1"/>
  <c r="K1483" i="1" s="1"/>
  <c r="J1483" i="1" a="1"/>
  <c r="J1483" i="1" s="1"/>
  <c r="H1483" i="1" a="1"/>
  <c r="H1483" i="1" s="1"/>
  <c r="G1453" i="1" a="1"/>
  <c r="G1453" i="1" s="1"/>
  <c r="K1456" i="1" a="1"/>
  <c r="K1456" i="1" s="1"/>
  <c r="J1455" i="1" a="1"/>
  <c r="J1455" i="1" s="1"/>
  <c r="I1454" i="1" a="1"/>
  <c r="I1454" i="1" s="1"/>
  <c r="H1452" i="1" a="1"/>
  <c r="H1452" i="1" s="1"/>
  <c r="H1453" i="1" a="1"/>
  <c r="H1453" i="1" s="1"/>
  <c r="F1453" i="1" a="1"/>
  <c r="F1453" i="1" s="1"/>
  <c r="K1453" i="1" a="1"/>
  <c r="K1453" i="1" s="1"/>
  <c r="I1483" i="1" a="1"/>
  <c r="I1483" i="1" s="1"/>
  <c r="F1483" i="1" a="1"/>
  <c r="F1483" i="1" s="1"/>
  <c r="G1483" i="1" a="1"/>
  <c r="G1483" i="1" s="1"/>
  <c r="F1455" i="1" a="1"/>
  <c r="F1455" i="1" s="1"/>
  <c r="G1456" i="1" a="1"/>
  <c r="G1456" i="1" s="1"/>
  <c r="H1456" i="1" a="1"/>
  <c r="H1456" i="1" s="1"/>
  <c r="F1456" i="1" a="1"/>
  <c r="F1456" i="1" s="1"/>
  <c r="J1453" i="1" a="1"/>
  <c r="J1453" i="1" s="1"/>
  <c r="K1443" i="1" a="1"/>
  <c r="K1443" i="1" s="1"/>
  <c r="I1447" i="1" a="1"/>
  <c r="I1447" i="1" s="1"/>
  <c r="F1451" i="1" a="1"/>
  <c r="F1451" i="1" s="1"/>
  <c r="G1448" i="1" a="1"/>
  <c r="G1448" i="1" s="1"/>
  <c r="J1447" i="1" a="1"/>
  <c r="J1447" i="1" s="1"/>
  <c r="I1446" i="1" a="1"/>
  <c r="I1446" i="1" s="1"/>
  <c r="J1443" i="1" a="1"/>
  <c r="J1443" i="1" s="1"/>
  <c r="J1444" i="1" a="1"/>
  <c r="J1444" i="1" s="1"/>
  <c r="H1442" i="1" a="1"/>
  <c r="H1442" i="1" s="1"/>
  <c r="F1443" i="1" a="1"/>
  <c r="F1443" i="1" s="1"/>
  <c r="K1450" i="1" a="1"/>
  <c r="K1450" i="1" s="1"/>
  <c r="G1450" i="1" a="1"/>
  <c r="G1450" i="1" s="1"/>
  <c r="K1449" i="1" a="1"/>
  <c r="K1449" i="1" s="1"/>
  <c r="G1449" i="1" a="1"/>
  <c r="G1449" i="1" s="1"/>
  <c r="J1449" i="1" a="1"/>
  <c r="J1449" i="1" s="1"/>
  <c r="J1441" i="1" a="1"/>
  <c r="J1441" i="1" s="1"/>
  <c r="H1447" i="1" a="1"/>
  <c r="H1447" i="1" s="1"/>
  <c r="K1445" i="1" a="1"/>
  <c r="K1445" i="1" s="1"/>
  <c r="K1446" i="1" a="1"/>
  <c r="K1446" i="1" s="1"/>
  <c r="J1442" i="1" a="1"/>
  <c r="J1442" i="1" s="1"/>
  <c r="J1446" i="1" a="1"/>
  <c r="J1446" i="1" s="1"/>
  <c r="H1443" i="1" a="1"/>
  <c r="H1443" i="1" s="1"/>
  <c r="J1445" i="1" a="1"/>
  <c r="J1445" i="1" s="1"/>
  <c r="F1442" i="1" a="1"/>
  <c r="F1442" i="1" s="1"/>
  <c r="J1450" i="1" a="1"/>
  <c r="J1450" i="1" s="1"/>
  <c r="I1444" i="1" a="1"/>
  <c r="I1444" i="1" s="1"/>
  <c r="I1442" i="1" a="1"/>
  <c r="I1442" i="1" s="1"/>
  <c r="I1450" i="1" a="1"/>
  <c r="I1450" i="1" s="1"/>
  <c r="H1450" i="1" a="1"/>
  <c r="H1450" i="1" s="1"/>
  <c r="F1450" i="1" a="1"/>
  <c r="F1450" i="1" s="1"/>
  <c r="I1449" i="1" a="1"/>
  <c r="I1449" i="1" s="1"/>
  <c r="G1445" i="1" a="1"/>
  <c r="G1445" i="1" s="1"/>
  <c r="H1449" i="1" a="1"/>
  <c r="H1449" i="1" s="1"/>
  <c r="G1446" i="1" a="1"/>
  <c r="G1446" i="1" s="1"/>
  <c r="G1444" i="1" a="1"/>
  <c r="G1444" i="1" s="1"/>
  <c r="F1449" i="1" a="1"/>
  <c r="F1449" i="1" s="1"/>
  <c r="K1448" i="1" a="1"/>
  <c r="K1448" i="1" s="1"/>
  <c r="I1443" i="1" a="1"/>
  <c r="I1443" i="1" s="1"/>
  <c r="J1448" i="1" a="1"/>
  <c r="J1448" i="1" s="1"/>
  <c r="H1448" i="1" a="1"/>
  <c r="H1448" i="1" s="1"/>
  <c r="F1446" i="1" a="1"/>
  <c r="F1446" i="1" s="1"/>
  <c r="I1445" i="1" a="1"/>
  <c r="I1445" i="1" s="1"/>
  <c r="K1441" i="1" a="1"/>
  <c r="K1441" i="1" s="1"/>
  <c r="F1448" i="1" a="1"/>
  <c r="F1448" i="1" s="1"/>
  <c r="F1444" i="1" a="1"/>
  <c r="F1444" i="1" s="1"/>
  <c r="H1445" i="1" a="1"/>
  <c r="H1445" i="1" s="1"/>
  <c r="H1444" i="1" a="1"/>
  <c r="H1444" i="1" s="1"/>
  <c r="G1443" i="1" a="1"/>
  <c r="G1443" i="1" s="1"/>
  <c r="K1444" i="1" a="1"/>
  <c r="K1444" i="1" s="1"/>
  <c r="G1452" i="1" a="1"/>
  <c r="G1452" i="1" s="1"/>
  <c r="K1451" i="1" a="1"/>
  <c r="K1451" i="1" s="1"/>
  <c r="G1451" i="1" a="1"/>
  <c r="G1451" i="1" s="1"/>
  <c r="G1447" i="1" a="1"/>
  <c r="G1447" i="1" s="1"/>
  <c r="K1442" i="1" a="1"/>
  <c r="K1442" i="1" s="1"/>
  <c r="J1451" i="1" a="1"/>
  <c r="J1451" i="1" s="1"/>
  <c r="K1447" i="1" a="1"/>
  <c r="K1447" i="1" s="1"/>
  <c r="F1452" i="1" a="1"/>
  <c r="F1452" i="1" s="1"/>
  <c r="F1447" i="1" a="1"/>
  <c r="F1447" i="1" s="1"/>
  <c r="I1451" i="1" a="1"/>
  <c r="I1451" i="1" s="1"/>
  <c r="H1451" i="1" a="1"/>
  <c r="H1451" i="1" s="1"/>
  <c r="I1448" i="1" a="1"/>
  <c r="I1448" i="1" s="1"/>
  <c r="G1442" i="1" a="1"/>
  <c r="G1442" i="1" s="1"/>
  <c r="H1446" i="1" a="1"/>
  <c r="H1446" i="1" s="1"/>
  <c r="F1445" i="1" a="1"/>
  <c r="F1445" i="1" s="1"/>
  <c r="I1432" i="1" a="1"/>
  <c r="I1432" i="1" s="1"/>
  <c r="F1437" i="1" a="1"/>
  <c r="F1437" i="1" s="1"/>
  <c r="H1436" i="1" a="1"/>
  <c r="H1436" i="1" s="1"/>
  <c r="I1435" i="1" a="1"/>
  <c r="I1435" i="1" s="1"/>
  <c r="I1434" i="1" a="1"/>
  <c r="I1434" i="1" s="1"/>
  <c r="J1432" i="1" a="1"/>
  <c r="J1432" i="1" s="1"/>
  <c r="K1439" i="1" a="1"/>
  <c r="K1439" i="1" s="1"/>
  <c r="F1434" i="1" a="1"/>
  <c r="F1434" i="1" s="1"/>
  <c r="G1439" i="1" a="1"/>
  <c r="G1439" i="1" s="1"/>
  <c r="H1439" i="1" a="1"/>
  <c r="H1439" i="1" s="1"/>
  <c r="I1438" i="1" a="1"/>
  <c r="I1438" i="1" s="1"/>
  <c r="K1434" i="1" a="1"/>
  <c r="K1434" i="1" s="1"/>
  <c r="J1437" i="1" a="1"/>
  <c r="J1437" i="1" s="1"/>
  <c r="G1435" i="1" a="1"/>
  <c r="G1435" i="1" s="1"/>
  <c r="K1436" i="1" a="1"/>
  <c r="K1436" i="1" s="1"/>
  <c r="J1434" i="1" a="1"/>
  <c r="J1434" i="1" s="1"/>
  <c r="F1432" i="1" a="1"/>
  <c r="F1432" i="1" s="1"/>
  <c r="I1431" i="1" a="1"/>
  <c r="I1431" i="1" s="1"/>
  <c r="F1436" i="1" a="1"/>
  <c r="F1436" i="1" s="1"/>
  <c r="K1431" i="1" a="1"/>
  <c r="K1431" i="1" s="1"/>
  <c r="G1438" i="1" a="1"/>
  <c r="G1438" i="1" s="1"/>
  <c r="F1438" i="1" a="1"/>
  <c r="F1438" i="1" s="1"/>
  <c r="G1436" i="1" a="1"/>
  <c r="G1436" i="1" s="1"/>
  <c r="H1434" i="1" a="1"/>
  <c r="H1434" i="1" s="1"/>
  <c r="G1441" i="1" a="1"/>
  <c r="G1441" i="1" s="1"/>
  <c r="I1440" i="1" a="1"/>
  <c r="I1440" i="1" s="1"/>
  <c r="H1440" i="1" a="1"/>
  <c r="H1440" i="1" s="1"/>
  <c r="F1440" i="1" a="1"/>
  <c r="F1440" i="1" s="1"/>
  <c r="I1439" i="1" a="1"/>
  <c r="I1439" i="1" s="1"/>
  <c r="J1438" i="1" a="1"/>
  <c r="J1438" i="1" s="1"/>
  <c r="H1438" i="1" a="1"/>
  <c r="H1438" i="1" s="1"/>
  <c r="G1432" i="1" a="1"/>
  <c r="G1432" i="1" s="1"/>
  <c r="H1435" i="1" a="1"/>
  <c r="H1435" i="1" s="1"/>
  <c r="K1438" i="1" a="1"/>
  <c r="K1438" i="1" s="1"/>
  <c r="J1436" i="1" a="1"/>
  <c r="J1436" i="1" s="1"/>
  <c r="I1436" i="1" a="1"/>
  <c r="I1436" i="1" s="1"/>
  <c r="G1434" i="1" a="1"/>
  <c r="G1434" i="1" s="1"/>
  <c r="H1432" i="1" a="1"/>
  <c r="H1432" i="1" s="1"/>
  <c r="I1441" i="1" a="1"/>
  <c r="I1441" i="1" s="1"/>
  <c r="H1441" i="1" a="1"/>
  <c r="H1441" i="1" s="1"/>
  <c r="F1441" i="1" a="1"/>
  <c r="F1441" i="1" s="1"/>
  <c r="K1440" i="1" a="1"/>
  <c r="K1440" i="1" s="1"/>
  <c r="G1437" i="1" a="1"/>
  <c r="G1437" i="1" s="1"/>
  <c r="H1431" i="1" a="1"/>
  <c r="H1431" i="1" s="1"/>
  <c r="J1440" i="1" a="1"/>
  <c r="J1440" i="1" s="1"/>
  <c r="K1432" i="1" a="1"/>
  <c r="K1432" i="1" s="1"/>
  <c r="J1439" i="1" a="1"/>
  <c r="J1439" i="1" s="1"/>
  <c r="G1440" i="1" a="1"/>
  <c r="G1440" i="1" s="1"/>
  <c r="H1437" i="1" a="1"/>
  <c r="H1437" i="1" s="1"/>
  <c r="F1439" i="1" a="1"/>
  <c r="F1439" i="1" s="1"/>
  <c r="K1437" i="1" a="1"/>
  <c r="K1437" i="1" s="1"/>
  <c r="K1435" i="1" a="1"/>
  <c r="K1435" i="1" s="1"/>
  <c r="J1435" i="1" a="1"/>
  <c r="J1435" i="1" s="1"/>
  <c r="I1437" i="1" a="1"/>
  <c r="I1437" i="1" s="1"/>
  <c r="J1431" i="1" a="1"/>
  <c r="J1431" i="1" s="1"/>
  <c r="F1435" i="1" a="1"/>
  <c r="F1435" i="1" s="1"/>
  <c r="F1429" i="1" a="1"/>
  <c r="F1429" i="1" s="1"/>
  <c r="G1428" i="1" a="1"/>
  <c r="G1428" i="1" s="1"/>
  <c r="F1428" i="1" a="1"/>
  <c r="F1428" i="1" s="1"/>
  <c r="I1422" i="1" a="1"/>
  <c r="I1422" i="1" s="1"/>
  <c r="K1419" i="1" a="1"/>
  <c r="K1419" i="1" s="1"/>
  <c r="G1421" i="1" a="1"/>
  <c r="G1421" i="1" s="1"/>
  <c r="G1422" i="1" a="1"/>
  <c r="G1422" i="1" s="1"/>
  <c r="J1419" i="1" a="1"/>
  <c r="J1419" i="1" s="1"/>
  <c r="F1421" i="1" a="1"/>
  <c r="F1421" i="1" s="1"/>
  <c r="I1420" i="1" a="1"/>
  <c r="I1420" i="1" s="1"/>
  <c r="H1422" i="1" a="1"/>
  <c r="H1422" i="1" s="1"/>
  <c r="F1422" i="1" a="1"/>
  <c r="F1422" i="1" s="1"/>
  <c r="J1421" i="1" a="1"/>
  <c r="J1421" i="1" s="1"/>
  <c r="I1421" i="1" a="1"/>
  <c r="I1421" i="1" s="1"/>
  <c r="H1420" i="1" a="1"/>
  <c r="H1420" i="1" s="1"/>
  <c r="G1431" i="1" a="1"/>
  <c r="G1431" i="1" s="1"/>
  <c r="I1430" i="1" a="1"/>
  <c r="I1430" i="1" s="1"/>
  <c r="K1420" i="1" a="1"/>
  <c r="K1420" i="1" s="1"/>
  <c r="J1428" i="1" a="1"/>
  <c r="J1428" i="1" s="1"/>
  <c r="G1430" i="1" a="1"/>
  <c r="G1430" i="1" s="1"/>
  <c r="K1422" i="1" a="1"/>
  <c r="K1422" i="1" s="1"/>
  <c r="H1419" i="1" a="1"/>
  <c r="H1419" i="1" s="1"/>
  <c r="K1421" i="1" a="1"/>
  <c r="K1421" i="1" s="1"/>
  <c r="H1429" i="1" a="1"/>
  <c r="H1429" i="1" s="1"/>
  <c r="J1420" i="1" a="1"/>
  <c r="J1420" i="1" s="1"/>
  <c r="G1419" i="1" a="1"/>
  <c r="G1419" i="1" s="1"/>
  <c r="I1419" i="1" a="1"/>
  <c r="I1419" i="1" s="1"/>
  <c r="I1429" i="1" a="1"/>
  <c r="I1429" i="1" s="1"/>
  <c r="H1421" i="1" a="1"/>
  <c r="H1421" i="1" s="1"/>
  <c r="K1428" i="1" a="1"/>
  <c r="K1428" i="1" s="1"/>
  <c r="J1422" i="1" a="1"/>
  <c r="J1422" i="1" s="1"/>
  <c r="J1430" i="1" a="1"/>
  <c r="J1430" i="1" s="1"/>
  <c r="H1430" i="1" a="1"/>
  <c r="H1430" i="1" s="1"/>
  <c r="F1420" i="1" a="1"/>
  <c r="F1420" i="1" s="1"/>
  <c r="H1428" i="1" a="1"/>
  <c r="H1428" i="1" s="1"/>
  <c r="K1430" i="1" a="1"/>
  <c r="K1430" i="1" s="1"/>
  <c r="F1431" i="1" a="1"/>
  <c r="F1431" i="1" s="1"/>
  <c r="F1430" i="1" a="1"/>
  <c r="F1430" i="1" s="1"/>
  <c r="G1420" i="1" a="1"/>
  <c r="G1420" i="1" s="1"/>
  <c r="K1429" i="1" a="1"/>
  <c r="K1429" i="1" s="1"/>
  <c r="J1429" i="1" a="1"/>
  <c r="J1429" i="1" s="1"/>
  <c r="G1429" i="1" a="1"/>
  <c r="G1429" i="1" s="1"/>
  <c r="I1428" i="1" a="1"/>
  <c r="I1428" i="1" s="1"/>
  <c r="K1407" i="1" a="1"/>
  <c r="K1407" i="1" s="1"/>
  <c r="J1408" i="1" a="1"/>
  <c r="J1408" i="1" s="1"/>
  <c r="H1408" i="1" a="1"/>
  <c r="H1408" i="1" s="1"/>
  <c r="I1407" i="1" a="1"/>
  <c r="I1407" i="1" s="1"/>
  <c r="F1419" i="1" a="1"/>
  <c r="F1419" i="1" s="1"/>
  <c r="I1418" i="1" a="1"/>
  <c r="I1418" i="1" s="1"/>
  <c r="G1417" i="1" a="1"/>
  <c r="G1417" i="1" s="1"/>
  <c r="K1418" i="1" a="1"/>
  <c r="K1418" i="1" s="1"/>
  <c r="J1418" i="1" a="1"/>
  <c r="J1418" i="1" s="1"/>
  <c r="K1416" i="1" a="1"/>
  <c r="K1416" i="1" s="1"/>
  <c r="H1416" i="1" a="1"/>
  <c r="H1416" i="1" s="1"/>
  <c r="H1418" i="1" a="1"/>
  <c r="H1418" i="1" s="1"/>
  <c r="G1418" i="1" a="1"/>
  <c r="G1418" i="1" s="1"/>
  <c r="F1418" i="1" a="1"/>
  <c r="F1418" i="1" s="1"/>
  <c r="K1417" i="1" a="1"/>
  <c r="K1417" i="1" s="1"/>
  <c r="G1415" i="1" a="1"/>
  <c r="G1415" i="1" s="1"/>
  <c r="J1417" i="1" a="1"/>
  <c r="J1417" i="1" s="1"/>
  <c r="I1417" i="1" a="1"/>
  <c r="I1417" i="1" s="1"/>
  <c r="H1417" i="1" a="1"/>
  <c r="H1417" i="1" s="1"/>
  <c r="F1417" i="1" a="1"/>
  <c r="F1417" i="1" s="1"/>
  <c r="F1415" i="1" a="1"/>
  <c r="F1415" i="1" s="1"/>
  <c r="K1414" i="1" a="1"/>
  <c r="K1414" i="1" s="1"/>
  <c r="G1414" i="1" a="1"/>
  <c r="G1414" i="1" s="1"/>
  <c r="J1416" i="1" a="1"/>
  <c r="J1416" i="1" s="1"/>
  <c r="H1414" i="1" a="1"/>
  <c r="H1414" i="1" s="1"/>
  <c r="I1416" i="1" a="1"/>
  <c r="I1416" i="1" s="1"/>
  <c r="F1416" i="1" a="1"/>
  <c r="F1416" i="1" s="1"/>
  <c r="I1406" i="1" a="1"/>
  <c r="I1406" i="1" s="1"/>
  <c r="F1414" i="1" a="1"/>
  <c r="F1414" i="1" s="1"/>
  <c r="G1407" i="1" a="1"/>
  <c r="G1407" i="1" s="1"/>
  <c r="F1408" i="1" a="1"/>
  <c r="F1408" i="1" s="1"/>
  <c r="K1408" i="1" a="1"/>
  <c r="K1408" i="1" s="1"/>
  <c r="J1406" i="1" a="1"/>
  <c r="J1406" i="1" s="1"/>
  <c r="I1408" i="1" a="1"/>
  <c r="I1408" i="1" s="1"/>
  <c r="J1407" i="1" a="1"/>
  <c r="J1407" i="1" s="1"/>
  <c r="H1415" i="1" a="1"/>
  <c r="H1415" i="1" s="1"/>
  <c r="K1415" i="1" a="1"/>
  <c r="K1415" i="1" s="1"/>
  <c r="J1415" i="1" a="1"/>
  <c r="J1415" i="1" s="1"/>
  <c r="J1414" i="1" a="1"/>
  <c r="J1414" i="1" s="1"/>
  <c r="G1408" i="1" a="1"/>
  <c r="G1408" i="1" s="1"/>
  <c r="K1406" i="1" a="1"/>
  <c r="K1406" i="1" s="1"/>
  <c r="G1416" i="1" a="1"/>
  <c r="G1416" i="1" s="1"/>
  <c r="I1415" i="1" a="1"/>
  <c r="I1415" i="1" s="1"/>
  <c r="I1414" i="1" a="1"/>
  <c r="I1414" i="1" s="1"/>
  <c r="H1407" i="1" a="1"/>
  <c r="H1407" i="1" s="1"/>
  <c r="F1407" i="1" a="1"/>
  <c r="F1407" i="1" s="1"/>
  <c r="H1406" i="1" a="1"/>
  <c r="H1406" i="1" s="1"/>
  <c r="K1402" i="1" a="1"/>
  <c r="K1402" i="1" s="1"/>
  <c r="I1402" i="1" a="1"/>
  <c r="I1402" i="1" s="1"/>
  <c r="G1402" i="1" a="1"/>
  <c r="G1402" i="1" s="1"/>
  <c r="F1400" i="1" a="1"/>
  <c r="F1400" i="1" s="1"/>
  <c r="H1399" i="1" a="1"/>
  <c r="H1399" i="1" s="1"/>
  <c r="J1402" i="1" a="1"/>
  <c r="J1402" i="1" s="1"/>
  <c r="J1401" i="1" a="1"/>
  <c r="J1401" i="1" s="1"/>
  <c r="I1401" i="1" a="1"/>
  <c r="I1401" i="1" s="1"/>
  <c r="J1399" i="1" a="1"/>
  <c r="J1399" i="1" s="1"/>
  <c r="H1402" i="1" a="1"/>
  <c r="H1402" i="1" s="1"/>
  <c r="K1399" i="1" a="1"/>
  <c r="K1399" i="1" s="1"/>
  <c r="I1399" i="1" a="1"/>
  <c r="I1399" i="1" s="1"/>
  <c r="K1401" i="1" a="1"/>
  <c r="K1401" i="1" s="1"/>
  <c r="H1400" i="1" a="1"/>
  <c r="H1400" i="1" s="1"/>
  <c r="K1400" i="1" a="1"/>
  <c r="K1400" i="1" s="1"/>
  <c r="H1401" i="1" a="1"/>
  <c r="H1401" i="1" s="1"/>
  <c r="G1400" i="1" a="1"/>
  <c r="G1400" i="1" s="1"/>
  <c r="G1399" i="1" a="1"/>
  <c r="G1399" i="1" s="1"/>
  <c r="K1403" i="1" a="1"/>
  <c r="K1403" i="1" s="1"/>
  <c r="J1400" i="1" a="1"/>
  <c r="J1400" i="1" s="1"/>
  <c r="F1403" i="1" a="1"/>
  <c r="F1403" i="1" s="1"/>
  <c r="G1406" i="1" a="1"/>
  <c r="G1406" i="1" s="1"/>
  <c r="F1402" i="1" a="1"/>
  <c r="F1402" i="1" s="1"/>
  <c r="I1403" i="1" a="1"/>
  <c r="I1403" i="1" s="1"/>
  <c r="F1406" i="1" a="1"/>
  <c r="F1406" i="1" s="1"/>
  <c r="K1405" i="1" a="1"/>
  <c r="K1405" i="1" s="1"/>
  <c r="F1399" i="1" a="1"/>
  <c r="F1399" i="1" s="1"/>
  <c r="J1405" i="1" a="1"/>
  <c r="J1405" i="1" s="1"/>
  <c r="I1405" i="1" a="1"/>
  <c r="I1405" i="1" s="1"/>
  <c r="I1400" i="1" a="1"/>
  <c r="I1400" i="1" s="1"/>
  <c r="H1405" i="1" a="1"/>
  <c r="H1405" i="1" s="1"/>
  <c r="H1403" i="1" a="1"/>
  <c r="H1403" i="1" s="1"/>
  <c r="G1405" i="1" a="1"/>
  <c r="G1405" i="1" s="1"/>
  <c r="F1405" i="1" a="1"/>
  <c r="F1405" i="1" s="1"/>
  <c r="G1401" i="1" a="1"/>
  <c r="G1401" i="1" s="1"/>
  <c r="G1403" i="1" a="1"/>
  <c r="G1403" i="1" s="1"/>
  <c r="J1403" i="1" a="1"/>
  <c r="J1403" i="1" s="1"/>
  <c r="F1401" i="1" a="1"/>
  <c r="F1401" i="1" s="1"/>
  <c r="J1372" i="1" a="1"/>
  <c r="J1372" i="1" s="1"/>
  <c r="F1370" i="1" a="1"/>
  <c r="F1370" i="1" s="1"/>
  <c r="F1371" i="1" a="1"/>
  <c r="F1371" i="1" s="1"/>
  <c r="K1369" i="1" a="1"/>
  <c r="K1369" i="1" s="1"/>
  <c r="G1367" i="1" a="1"/>
  <c r="G1367" i="1" s="1"/>
  <c r="G1370" i="1" a="1"/>
  <c r="G1370" i="1" s="1"/>
  <c r="I1368" i="1" a="1"/>
  <c r="I1368" i="1" s="1"/>
  <c r="F1366" i="1" a="1"/>
  <c r="F1366" i="1" s="1"/>
  <c r="J1369" i="1" a="1"/>
  <c r="J1369" i="1" s="1"/>
  <c r="I1369" i="1" a="1"/>
  <c r="I1369" i="1" s="1"/>
  <c r="K1368" i="1" a="1"/>
  <c r="K1368" i="1" s="1"/>
  <c r="F1367" i="1" a="1"/>
  <c r="F1367" i="1" s="1"/>
  <c r="J1366" i="1" a="1"/>
  <c r="J1366" i="1" s="1"/>
  <c r="K1365" i="1" a="1"/>
  <c r="K1365" i="1" s="1"/>
  <c r="H1371" i="1" a="1"/>
  <c r="H1371" i="1" s="1"/>
  <c r="H1365" i="1" a="1"/>
  <c r="H1365" i="1" s="1"/>
  <c r="G1368" i="1" a="1"/>
  <c r="G1368" i="1" s="1"/>
  <c r="F1372" i="1" a="1"/>
  <c r="F1372" i="1" s="1"/>
  <c r="I1366" i="1" a="1"/>
  <c r="I1366" i="1" s="1"/>
  <c r="K1366" i="1" a="1"/>
  <c r="K1366" i="1" s="1"/>
  <c r="I1371" i="1" a="1"/>
  <c r="I1371" i="1" s="1"/>
  <c r="I1365" i="1" a="1"/>
  <c r="I1365" i="1" s="1"/>
  <c r="K1372" i="1" a="1"/>
  <c r="K1372" i="1" s="1"/>
  <c r="F1369" i="1" a="1"/>
  <c r="F1369" i="1" s="1"/>
  <c r="J1367" i="1" a="1"/>
  <c r="J1367" i="1" s="1"/>
  <c r="H1369" i="1" a="1"/>
  <c r="H1369" i="1" s="1"/>
  <c r="J1365" i="1" a="1"/>
  <c r="J1365" i="1" s="1"/>
  <c r="H1367" i="1" a="1"/>
  <c r="H1367" i="1" s="1"/>
  <c r="F1365" i="1" a="1"/>
  <c r="F1365" i="1" s="1"/>
  <c r="I1372" i="1" a="1"/>
  <c r="I1372" i="1" s="1"/>
  <c r="K1367" i="1" a="1"/>
  <c r="K1367" i="1" s="1"/>
  <c r="H1366" i="1" a="1"/>
  <c r="H1366" i="1" s="1"/>
  <c r="G1371" i="1" a="1"/>
  <c r="G1371" i="1" s="1"/>
  <c r="G1369" i="1" a="1"/>
  <c r="G1369" i="1" s="1"/>
  <c r="I1367" i="1" a="1"/>
  <c r="I1367" i="1" s="1"/>
  <c r="H1372" i="1" a="1"/>
  <c r="H1372" i="1" s="1"/>
  <c r="G1372" i="1" a="1"/>
  <c r="G1372" i="1" s="1"/>
  <c r="K1371" i="1" a="1"/>
  <c r="K1371" i="1" s="1"/>
  <c r="J1371" i="1" a="1"/>
  <c r="J1371" i="1" s="1"/>
  <c r="K1370" i="1" a="1"/>
  <c r="K1370" i="1" s="1"/>
  <c r="J1370" i="1" a="1"/>
  <c r="J1370" i="1" s="1"/>
  <c r="G1365" i="1" a="1"/>
  <c r="G1365" i="1" s="1"/>
  <c r="I1370" i="1" a="1"/>
  <c r="I1370" i="1" s="1"/>
  <c r="J1368" i="1" a="1"/>
  <c r="J1368" i="1" s="1"/>
  <c r="F1368" i="1" a="1"/>
  <c r="F1368" i="1" s="1"/>
  <c r="H1368" i="1" a="1"/>
  <c r="H1368" i="1" s="1"/>
  <c r="G1366" i="1" a="1"/>
  <c r="G1366" i="1" s="1"/>
  <c r="H1370" i="1" a="1"/>
  <c r="H1370" i="1" s="1"/>
  <c r="K1361" i="1" a="1"/>
  <c r="K1361" i="1" s="1"/>
  <c r="H1364" i="1" a="1"/>
  <c r="H1364" i="1" s="1"/>
  <c r="H1361" i="1" a="1"/>
  <c r="H1361" i="1" s="1"/>
  <c r="G1355" i="1" a="1"/>
  <c r="G1355" i="1" s="1"/>
  <c r="K1362" i="1" a="1"/>
  <c r="K1362" i="1" s="1"/>
  <c r="I1361" i="1" a="1"/>
  <c r="I1361" i="1" s="1"/>
  <c r="I1359" i="1" a="1"/>
  <c r="I1359" i="1" s="1"/>
  <c r="G1364" i="1" a="1"/>
  <c r="G1364" i="1" s="1"/>
  <c r="K1363" i="1" a="1"/>
  <c r="K1363" i="1" s="1"/>
  <c r="J1363" i="1" a="1"/>
  <c r="J1363" i="1" s="1"/>
  <c r="I1362" i="1" a="1"/>
  <c r="I1362" i="1" s="1"/>
  <c r="F1362" i="1" a="1"/>
  <c r="F1362" i="1" s="1"/>
  <c r="F1356" i="1" a="1"/>
  <c r="F1356" i="1" s="1"/>
  <c r="K1359" i="1" a="1"/>
  <c r="K1359" i="1" s="1"/>
  <c r="J1358" i="1" a="1"/>
  <c r="J1358" i="1" s="1"/>
  <c r="J1356" i="1" a="1"/>
  <c r="J1356" i="1" s="1"/>
  <c r="J1354" i="1" a="1"/>
  <c r="J1354" i="1" s="1"/>
  <c r="K1357" i="1" a="1"/>
  <c r="K1357" i="1" s="1"/>
  <c r="F1361" i="1" a="1"/>
  <c r="F1361" i="1" s="1"/>
  <c r="J1357" i="1" a="1"/>
  <c r="J1357" i="1" s="1"/>
  <c r="F1357" i="1" a="1"/>
  <c r="F1357" i="1" s="1"/>
  <c r="I1355" i="1" a="1"/>
  <c r="I1355" i="1" s="1"/>
  <c r="J1361" i="1" a="1"/>
  <c r="J1361" i="1" s="1"/>
  <c r="K1356" i="1" a="1"/>
  <c r="K1356" i="1" s="1"/>
  <c r="G1361" i="1" a="1"/>
  <c r="G1361" i="1" s="1"/>
  <c r="I1360" i="1" a="1"/>
  <c r="I1360" i="1" s="1"/>
  <c r="H1357" i="1" a="1"/>
  <c r="H1357" i="1" s="1"/>
  <c r="H1360" i="1" a="1"/>
  <c r="H1360" i="1" s="1"/>
  <c r="I1356" i="1" a="1"/>
  <c r="I1356" i="1" s="1"/>
  <c r="K1354" i="1" a="1"/>
  <c r="K1354" i="1" s="1"/>
  <c r="F1355" i="1" a="1"/>
  <c r="F1355" i="1" s="1"/>
  <c r="H1355" i="1" a="1"/>
  <c r="H1355" i="1" s="1"/>
  <c r="J1359" i="1" a="1"/>
  <c r="J1359" i="1" s="1"/>
  <c r="G1356" i="1" a="1"/>
  <c r="G1356" i="1" s="1"/>
  <c r="H1359" i="1" a="1"/>
  <c r="H1359" i="1" s="1"/>
  <c r="F1358" i="1" a="1"/>
  <c r="F1358" i="1" s="1"/>
  <c r="H1354" i="1" a="1"/>
  <c r="H1354" i="1" s="1"/>
  <c r="G1363" i="1" a="1"/>
  <c r="G1363" i="1" s="1"/>
  <c r="F1363" i="1" a="1"/>
  <c r="F1363" i="1" s="1"/>
  <c r="I1358" i="1" a="1"/>
  <c r="I1358" i="1" s="1"/>
  <c r="K1355" i="1" a="1"/>
  <c r="K1355" i="1" s="1"/>
  <c r="H1358" i="1" a="1"/>
  <c r="H1358" i="1" s="1"/>
  <c r="H1356" i="1" a="1"/>
  <c r="H1356" i="1" s="1"/>
  <c r="I1363" i="1" a="1"/>
  <c r="I1363" i="1" s="1"/>
  <c r="G1362" i="1" a="1"/>
  <c r="G1362" i="1" s="1"/>
  <c r="K1358" i="1" a="1"/>
  <c r="K1358" i="1" s="1"/>
  <c r="J1360" i="1" a="1"/>
  <c r="J1360" i="1" s="1"/>
  <c r="F1359" i="1" a="1"/>
  <c r="F1359" i="1" s="1"/>
  <c r="G1358" i="1" a="1"/>
  <c r="G1358" i="1" s="1"/>
  <c r="I1354" i="1" a="1"/>
  <c r="I1354" i="1" s="1"/>
  <c r="I1364" i="1" a="1"/>
  <c r="I1364" i="1" s="1"/>
  <c r="F1364" i="1" a="1"/>
  <c r="F1364" i="1" s="1"/>
  <c r="K1360" i="1" a="1"/>
  <c r="K1360" i="1" s="1"/>
  <c r="F1360" i="1" a="1"/>
  <c r="F1360" i="1" s="1"/>
  <c r="J1355" i="1" a="1"/>
  <c r="J1355" i="1" s="1"/>
  <c r="G1360" i="1" a="1"/>
  <c r="G1360" i="1" s="1"/>
  <c r="G1359" i="1" a="1"/>
  <c r="G1359" i="1" s="1"/>
  <c r="H1363" i="1" a="1"/>
  <c r="H1363" i="1" s="1"/>
  <c r="I1357" i="1" a="1"/>
  <c r="I1357" i="1" s="1"/>
  <c r="K1364" i="1" a="1"/>
  <c r="K1364" i="1" s="1"/>
  <c r="G1357" i="1" a="1"/>
  <c r="G1357" i="1" s="1"/>
  <c r="J1364" i="1" a="1"/>
  <c r="J1364" i="1" s="1"/>
  <c r="J1362" i="1" a="1"/>
  <c r="J1362" i="1" s="1"/>
  <c r="H1362" i="1" a="1"/>
  <c r="H1362" i="1" s="1"/>
  <c r="K1344" i="1" a="1"/>
  <c r="K1344" i="1" s="1"/>
  <c r="H1352" i="1" a="1"/>
  <c r="H1352" i="1" s="1"/>
  <c r="H1350" i="1" a="1"/>
  <c r="H1350" i="1" s="1"/>
  <c r="F1347" i="1" a="1"/>
  <c r="F1347" i="1" s="1"/>
  <c r="F1352" i="1" a="1"/>
  <c r="F1352" i="1" s="1"/>
  <c r="J1344" i="1" a="1"/>
  <c r="J1344" i="1" s="1"/>
  <c r="I1351" i="1" a="1"/>
  <c r="I1351" i="1" s="1"/>
  <c r="G1344" i="1" a="1"/>
  <c r="G1344" i="1" s="1"/>
  <c r="H1351" i="1" a="1"/>
  <c r="H1351" i="1" s="1"/>
  <c r="F1350" i="1" a="1"/>
  <c r="F1350" i="1" s="1"/>
  <c r="K1348" i="1" a="1"/>
  <c r="K1348" i="1" s="1"/>
  <c r="H1348" i="1" a="1"/>
  <c r="H1348" i="1" s="1"/>
  <c r="I1348" i="1" a="1"/>
  <c r="I1348" i="1" s="1"/>
  <c r="G1348" i="1" a="1"/>
  <c r="G1348" i="1" s="1"/>
  <c r="K1347" i="1" a="1"/>
  <c r="K1347" i="1" s="1"/>
  <c r="I1345" i="1" a="1"/>
  <c r="I1345" i="1" s="1"/>
  <c r="H1346" i="1" a="1"/>
  <c r="H1346" i="1" s="1"/>
  <c r="F1345" i="1" a="1"/>
  <c r="F1345" i="1" s="1"/>
  <c r="G1352" i="1" a="1"/>
  <c r="G1352" i="1" s="1"/>
  <c r="G1345" i="1" a="1"/>
  <c r="G1345" i="1" s="1"/>
  <c r="G1354" i="1" a="1"/>
  <c r="G1354" i="1" s="1"/>
  <c r="K1353" i="1" a="1"/>
  <c r="K1353" i="1" s="1"/>
  <c r="F1351" i="1" a="1"/>
  <c r="F1351" i="1" s="1"/>
  <c r="G1350" i="1" a="1"/>
  <c r="G1350" i="1" s="1"/>
  <c r="I1344" i="1" a="1"/>
  <c r="I1344" i="1" s="1"/>
  <c r="K1351" i="1" a="1"/>
  <c r="K1351" i="1" s="1"/>
  <c r="F1344" i="1" a="1"/>
  <c r="F1344" i="1" s="1"/>
  <c r="I1350" i="1" a="1"/>
  <c r="I1350" i="1" s="1"/>
  <c r="J1348" i="1" a="1"/>
  <c r="J1348" i="1" s="1"/>
  <c r="J1351" i="1" a="1"/>
  <c r="J1351" i="1" s="1"/>
  <c r="G1351" i="1" a="1"/>
  <c r="G1351" i="1" s="1"/>
  <c r="F1348" i="1" a="1"/>
  <c r="F1348" i="1" s="1"/>
  <c r="K1346" i="1" a="1"/>
  <c r="K1346" i="1" s="1"/>
  <c r="I1346" i="1" a="1"/>
  <c r="I1346" i="1" s="1"/>
  <c r="G1346" i="1" a="1"/>
  <c r="G1346" i="1" s="1"/>
  <c r="J1347" i="1" a="1"/>
  <c r="J1347" i="1" s="1"/>
  <c r="K1345" i="1" a="1"/>
  <c r="K1345" i="1" s="1"/>
  <c r="H1344" i="1" a="1"/>
  <c r="H1344" i="1" s="1"/>
  <c r="F1354" i="1" a="1"/>
  <c r="F1354" i="1" s="1"/>
  <c r="J1353" i="1" a="1"/>
  <c r="J1353" i="1" s="1"/>
  <c r="K1350" i="1" a="1"/>
  <c r="K1350" i="1" s="1"/>
  <c r="I1353" i="1" a="1"/>
  <c r="I1353" i="1" s="1"/>
  <c r="H1353" i="1" a="1"/>
  <c r="H1353" i="1" s="1"/>
  <c r="I1347" i="1" a="1"/>
  <c r="I1347" i="1" s="1"/>
  <c r="H1347" i="1" a="1"/>
  <c r="H1347" i="1" s="1"/>
  <c r="G1353" i="1" a="1"/>
  <c r="G1353" i="1" s="1"/>
  <c r="F1353" i="1" a="1"/>
  <c r="F1353" i="1" s="1"/>
  <c r="K1352" i="1" a="1"/>
  <c r="K1352" i="1" s="1"/>
  <c r="J1352" i="1" a="1"/>
  <c r="J1352" i="1" s="1"/>
  <c r="G1347" i="1" a="1"/>
  <c r="G1347" i="1" s="1"/>
  <c r="I1352" i="1" a="1"/>
  <c r="I1352" i="1" s="1"/>
  <c r="J1346" i="1" a="1"/>
  <c r="J1346" i="1" s="1"/>
  <c r="J1350" i="1" a="1"/>
  <c r="J1350" i="1" s="1"/>
  <c r="F1346" i="1" a="1"/>
  <c r="F1346" i="1" s="1"/>
  <c r="H1345" i="1" a="1"/>
  <c r="H1345" i="1" s="1"/>
  <c r="J1345" i="1" a="1"/>
  <c r="J1345" i="1" s="1"/>
  <c r="F1333" i="1" a="1"/>
  <c r="F1333" i="1" s="1"/>
  <c r="F1332" i="1" a="1"/>
  <c r="F1332" i="1" s="1"/>
  <c r="K1331" i="1" a="1"/>
  <c r="K1331" i="1" s="1"/>
  <c r="G1330" i="1" a="1"/>
  <c r="G1330" i="1" s="1"/>
  <c r="J1336" i="1" a="1"/>
  <c r="J1336" i="1" s="1"/>
  <c r="F1336" i="1" a="1"/>
  <c r="F1336" i="1" s="1"/>
  <c r="J1332" i="1" a="1"/>
  <c r="J1332" i="1" s="1"/>
  <c r="H1331" i="1" a="1"/>
  <c r="H1331" i="1" s="1"/>
  <c r="I1338" i="1" a="1"/>
  <c r="I1338" i="1" s="1"/>
  <c r="F1334" i="1" a="1"/>
  <c r="F1334" i="1" s="1"/>
  <c r="F1330" i="1" a="1"/>
  <c r="F1330" i="1" s="1"/>
  <c r="F1338" i="1" a="1"/>
  <c r="F1338" i="1" s="1"/>
  <c r="J1330" i="1" a="1"/>
  <c r="J1330" i="1" s="1"/>
  <c r="H1330" i="1" a="1"/>
  <c r="H1330" i="1" s="1"/>
  <c r="H1336" i="1" a="1"/>
  <c r="H1336" i="1" s="1"/>
  <c r="J1335" i="1" a="1"/>
  <c r="J1335" i="1" s="1"/>
  <c r="K1333" i="1" a="1"/>
  <c r="K1333" i="1" s="1"/>
  <c r="I1330" i="1" a="1"/>
  <c r="I1330" i="1" s="1"/>
  <c r="K1337" i="1" a="1"/>
  <c r="K1337" i="1" s="1"/>
  <c r="G1335" i="1" a="1"/>
  <c r="G1335" i="1" s="1"/>
  <c r="H1338" i="1" a="1"/>
  <c r="H1338" i="1" s="1"/>
  <c r="I1336" i="1" a="1"/>
  <c r="I1336" i="1" s="1"/>
  <c r="F1335" i="1" a="1"/>
  <c r="F1335" i="1" s="1"/>
  <c r="J1331" i="1" a="1"/>
  <c r="J1331" i="1" s="1"/>
  <c r="K1338" i="1" a="1"/>
  <c r="K1338" i="1" s="1"/>
  <c r="H1337" i="1" a="1"/>
  <c r="H1337" i="1" s="1"/>
  <c r="K1336" i="1" a="1"/>
  <c r="K1336" i="1" s="1"/>
  <c r="K1334" i="1" a="1"/>
  <c r="K1334" i="1" s="1"/>
  <c r="J1333" i="1" a="1"/>
  <c r="J1333" i="1" s="1"/>
  <c r="H1333" i="1" a="1"/>
  <c r="H1333" i="1" s="1"/>
  <c r="K1332" i="1" a="1"/>
  <c r="K1332" i="1" s="1"/>
  <c r="G1331" i="1" a="1"/>
  <c r="G1331" i="1" s="1"/>
  <c r="I1332" i="1" a="1"/>
  <c r="I1332" i="1" s="1"/>
  <c r="J1338" i="1" a="1"/>
  <c r="J1338" i="1" s="1"/>
  <c r="G1338" i="1" a="1"/>
  <c r="G1338" i="1" s="1"/>
  <c r="I1337" i="1" a="1"/>
  <c r="I1337" i="1" s="1"/>
  <c r="G1337" i="1" a="1"/>
  <c r="G1337" i="1" s="1"/>
  <c r="K1330" i="1" a="1"/>
  <c r="K1330" i="1" s="1"/>
  <c r="I1331" i="1" a="1"/>
  <c r="I1331" i="1" s="1"/>
  <c r="G1336" i="1" a="1"/>
  <c r="G1336" i="1" s="1"/>
  <c r="I1335" i="1" a="1"/>
  <c r="I1335" i="1" s="1"/>
  <c r="J1334" i="1" a="1"/>
  <c r="J1334" i="1" s="1"/>
  <c r="I1334" i="1" a="1"/>
  <c r="I1334" i="1" s="1"/>
  <c r="G1333" i="1" a="1"/>
  <c r="G1333" i="1" s="1"/>
  <c r="G1332" i="1" a="1"/>
  <c r="G1332" i="1" s="1"/>
  <c r="H1332" i="1" a="1"/>
  <c r="H1332" i="1" s="1"/>
  <c r="J1337" i="1" a="1"/>
  <c r="J1337" i="1" s="1"/>
  <c r="H1334" i="1" a="1"/>
  <c r="H1334" i="1" s="1"/>
  <c r="F1337" i="1" a="1"/>
  <c r="F1337" i="1" s="1"/>
  <c r="K1335" i="1" a="1"/>
  <c r="K1335" i="1" s="1"/>
  <c r="H1335" i="1" a="1"/>
  <c r="H1335" i="1" s="1"/>
  <c r="G1334" i="1" a="1"/>
  <c r="G1334" i="1" s="1"/>
  <c r="I1333" i="1" a="1"/>
  <c r="I1333" i="1" s="1"/>
  <c r="F1331" i="1" a="1"/>
  <c r="F1331" i="1" s="1"/>
  <c r="F1323" i="1" a="1"/>
  <c r="F1323" i="1" s="1"/>
  <c r="J1321" i="1" a="1"/>
  <c r="J1321" i="1" s="1"/>
  <c r="J1319" i="1" a="1"/>
  <c r="J1319" i="1" s="1"/>
  <c r="F1316" i="1" a="1"/>
  <c r="F1316" i="1" s="1"/>
  <c r="J1317" i="1" a="1"/>
  <c r="J1317" i="1" s="1"/>
  <c r="H1316" i="1" a="1"/>
  <c r="H1316" i="1" s="1"/>
  <c r="K1318" i="1" a="1"/>
  <c r="K1318" i="1" s="1"/>
  <c r="H1318" i="1" a="1"/>
  <c r="H1318" i="1" s="1"/>
  <c r="H1321" i="1" a="1"/>
  <c r="H1321" i="1" s="1"/>
  <c r="J1316" i="1" a="1"/>
  <c r="J1316" i="1" s="1"/>
  <c r="H1317" i="1" a="1"/>
  <c r="H1317" i="1" s="1"/>
  <c r="I1321" i="1" a="1"/>
  <c r="I1321" i="1" s="1"/>
  <c r="H1324" i="1" a="1"/>
  <c r="H1324" i="1" s="1"/>
  <c r="H1322" i="1" a="1"/>
  <c r="H1322" i="1" s="1"/>
  <c r="F1321" i="1" a="1"/>
  <c r="F1321" i="1" s="1"/>
  <c r="I1318" i="1" a="1"/>
  <c r="I1318" i="1" s="1"/>
  <c r="K1324" i="1" a="1"/>
  <c r="K1324" i="1" s="1"/>
  <c r="J1323" i="1" a="1"/>
  <c r="J1323" i="1" s="1"/>
  <c r="F1318" i="1" a="1"/>
  <c r="F1318" i="1" s="1"/>
  <c r="G1317" i="1" a="1"/>
  <c r="G1317" i="1" s="1"/>
  <c r="I1316" i="1" a="1"/>
  <c r="I1316" i="1" s="1"/>
  <c r="K1323" i="1" a="1"/>
  <c r="K1323" i="1" s="1"/>
  <c r="I1315" i="1" a="1"/>
  <c r="I1315" i="1" s="1"/>
  <c r="K1322" i="1" a="1"/>
  <c r="K1322" i="1" s="1"/>
  <c r="F1324" i="1" a="1"/>
  <c r="F1324" i="1" s="1"/>
  <c r="J1318" i="1" a="1"/>
  <c r="J1318" i="1" s="1"/>
  <c r="F1322" i="1" a="1"/>
  <c r="F1322" i="1" s="1"/>
  <c r="J1324" i="1" a="1"/>
  <c r="J1324" i="1" s="1"/>
  <c r="H1319" i="1" a="1"/>
  <c r="H1319" i="1" s="1"/>
  <c r="G1324" i="1" a="1"/>
  <c r="G1324" i="1" s="1"/>
  <c r="J1322" i="1" a="1"/>
  <c r="J1322" i="1" s="1"/>
  <c r="G1322" i="1" a="1"/>
  <c r="G1322" i="1" s="1"/>
  <c r="I1324" i="1" a="1"/>
  <c r="I1324" i="1" s="1"/>
  <c r="K1316" i="1" a="1"/>
  <c r="K1316" i="1" s="1"/>
  <c r="K1319" i="1" a="1"/>
  <c r="K1319" i="1" s="1"/>
  <c r="I1323" i="1" a="1"/>
  <c r="I1323" i="1" s="1"/>
  <c r="I1322" i="1" a="1"/>
  <c r="I1322" i="1" s="1"/>
  <c r="G1319" i="1" a="1"/>
  <c r="G1319" i="1" s="1"/>
  <c r="H1323" i="1" a="1"/>
  <c r="H1323" i="1" s="1"/>
  <c r="G1323" i="1" a="1"/>
  <c r="G1323" i="1" s="1"/>
  <c r="K1321" i="1" a="1"/>
  <c r="K1321" i="1" s="1"/>
  <c r="F1317" i="1" a="1"/>
  <c r="F1317" i="1" s="1"/>
  <c r="F1319" i="1" a="1"/>
  <c r="F1319" i="1" s="1"/>
  <c r="I1317" i="1" a="1"/>
  <c r="I1317" i="1" s="1"/>
  <c r="G1321" i="1" a="1"/>
  <c r="G1321" i="1" s="1"/>
  <c r="G1318" i="1" a="1"/>
  <c r="G1318" i="1" s="1"/>
  <c r="I1319" i="1" a="1"/>
  <c r="I1319" i="1" s="1"/>
  <c r="J1315" i="1" a="1"/>
  <c r="J1315" i="1" s="1"/>
  <c r="G1316" i="1" a="1"/>
  <c r="G1316" i="1" s="1"/>
  <c r="K1315" i="1" a="1"/>
  <c r="K1315" i="1" s="1"/>
  <c r="K1317" i="1" a="1"/>
  <c r="K1317" i="1" s="1"/>
  <c r="K1261" i="1" a="1"/>
  <c r="K1261" i="1" s="1"/>
  <c r="K1260" i="1" a="1"/>
  <c r="K1260" i="1" s="1"/>
  <c r="I1258" i="1" a="1"/>
  <c r="I1258" i="1" s="1"/>
  <c r="G1260" i="1" a="1"/>
  <c r="G1260" i="1" s="1"/>
  <c r="J1255" i="1" a="1"/>
  <c r="J1255" i="1" s="1"/>
  <c r="K1259" i="1" a="1"/>
  <c r="K1259" i="1" s="1"/>
  <c r="G1259" i="1" a="1"/>
  <c r="G1259" i="1" s="1"/>
  <c r="G1256" i="1" a="1"/>
  <c r="G1256" i="1" s="1"/>
  <c r="F1261" i="1" a="1"/>
  <c r="F1261" i="1" s="1"/>
  <c r="H1260" i="1" a="1"/>
  <c r="H1260" i="1" s="1"/>
  <c r="K1258" i="1" a="1"/>
  <c r="K1258" i="1" s="1"/>
  <c r="H1258" i="1" a="1"/>
  <c r="H1258" i="1" s="1"/>
  <c r="G1257" i="1" a="1"/>
  <c r="G1257" i="1" s="1"/>
  <c r="F1257" i="1" a="1"/>
  <c r="F1257" i="1" s="1"/>
  <c r="K1256" i="1" a="1"/>
  <c r="K1256" i="1" s="1"/>
  <c r="I1256" i="1" a="1"/>
  <c r="I1256" i="1" s="1"/>
  <c r="F1256" i="1" a="1"/>
  <c r="F1256" i="1" s="1"/>
  <c r="I1257" i="1" a="1"/>
  <c r="I1257" i="1" s="1"/>
  <c r="F1315" i="1" a="1"/>
  <c r="F1315" i="1" s="1"/>
  <c r="J1256" i="1" a="1"/>
  <c r="J1256" i="1" s="1"/>
  <c r="G1258" i="1" a="1"/>
  <c r="G1258" i="1" s="1"/>
  <c r="F1260" i="1" a="1"/>
  <c r="F1260" i="1" s="1"/>
  <c r="K1257" i="1" a="1"/>
  <c r="K1257" i="1" s="1"/>
  <c r="J1257" i="1" a="1"/>
  <c r="J1257" i="1" s="1"/>
  <c r="H1259" i="1" a="1"/>
  <c r="H1259" i="1" s="1"/>
  <c r="J1258" i="1" a="1"/>
  <c r="J1258" i="1" s="1"/>
  <c r="I1260" i="1" a="1"/>
  <c r="I1260" i="1" s="1"/>
  <c r="I1259" i="1" a="1"/>
  <c r="I1259" i="1" s="1"/>
  <c r="J1259" i="1" a="1"/>
  <c r="J1259" i="1" s="1"/>
  <c r="F1258" i="1" a="1"/>
  <c r="F1258" i="1" s="1"/>
  <c r="I1255" i="1" a="1"/>
  <c r="I1255" i="1" s="1"/>
  <c r="J1261" i="1" a="1"/>
  <c r="J1261" i="1" s="1"/>
  <c r="H1255" i="1" a="1"/>
  <c r="H1255" i="1" s="1"/>
  <c r="G1261" i="1" a="1"/>
  <c r="G1261" i="1" s="1"/>
  <c r="F1259" i="1" a="1"/>
  <c r="F1259" i="1" s="1"/>
  <c r="H1256" i="1" a="1"/>
  <c r="H1256" i="1" s="1"/>
  <c r="K1255" i="1" a="1"/>
  <c r="K1255" i="1" s="1"/>
  <c r="H1315" i="1" a="1"/>
  <c r="H1315" i="1" s="1"/>
  <c r="I1261" i="1" a="1"/>
  <c r="I1261" i="1" s="1"/>
  <c r="G1315" i="1" a="1"/>
  <c r="G1315" i="1" s="1"/>
  <c r="H1261" i="1" a="1"/>
  <c r="H1261" i="1" s="1"/>
  <c r="H1257" i="1" a="1"/>
  <c r="H1257" i="1" s="1"/>
  <c r="J1260" i="1" a="1"/>
  <c r="J1260" i="1" s="1"/>
  <c r="I1249" i="1" a="1"/>
  <c r="I1249" i="1" s="1"/>
  <c r="I1246" i="1" a="1"/>
  <c r="I1246" i="1" s="1"/>
  <c r="K1245" i="1" a="1"/>
  <c r="K1245" i="1" s="1"/>
  <c r="J1245" i="1" a="1"/>
  <c r="J1245" i="1" s="1"/>
  <c r="F1249" i="1" a="1"/>
  <c r="F1249" i="1" s="1"/>
  <c r="G1248" i="1" a="1"/>
  <c r="G1248" i="1" s="1"/>
  <c r="K1248" i="1" a="1"/>
  <c r="K1248" i="1" s="1"/>
  <c r="F1246" i="1" a="1"/>
  <c r="F1246" i="1" s="1"/>
  <c r="J1244" i="1" a="1"/>
  <c r="J1244" i="1" s="1"/>
  <c r="F1247" i="1" a="1"/>
  <c r="F1247" i="1" s="1"/>
  <c r="H1250" i="1" a="1"/>
  <c r="H1250" i="1" s="1"/>
  <c r="H1249" i="1" a="1"/>
  <c r="H1249" i="1" s="1"/>
  <c r="I1245" i="1" a="1"/>
  <c r="I1245" i="1" s="1"/>
  <c r="G1255" i="1" a="1"/>
  <c r="G1255" i="1" s="1"/>
  <c r="F1255" i="1" a="1"/>
  <c r="F1255" i="1" s="1"/>
  <c r="K1254" i="1" a="1"/>
  <c r="K1254" i="1" s="1"/>
  <c r="J1254" i="1" a="1"/>
  <c r="J1254" i="1" s="1"/>
  <c r="I1254" i="1" a="1"/>
  <c r="I1254" i="1" s="1"/>
  <c r="I1247" i="1" a="1"/>
  <c r="I1247" i="1" s="1"/>
  <c r="K1253" i="1" a="1"/>
  <c r="K1253" i="1" s="1"/>
  <c r="J1246" i="1" a="1"/>
  <c r="J1246" i="1" s="1"/>
  <c r="G1253" i="1" a="1"/>
  <c r="G1253" i="1" s="1"/>
  <c r="H1252" i="1" a="1"/>
  <c r="H1252" i="1" s="1"/>
  <c r="F1252" i="1" a="1"/>
  <c r="F1252" i="1" s="1"/>
  <c r="H1254" i="1" a="1"/>
  <c r="H1254" i="1" s="1"/>
  <c r="G1254" i="1" a="1"/>
  <c r="G1254" i="1" s="1"/>
  <c r="F1254" i="1" a="1"/>
  <c r="F1254" i="1" s="1"/>
  <c r="J1253" i="1" a="1"/>
  <c r="J1253" i="1" s="1"/>
  <c r="J1248" i="1" a="1"/>
  <c r="J1248" i="1" s="1"/>
  <c r="H1247" i="1" a="1"/>
  <c r="H1247" i="1" s="1"/>
  <c r="I1253" i="1" a="1"/>
  <c r="I1253" i="1" s="1"/>
  <c r="H1253" i="1" a="1"/>
  <c r="H1253" i="1" s="1"/>
  <c r="F1253" i="1" a="1"/>
  <c r="F1253" i="1" s="1"/>
  <c r="H1246" i="1" a="1"/>
  <c r="H1246" i="1" s="1"/>
  <c r="K1252" i="1" a="1"/>
  <c r="K1252" i="1" s="1"/>
  <c r="J1252" i="1" a="1"/>
  <c r="J1252" i="1" s="1"/>
  <c r="I1252" i="1" a="1"/>
  <c r="I1252" i="1" s="1"/>
  <c r="G1252" i="1" a="1"/>
  <c r="G1252" i="1" s="1"/>
  <c r="K1250" i="1" a="1"/>
  <c r="K1250" i="1" s="1"/>
  <c r="K1249" i="1" a="1"/>
  <c r="K1249" i="1" s="1"/>
  <c r="H1248" i="1" a="1"/>
  <c r="H1248" i="1" s="1"/>
  <c r="G1247" i="1" a="1"/>
  <c r="G1247" i="1" s="1"/>
  <c r="K1244" i="1" a="1"/>
  <c r="K1244" i="1" s="1"/>
  <c r="G1245" i="1" a="1"/>
  <c r="G1245" i="1" s="1"/>
  <c r="J1247" i="1" a="1"/>
  <c r="J1247" i="1" s="1"/>
  <c r="I1248" i="1" a="1"/>
  <c r="I1248" i="1" s="1"/>
  <c r="K1251" i="1" a="1"/>
  <c r="K1251" i="1" s="1"/>
  <c r="J1250" i="1" a="1"/>
  <c r="J1250" i="1" s="1"/>
  <c r="G1246" i="1" a="1"/>
  <c r="G1246" i="1" s="1"/>
  <c r="K1247" i="1" a="1"/>
  <c r="K1247" i="1" s="1"/>
  <c r="G1250" i="1" a="1"/>
  <c r="G1250" i="1" s="1"/>
  <c r="K1246" i="1" a="1"/>
  <c r="K1246" i="1" s="1"/>
  <c r="F1245" i="1" a="1"/>
  <c r="F1245" i="1" s="1"/>
  <c r="G1249" i="1" a="1"/>
  <c r="G1249" i="1" s="1"/>
  <c r="H1245" i="1" a="1"/>
  <c r="H1245" i="1" s="1"/>
  <c r="J1249" i="1" a="1"/>
  <c r="J1249" i="1" s="1"/>
  <c r="J1251" i="1" a="1"/>
  <c r="J1251" i="1" s="1"/>
  <c r="I1251" i="1" a="1"/>
  <c r="I1251" i="1" s="1"/>
  <c r="H1251" i="1" a="1"/>
  <c r="H1251" i="1" s="1"/>
  <c r="G1251" i="1" a="1"/>
  <c r="G1251" i="1" s="1"/>
  <c r="F1251" i="1" a="1"/>
  <c r="F1251" i="1" s="1"/>
  <c r="I1250" i="1" a="1"/>
  <c r="I1250" i="1" s="1"/>
  <c r="F1248" i="1" a="1"/>
  <c r="F1248" i="1" s="1"/>
  <c r="F1250" i="1" a="1"/>
  <c r="F1250" i="1" s="1"/>
  <c r="J1240" i="1" a="1"/>
  <c r="J1240" i="1" s="1"/>
  <c r="H1240" i="1" a="1"/>
  <c r="H1240" i="1" s="1"/>
  <c r="J1238" i="1" a="1"/>
  <c r="J1238" i="1" s="1"/>
  <c r="G1236" i="1" a="1"/>
  <c r="G1236" i="1" s="1"/>
  <c r="G1237" i="1" a="1"/>
  <c r="G1237" i="1" s="1"/>
  <c r="K1235" i="1" a="1"/>
  <c r="K1235" i="1" s="1"/>
  <c r="G1239" i="1" a="1"/>
  <c r="G1239" i="1" s="1"/>
  <c r="H1236" i="1" a="1"/>
  <c r="H1236" i="1" s="1"/>
  <c r="F1239" i="1" a="1"/>
  <c r="F1239" i="1" s="1"/>
  <c r="K1242" i="1" a="1"/>
  <c r="K1242" i="1" s="1"/>
  <c r="F1241" i="1" a="1"/>
  <c r="F1241" i="1" s="1"/>
  <c r="G1240" i="1" a="1"/>
  <c r="G1240" i="1" s="1"/>
  <c r="K1237" i="1" a="1"/>
  <c r="K1237" i="1" s="1"/>
  <c r="I1239" i="1" a="1"/>
  <c r="I1239" i="1" s="1"/>
  <c r="H1237" i="1" a="1"/>
  <c r="H1237" i="1" s="1"/>
  <c r="H1239" i="1" a="1"/>
  <c r="H1239" i="1" s="1"/>
  <c r="F1236" i="1" a="1"/>
  <c r="F1236" i="1" s="1"/>
  <c r="G1234" i="1" a="1"/>
  <c r="G1234" i="1" s="1"/>
  <c r="G1242" i="1" a="1"/>
  <c r="G1242" i="1" s="1"/>
  <c r="I1238" i="1" a="1"/>
  <c r="I1238" i="1" s="1"/>
  <c r="K1241" i="1" a="1"/>
  <c r="K1241" i="1" s="1"/>
  <c r="H1234" i="1" a="1"/>
  <c r="H1234" i="1" s="1"/>
  <c r="F1234" i="1" a="1"/>
  <c r="F1234" i="1" s="1"/>
  <c r="G1235" i="1" a="1"/>
  <c r="G1235" i="1" s="1"/>
  <c r="K1234" i="1" a="1"/>
  <c r="K1234" i="1" s="1"/>
  <c r="F1235" i="1" a="1"/>
  <c r="F1235" i="1" s="1"/>
  <c r="I1240" i="1" a="1"/>
  <c r="I1240" i="1" s="1"/>
  <c r="I1241" i="1" a="1"/>
  <c r="I1241" i="1" s="1"/>
  <c r="H1235" i="1" a="1"/>
  <c r="H1235" i="1" s="1"/>
  <c r="H1241" i="1" a="1"/>
  <c r="H1241" i="1" s="1"/>
  <c r="F1238" i="1" a="1"/>
  <c r="F1238" i="1" s="1"/>
  <c r="G1241" i="1" a="1"/>
  <c r="G1241" i="1" s="1"/>
  <c r="J1237" i="1" a="1"/>
  <c r="J1237" i="1" s="1"/>
  <c r="K1239" i="1" a="1"/>
  <c r="K1239" i="1" s="1"/>
  <c r="I1234" i="1" a="1"/>
  <c r="I1234" i="1" s="1"/>
  <c r="G1244" i="1" a="1"/>
  <c r="G1244" i="1" s="1"/>
  <c r="H1243" i="1" a="1"/>
  <c r="H1243" i="1" s="1"/>
  <c r="I1244" i="1" a="1"/>
  <c r="I1244" i="1" s="1"/>
  <c r="I1243" i="1" a="1"/>
  <c r="I1243" i="1" s="1"/>
  <c r="H1242" i="1" a="1"/>
  <c r="H1242" i="1" s="1"/>
  <c r="F1242" i="1" a="1"/>
  <c r="F1242" i="1" s="1"/>
  <c r="J1236" i="1" a="1"/>
  <c r="J1236" i="1" s="1"/>
  <c r="K1236" i="1" a="1"/>
  <c r="K1236" i="1" s="1"/>
  <c r="J1242" i="1" a="1"/>
  <c r="J1242" i="1" s="1"/>
  <c r="J1239" i="1" a="1"/>
  <c r="J1239" i="1" s="1"/>
  <c r="F1237" i="1" a="1"/>
  <c r="F1237" i="1" s="1"/>
  <c r="H1244" i="1" a="1"/>
  <c r="H1244" i="1" s="1"/>
  <c r="F1244" i="1" a="1"/>
  <c r="F1244" i="1" s="1"/>
  <c r="K1243" i="1" a="1"/>
  <c r="K1243" i="1" s="1"/>
  <c r="J1243" i="1" a="1"/>
  <c r="J1243" i="1" s="1"/>
  <c r="G1243" i="1" a="1"/>
  <c r="G1243" i="1" s="1"/>
  <c r="J1241" i="1" a="1"/>
  <c r="J1241" i="1" s="1"/>
  <c r="K1240" i="1" a="1"/>
  <c r="K1240" i="1" s="1"/>
  <c r="F1240" i="1" a="1"/>
  <c r="F1240" i="1" s="1"/>
  <c r="F1243" i="1" a="1"/>
  <c r="F1243" i="1" s="1"/>
  <c r="J1234" i="1" a="1"/>
  <c r="J1234" i="1" s="1"/>
  <c r="G1238" i="1" a="1"/>
  <c r="G1238" i="1" s="1"/>
  <c r="I1242" i="1" a="1"/>
  <c r="I1242" i="1" s="1"/>
  <c r="K1238" i="1" a="1"/>
  <c r="K1238" i="1" s="1"/>
  <c r="I1237" i="1" a="1"/>
  <c r="I1237" i="1" s="1"/>
  <c r="I1235" i="1" a="1"/>
  <c r="I1235" i="1" s="1"/>
  <c r="H1238" i="1" a="1"/>
  <c r="H1238" i="1" s="1"/>
  <c r="J1235" i="1" a="1"/>
  <c r="J1235" i="1" s="1"/>
  <c r="I1236" i="1" a="1"/>
  <c r="I1236" i="1" s="1"/>
  <c r="H1228" i="1" a="1"/>
  <c r="H1228" i="1" s="1"/>
  <c r="G1228" i="1" a="1"/>
  <c r="G1228" i="1" s="1"/>
  <c r="I1227" i="1" a="1"/>
  <c r="I1227" i="1" s="1"/>
  <c r="I1223" i="1" a="1"/>
  <c r="I1223" i="1" s="1"/>
  <c r="I1224" i="1" a="1"/>
  <c r="I1224" i="1" s="1"/>
  <c r="J1226" i="1" a="1"/>
  <c r="J1226" i="1" s="1"/>
  <c r="G1226" i="1" a="1"/>
  <c r="G1226" i="1" s="1"/>
  <c r="J1225" i="1" a="1"/>
  <c r="J1225" i="1" s="1"/>
  <c r="F1233" i="1" a="1"/>
  <c r="F1233" i="1" s="1"/>
  <c r="G1232" i="1" a="1"/>
  <c r="G1232" i="1" s="1"/>
  <c r="K1231" i="1" a="1"/>
  <c r="K1231" i="1" s="1"/>
  <c r="F1231" i="1" a="1"/>
  <c r="F1231" i="1" s="1"/>
  <c r="H1223" i="1" a="1"/>
  <c r="H1223" i="1" s="1"/>
  <c r="F1230" i="1" a="1"/>
  <c r="F1230" i="1" s="1"/>
  <c r="I1229" i="1" a="1"/>
  <c r="I1229" i="1" s="1"/>
  <c r="G1229" i="1" a="1"/>
  <c r="G1229" i="1" s="1"/>
  <c r="K1228" i="1" a="1"/>
  <c r="K1228" i="1" s="1"/>
  <c r="H1229" i="1" a="1"/>
  <c r="H1229" i="1" s="1"/>
  <c r="F1228" i="1" a="1"/>
  <c r="F1228" i="1" s="1"/>
  <c r="F1224" i="1" a="1"/>
  <c r="F1224" i="1" s="1"/>
  <c r="K1232" i="1" a="1"/>
  <c r="K1232" i="1" s="1"/>
  <c r="G1227" i="1" a="1"/>
  <c r="G1227" i="1" s="1"/>
  <c r="H1227" i="1" a="1"/>
  <c r="H1227" i="1" s="1"/>
  <c r="J1223" i="1" a="1"/>
  <c r="J1223" i="1" s="1"/>
  <c r="K1233" i="1" a="1"/>
  <c r="K1233" i="1" s="1"/>
  <c r="G1224" i="1" a="1"/>
  <c r="G1224" i="1" s="1"/>
  <c r="I1231" i="1" a="1"/>
  <c r="I1231" i="1" s="1"/>
  <c r="J1233" i="1" a="1"/>
  <c r="J1233" i="1" s="1"/>
  <c r="I1233" i="1" a="1"/>
  <c r="I1233" i="1" s="1"/>
  <c r="H1233" i="1" a="1"/>
  <c r="H1233" i="1" s="1"/>
  <c r="G1233" i="1" a="1"/>
  <c r="G1233" i="1" s="1"/>
  <c r="J1232" i="1" a="1"/>
  <c r="J1232" i="1" s="1"/>
  <c r="I1232" i="1" a="1"/>
  <c r="I1232" i="1" s="1"/>
  <c r="H1226" i="1" a="1"/>
  <c r="H1226" i="1" s="1"/>
  <c r="H1232" i="1" a="1"/>
  <c r="H1232" i="1" s="1"/>
  <c r="F1232" i="1" a="1"/>
  <c r="F1232" i="1" s="1"/>
  <c r="J1231" i="1" a="1"/>
  <c r="J1231" i="1" s="1"/>
  <c r="H1231" i="1" a="1"/>
  <c r="H1231" i="1" s="1"/>
  <c r="F1227" i="1" a="1"/>
  <c r="F1227" i="1" s="1"/>
  <c r="I1226" i="1" a="1"/>
  <c r="I1226" i="1" s="1"/>
  <c r="H1230" i="1" a="1"/>
  <c r="H1230" i="1" s="1"/>
  <c r="J1227" i="1" a="1"/>
  <c r="J1227" i="1" s="1"/>
  <c r="G1230" i="1" a="1"/>
  <c r="G1230" i="1" s="1"/>
  <c r="G1231" i="1" a="1"/>
  <c r="G1231" i="1" s="1"/>
  <c r="I1225" i="1" a="1"/>
  <c r="I1225" i="1" s="1"/>
  <c r="K1230" i="1" a="1"/>
  <c r="K1230" i="1" s="1"/>
  <c r="J1230" i="1" a="1"/>
  <c r="J1230" i="1" s="1"/>
  <c r="K1227" i="1" a="1"/>
  <c r="K1227" i="1" s="1"/>
  <c r="F1226" i="1" a="1"/>
  <c r="F1226" i="1" s="1"/>
  <c r="J1224" i="1" a="1"/>
  <c r="J1224" i="1" s="1"/>
  <c r="J1228" i="1" a="1"/>
  <c r="J1228" i="1" s="1"/>
  <c r="H1225" i="1" a="1"/>
  <c r="H1225" i="1" s="1"/>
  <c r="K1225" i="1" a="1"/>
  <c r="K1225" i="1" s="1"/>
  <c r="F1225" i="1" a="1"/>
  <c r="F1225" i="1" s="1"/>
  <c r="I1230" i="1" a="1"/>
  <c r="I1230" i="1" s="1"/>
  <c r="I1228" i="1" a="1"/>
  <c r="I1228" i="1" s="1"/>
  <c r="K1224" i="1" a="1"/>
  <c r="K1224" i="1" s="1"/>
  <c r="J1229" i="1" a="1"/>
  <c r="J1229" i="1" s="1"/>
  <c r="F1229" i="1" a="1"/>
  <c r="F1229" i="1" s="1"/>
  <c r="G1225" i="1" a="1"/>
  <c r="G1225" i="1" s="1"/>
  <c r="K1226" i="1" a="1"/>
  <c r="K1226" i="1" s="1"/>
  <c r="K1229" i="1" a="1"/>
  <c r="K1229" i="1" s="1"/>
  <c r="H1224" i="1" a="1"/>
  <c r="H1224" i="1" s="1"/>
  <c r="K1223" i="1" a="1"/>
  <c r="K1223" i="1" s="1"/>
  <c r="J1215" i="1" a="1"/>
  <c r="J1215" i="1" s="1"/>
  <c r="G1213" i="1" a="1"/>
  <c r="G1213" i="1" s="1"/>
  <c r="G1215" i="1" a="1"/>
  <c r="G1215" i="1" s="1"/>
  <c r="G1214" i="1" a="1"/>
  <c r="G1214" i="1" s="1"/>
  <c r="H1216" i="1" a="1"/>
  <c r="H1216" i="1" s="1"/>
  <c r="K1215" i="1" a="1"/>
  <c r="K1215" i="1" s="1"/>
  <c r="I1213" i="1" a="1"/>
  <c r="I1213" i="1" s="1"/>
  <c r="G1223" i="1" a="1"/>
  <c r="G1223" i="1" s="1"/>
  <c r="F1223" i="1" a="1"/>
  <c r="F1223" i="1" s="1"/>
  <c r="K1220" i="1" a="1"/>
  <c r="K1220" i="1" s="1"/>
  <c r="K1222" i="1" a="1"/>
  <c r="K1222" i="1" s="1"/>
  <c r="J1222" i="1" a="1"/>
  <c r="J1222" i="1" s="1"/>
  <c r="F1214" i="1" a="1"/>
  <c r="F1214" i="1" s="1"/>
  <c r="G1219" i="1" a="1"/>
  <c r="G1219" i="1" s="1"/>
  <c r="I1222" i="1" a="1"/>
  <c r="I1222" i="1" s="1"/>
  <c r="H1222" i="1" a="1"/>
  <c r="H1222" i="1" s="1"/>
  <c r="G1222" i="1" a="1"/>
  <c r="G1222" i="1" s="1"/>
  <c r="G1220" i="1" a="1"/>
  <c r="G1220" i="1" s="1"/>
  <c r="F1222" i="1" a="1"/>
  <c r="F1222" i="1" s="1"/>
  <c r="I1215" i="1" a="1"/>
  <c r="I1215" i="1" s="1"/>
  <c r="K1221" i="1" a="1"/>
  <c r="K1221" i="1" s="1"/>
  <c r="F1216" i="1" a="1"/>
  <c r="F1216" i="1" s="1"/>
  <c r="G1217" i="1" a="1"/>
  <c r="G1217" i="1" s="1"/>
  <c r="J1221" i="1" a="1"/>
  <c r="J1221" i="1" s="1"/>
  <c r="G1221" i="1" a="1"/>
  <c r="G1221" i="1" s="1"/>
  <c r="J1217" i="1" a="1"/>
  <c r="J1217" i="1" s="1"/>
  <c r="J1219" i="1" a="1"/>
  <c r="J1219" i="1" s="1"/>
  <c r="I1221" i="1" a="1"/>
  <c r="I1221" i="1" s="1"/>
  <c r="H1221" i="1" a="1"/>
  <c r="H1221" i="1" s="1"/>
  <c r="F1221" i="1" a="1"/>
  <c r="F1221" i="1" s="1"/>
  <c r="G1216" i="1" a="1"/>
  <c r="G1216" i="1" s="1"/>
  <c r="H1214" i="1" a="1"/>
  <c r="H1214" i="1" s="1"/>
  <c r="J1220" i="1" a="1"/>
  <c r="J1220" i="1" s="1"/>
  <c r="I1220" i="1" a="1"/>
  <c r="I1220" i="1" s="1"/>
  <c r="K1214" i="1" a="1"/>
  <c r="K1214" i="1" s="1"/>
  <c r="J1214" i="1" a="1"/>
  <c r="J1214" i="1" s="1"/>
  <c r="H1213" i="1" a="1"/>
  <c r="H1213" i="1" s="1"/>
  <c r="H1220" i="1" a="1"/>
  <c r="H1220" i="1" s="1"/>
  <c r="I1214" i="1" a="1"/>
  <c r="I1214" i="1" s="1"/>
  <c r="F1220" i="1" a="1"/>
  <c r="F1220" i="1" s="1"/>
  <c r="H1217" i="1" a="1"/>
  <c r="H1217" i="1" s="1"/>
  <c r="F1217" i="1" a="1"/>
  <c r="F1217" i="1" s="1"/>
  <c r="K1219" i="1" a="1"/>
  <c r="K1219" i="1" s="1"/>
  <c r="I1219" i="1" a="1"/>
  <c r="I1219" i="1" s="1"/>
  <c r="H1219" i="1" a="1"/>
  <c r="H1219" i="1" s="1"/>
  <c r="F1219" i="1" a="1"/>
  <c r="F1219" i="1" s="1"/>
  <c r="K1217" i="1" a="1"/>
  <c r="K1217" i="1" s="1"/>
  <c r="J1216" i="1" a="1"/>
  <c r="J1216" i="1" s="1"/>
  <c r="F1215" i="1" a="1"/>
  <c r="F1215" i="1" s="1"/>
  <c r="K1218" i="1" a="1"/>
  <c r="K1218" i="1" s="1"/>
  <c r="J1218" i="1" a="1"/>
  <c r="J1218" i="1" s="1"/>
  <c r="I1218" i="1" a="1"/>
  <c r="I1218" i="1" s="1"/>
  <c r="K1213" i="1" a="1"/>
  <c r="K1213" i="1" s="1"/>
  <c r="H1215" i="1" a="1"/>
  <c r="H1215" i="1" s="1"/>
  <c r="H1218" i="1" a="1"/>
  <c r="H1218" i="1" s="1"/>
  <c r="G1218" i="1" a="1"/>
  <c r="G1218" i="1" s="1"/>
  <c r="F1218" i="1" a="1"/>
  <c r="F1218" i="1" s="1"/>
  <c r="I1217" i="1" a="1"/>
  <c r="I1217" i="1" s="1"/>
  <c r="J1213" i="1" a="1"/>
  <c r="J1213" i="1" s="1"/>
  <c r="K1216" i="1" a="1"/>
  <c r="K1216" i="1" s="1"/>
  <c r="I1216" i="1" a="1"/>
  <c r="I1216" i="1" s="1"/>
  <c r="F1213" i="1" a="1"/>
  <c r="F1213" i="1" s="1"/>
  <c r="J1206" i="1" a="1"/>
  <c r="J1206" i="1" s="1"/>
  <c r="I1199" i="1" a="1"/>
  <c r="I1199" i="1" s="1"/>
  <c r="H1206" i="1" a="1"/>
  <c r="H1206" i="1" s="1"/>
  <c r="J1199" i="1" a="1"/>
  <c r="J1199" i="1" s="1"/>
  <c r="H1199" i="1" a="1"/>
  <c r="H1199" i="1" s="1"/>
  <c r="F1199" i="1" a="1"/>
  <c r="F1199" i="1" s="1"/>
  <c r="K1198" i="1" a="1"/>
  <c r="K1198" i="1" s="1"/>
  <c r="K1199" i="1" a="1"/>
  <c r="K1199" i="1" s="1"/>
  <c r="H1207" i="1" a="1"/>
  <c r="H1207" i="1" s="1"/>
  <c r="F1207" i="1" a="1"/>
  <c r="F1207" i="1" s="1"/>
  <c r="F1210" i="1" a="1"/>
  <c r="F1210" i="1" s="1"/>
  <c r="I1208" i="1" a="1"/>
  <c r="I1208" i="1" s="1"/>
  <c r="K1212" i="1" a="1"/>
  <c r="K1212" i="1" s="1"/>
  <c r="J1208" i="1" a="1"/>
  <c r="J1208" i="1" s="1"/>
  <c r="F1212" i="1" a="1"/>
  <c r="F1212" i="1" s="1"/>
  <c r="K1200" i="1" a="1"/>
  <c r="K1200" i="1" s="1"/>
  <c r="J1212" i="1" a="1"/>
  <c r="J1212" i="1" s="1"/>
  <c r="I1212" i="1" a="1"/>
  <c r="I1212" i="1" s="1"/>
  <c r="H1212" i="1" a="1"/>
  <c r="H1212" i="1" s="1"/>
  <c r="G1212" i="1" a="1"/>
  <c r="G1212" i="1" s="1"/>
  <c r="F1209" i="1" a="1"/>
  <c r="F1209" i="1" s="1"/>
  <c r="H1210" i="1" a="1"/>
  <c r="H1210" i="1" s="1"/>
  <c r="G1210" i="1" a="1"/>
  <c r="G1210" i="1" s="1"/>
  <c r="K1210" i="1" a="1"/>
  <c r="K1210" i="1" s="1"/>
  <c r="I1206" i="1" a="1"/>
  <c r="I1206" i="1" s="1"/>
  <c r="J1210" i="1" a="1"/>
  <c r="J1210" i="1" s="1"/>
  <c r="I1210" i="1" a="1"/>
  <c r="I1210" i="1" s="1"/>
  <c r="J1209" i="1" a="1"/>
  <c r="J1209" i="1" s="1"/>
  <c r="F1206" i="1" a="1"/>
  <c r="F1206" i="1" s="1"/>
  <c r="H1208" i="1" a="1"/>
  <c r="H1208" i="1" s="1"/>
  <c r="H1209" i="1" a="1"/>
  <c r="H1209" i="1" s="1"/>
  <c r="G1209" i="1" a="1"/>
  <c r="G1209" i="1" s="1"/>
  <c r="K1207" i="1" a="1"/>
  <c r="K1207" i="1" s="1"/>
  <c r="G1206" i="1" a="1"/>
  <c r="G1206" i="1" s="1"/>
  <c r="I1200" i="1" a="1"/>
  <c r="I1200" i="1" s="1"/>
  <c r="G1199" i="1" a="1"/>
  <c r="G1199" i="1" s="1"/>
  <c r="I1207" i="1" a="1"/>
  <c r="I1207" i="1" s="1"/>
  <c r="F1200" i="1" a="1"/>
  <c r="F1200" i="1" s="1"/>
  <c r="G1200" i="1" a="1"/>
  <c r="G1200" i="1" s="1"/>
  <c r="K1209" i="1" a="1"/>
  <c r="K1209" i="1" s="1"/>
  <c r="I1209" i="1" a="1"/>
  <c r="I1209" i="1" s="1"/>
  <c r="K1208" i="1" a="1"/>
  <c r="K1208" i="1" s="1"/>
  <c r="G1208" i="1" a="1"/>
  <c r="G1208" i="1" s="1"/>
  <c r="J1200" i="1" a="1"/>
  <c r="J1200" i="1" s="1"/>
  <c r="F1208" i="1" a="1"/>
  <c r="F1208" i="1" s="1"/>
  <c r="J1207" i="1" a="1"/>
  <c r="J1207" i="1" s="1"/>
  <c r="G1207" i="1" a="1"/>
  <c r="G1207" i="1" s="1"/>
  <c r="K1206" i="1" a="1"/>
  <c r="K1206" i="1" s="1"/>
  <c r="H1200" i="1" a="1"/>
  <c r="H1200" i="1" s="1"/>
  <c r="F1196" i="1" a="1"/>
  <c r="F1196" i="1" s="1"/>
  <c r="F1195" i="1" a="1"/>
  <c r="F1195" i="1" s="1"/>
  <c r="I1193" i="1" a="1"/>
  <c r="I1193" i="1" s="1"/>
  <c r="F1192" i="1" a="1"/>
  <c r="F1192" i="1" s="1"/>
  <c r="J1189" i="1" a="1"/>
  <c r="J1189" i="1" s="1"/>
  <c r="I1188" i="1" a="1"/>
  <c r="I1188" i="1" s="1"/>
  <c r="J1188" i="1" a="1"/>
  <c r="J1188" i="1" s="1"/>
  <c r="J1193" i="1" a="1"/>
  <c r="J1193" i="1" s="1"/>
  <c r="I1195" i="1" a="1"/>
  <c r="I1195" i="1" s="1"/>
  <c r="G1194" i="1" a="1"/>
  <c r="G1194" i="1" s="1"/>
  <c r="I1191" i="1" a="1"/>
  <c r="I1191" i="1" s="1"/>
  <c r="H1191" i="1" a="1"/>
  <c r="H1191" i="1" s="1"/>
  <c r="J1198" i="1" a="1"/>
  <c r="J1198" i="1" s="1"/>
  <c r="I1198" i="1" a="1"/>
  <c r="I1198" i="1" s="1"/>
  <c r="H1198" i="1" a="1"/>
  <c r="H1198" i="1" s="1"/>
  <c r="G1198" i="1" a="1"/>
  <c r="G1198" i="1" s="1"/>
  <c r="F1198" i="1" a="1"/>
  <c r="F1198" i="1" s="1"/>
  <c r="K1197" i="1" a="1"/>
  <c r="K1197" i="1" s="1"/>
  <c r="J1197" i="1" a="1"/>
  <c r="J1197" i="1" s="1"/>
  <c r="I1197" i="1" a="1"/>
  <c r="I1197" i="1" s="1"/>
  <c r="H1196" i="1" a="1"/>
  <c r="H1196" i="1" s="1"/>
  <c r="K1195" i="1" a="1"/>
  <c r="K1195" i="1" s="1"/>
  <c r="H1197" i="1" a="1"/>
  <c r="H1197" i="1" s="1"/>
  <c r="F1191" i="1" a="1"/>
  <c r="F1191" i="1" s="1"/>
  <c r="G1192" i="1" a="1"/>
  <c r="G1192" i="1" s="1"/>
  <c r="F1189" i="1" a="1"/>
  <c r="F1189" i="1" s="1"/>
  <c r="K1190" i="1" a="1"/>
  <c r="K1190" i="1" s="1"/>
  <c r="F1190" i="1" a="1"/>
  <c r="F1190" i="1" s="1"/>
  <c r="G1189" i="1" a="1"/>
  <c r="G1189" i="1" s="1"/>
  <c r="H1194" i="1" a="1"/>
  <c r="H1194" i="1" s="1"/>
  <c r="G1190" i="1" a="1"/>
  <c r="G1190" i="1" s="1"/>
  <c r="G1197" i="1" a="1"/>
  <c r="G1197" i="1" s="1"/>
  <c r="I1194" i="1" a="1"/>
  <c r="I1194" i="1" s="1"/>
  <c r="F1197" i="1" a="1"/>
  <c r="F1197" i="1" s="1"/>
  <c r="K1196" i="1" a="1"/>
  <c r="K1196" i="1" s="1"/>
  <c r="J1196" i="1" a="1"/>
  <c r="J1196" i="1" s="1"/>
  <c r="H1193" i="1" a="1"/>
  <c r="H1193" i="1" s="1"/>
  <c r="I1196" i="1" a="1"/>
  <c r="I1196" i="1" s="1"/>
  <c r="G1196" i="1" a="1"/>
  <c r="G1196" i="1" s="1"/>
  <c r="J1195" i="1" a="1"/>
  <c r="J1195" i="1" s="1"/>
  <c r="H1195" i="1" a="1"/>
  <c r="H1195" i="1" s="1"/>
  <c r="K1194" i="1" a="1"/>
  <c r="K1194" i="1" s="1"/>
  <c r="K1191" i="1" a="1"/>
  <c r="K1191" i="1" s="1"/>
  <c r="J1194" i="1" a="1"/>
  <c r="J1194" i="1" s="1"/>
  <c r="K1189" i="1" a="1"/>
  <c r="K1189" i="1" s="1"/>
  <c r="G1195" i="1" a="1"/>
  <c r="G1195" i="1" s="1"/>
  <c r="F1194" i="1" a="1"/>
  <c r="F1194" i="1" s="1"/>
  <c r="K1192" i="1" a="1"/>
  <c r="K1192" i="1" s="1"/>
  <c r="I1190" i="1" a="1"/>
  <c r="I1190" i="1" s="1"/>
  <c r="K1193" i="1" a="1"/>
  <c r="K1193" i="1" s="1"/>
  <c r="H1192" i="1" a="1"/>
  <c r="H1192" i="1" s="1"/>
  <c r="I1192" i="1" a="1"/>
  <c r="I1192" i="1" s="1"/>
  <c r="G1193" i="1" a="1"/>
  <c r="G1193" i="1" s="1"/>
  <c r="G1191" i="1" a="1"/>
  <c r="G1191" i="1" s="1"/>
  <c r="J1191" i="1" a="1"/>
  <c r="J1191" i="1" s="1"/>
  <c r="G1188" i="1" a="1"/>
  <c r="G1188" i="1" s="1"/>
  <c r="H1190" i="1" a="1"/>
  <c r="H1190" i="1" s="1"/>
  <c r="F1193" i="1" a="1"/>
  <c r="F1193" i="1" s="1"/>
  <c r="H1189" i="1" a="1"/>
  <c r="H1189" i="1" s="1"/>
  <c r="H1188" i="1" a="1"/>
  <c r="H1188" i="1" s="1"/>
  <c r="K1188" i="1" a="1"/>
  <c r="K1188" i="1" s="1"/>
  <c r="J1190" i="1" a="1"/>
  <c r="J1190" i="1" s="1"/>
  <c r="I1189" i="1" a="1"/>
  <c r="I1189" i="1" s="1"/>
  <c r="J1192" i="1" a="1"/>
  <c r="J1192" i="1" s="1"/>
  <c r="G1176" i="1" a="1"/>
  <c r="G1176" i="1" s="1"/>
  <c r="K1176" i="1" a="1"/>
  <c r="K1176" i="1" s="1"/>
  <c r="H1176" i="1" a="1"/>
  <c r="H1176" i="1" s="1"/>
  <c r="F1183" i="1" a="1"/>
  <c r="F1183" i="1" s="1"/>
  <c r="F1177" i="1" a="1"/>
  <c r="F1177" i="1" s="1"/>
  <c r="F1176" i="1" a="1"/>
  <c r="F1176" i="1" s="1"/>
  <c r="J1183" i="1" a="1"/>
  <c r="J1183" i="1" s="1"/>
  <c r="G1183" i="1" a="1"/>
  <c r="G1183" i="1" s="1"/>
  <c r="G1175" i="1" a="1"/>
  <c r="G1175" i="1" s="1"/>
  <c r="F1188" i="1" a="1"/>
  <c r="F1188" i="1" s="1"/>
  <c r="K1177" i="1" a="1"/>
  <c r="K1177" i="1" s="1"/>
  <c r="K1187" i="1" a="1"/>
  <c r="K1187" i="1" s="1"/>
  <c r="H1175" i="1" a="1"/>
  <c r="H1175" i="1" s="1"/>
  <c r="J1185" i="1" a="1"/>
  <c r="J1185" i="1" s="1"/>
  <c r="J1187" i="1" a="1"/>
  <c r="J1187" i="1" s="1"/>
  <c r="H1184" i="1" a="1"/>
  <c r="H1184" i="1" s="1"/>
  <c r="J1176" i="1" a="1"/>
  <c r="J1176" i="1" s="1"/>
  <c r="I1187" i="1" a="1"/>
  <c r="I1187" i="1" s="1"/>
  <c r="H1187" i="1" a="1"/>
  <c r="H1187" i="1" s="1"/>
  <c r="H1186" i="1" a="1"/>
  <c r="H1186" i="1" s="1"/>
  <c r="I1176" i="1" a="1"/>
  <c r="I1176" i="1" s="1"/>
  <c r="K1185" i="1" a="1"/>
  <c r="K1185" i="1" s="1"/>
  <c r="G1187" i="1" a="1"/>
  <c r="G1187" i="1" s="1"/>
  <c r="J1177" i="1" a="1"/>
  <c r="J1177" i="1" s="1"/>
  <c r="F1187" i="1" a="1"/>
  <c r="F1187" i="1" s="1"/>
  <c r="K1186" i="1" a="1"/>
  <c r="K1186" i="1" s="1"/>
  <c r="G1186" i="1" a="1"/>
  <c r="G1186" i="1" s="1"/>
  <c r="K1184" i="1" a="1"/>
  <c r="K1184" i="1" s="1"/>
  <c r="G1177" i="1" a="1"/>
  <c r="G1177" i="1" s="1"/>
  <c r="I1177" i="1" a="1"/>
  <c r="I1177" i="1" s="1"/>
  <c r="H1177" i="1" a="1"/>
  <c r="H1177" i="1" s="1"/>
  <c r="J1175" i="1" a="1"/>
  <c r="J1175" i="1" s="1"/>
  <c r="I1175" i="1" a="1"/>
  <c r="I1175" i="1" s="1"/>
  <c r="F1186" i="1" a="1"/>
  <c r="F1186" i="1" s="1"/>
  <c r="I1185" i="1" a="1"/>
  <c r="I1185" i="1" s="1"/>
  <c r="J1186" i="1" a="1"/>
  <c r="J1186" i="1" s="1"/>
  <c r="I1186" i="1" a="1"/>
  <c r="I1186" i="1" s="1"/>
  <c r="H1185" i="1" a="1"/>
  <c r="H1185" i="1" s="1"/>
  <c r="G1185" i="1" a="1"/>
  <c r="G1185" i="1" s="1"/>
  <c r="G1184" i="1" a="1"/>
  <c r="G1184" i="1" s="1"/>
  <c r="K1183" i="1" a="1"/>
  <c r="K1183" i="1" s="1"/>
  <c r="K1175" i="1" a="1"/>
  <c r="K1175" i="1" s="1"/>
  <c r="F1185" i="1" a="1"/>
  <c r="F1185" i="1" s="1"/>
  <c r="J1184" i="1" a="1"/>
  <c r="J1184" i="1" s="1"/>
  <c r="I1184" i="1" a="1"/>
  <c r="I1184" i="1" s="1"/>
  <c r="F1184" i="1" a="1"/>
  <c r="F1184" i="1" s="1"/>
  <c r="I1183" i="1" a="1"/>
  <c r="I1183" i="1" s="1"/>
  <c r="H1183" i="1" a="1"/>
  <c r="H1183" i="1" s="1"/>
  <c r="K1169" i="1" a="1"/>
  <c r="K1169" i="1" s="1"/>
  <c r="J1168" i="1" a="1"/>
  <c r="J1168" i="1" s="1"/>
  <c r="H1167" i="1" a="1"/>
  <c r="H1167" i="1" s="1"/>
  <c r="F1167" i="1" a="1"/>
  <c r="F1167" i="1" s="1"/>
  <c r="K1167" i="1" a="1"/>
  <c r="K1167" i="1" s="1"/>
  <c r="G1165" i="1" a="1"/>
  <c r="G1165" i="1" s="1"/>
  <c r="F1165" i="1" a="1"/>
  <c r="F1165" i="1" s="1"/>
  <c r="G1169" i="1" a="1"/>
  <c r="G1169" i="1" s="1"/>
  <c r="K1165" i="1" a="1"/>
  <c r="K1165" i="1" s="1"/>
  <c r="H1174" i="1" a="1"/>
  <c r="H1174" i="1" s="1"/>
  <c r="F1168" i="1" a="1"/>
  <c r="F1168" i="1" s="1"/>
  <c r="F1174" i="1" a="1"/>
  <c r="F1174" i="1" s="1"/>
  <c r="K1173" i="1" a="1"/>
  <c r="K1173" i="1" s="1"/>
  <c r="J1171" i="1" a="1"/>
  <c r="J1171" i="1" s="1"/>
  <c r="H1170" i="1" a="1"/>
  <c r="H1170" i="1" s="1"/>
  <c r="I1165" i="1" a="1"/>
  <c r="I1165" i="1" s="1"/>
  <c r="H1171" i="1" a="1"/>
  <c r="H1171" i="1" s="1"/>
  <c r="H1168" i="1" a="1"/>
  <c r="H1168" i="1" s="1"/>
  <c r="K1170" i="1" a="1"/>
  <c r="K1170" i="1" s="1"/>
  <c r="J1169" i="1" a="1"/>
  <c r="J1169" i="1" s="1"/>
  <c r="F1170" i="1" a="1"/>
  <c r="F1170" i="1" s="1"/>
  <c r="I1168" i="1" a="1"/>
  <c r="I1168" i="1" s="1"/>
  <c r="G1167" i="1" a="1"/>
  <c r="G1167" i="1" s="1"/>
  <c r="I1164" i="1" a="1"/>
  <c r="I1164" i="1" s="1"/>
  <c r="G1172" i="1" a="1"/>
  <c r="G1172" i="1" s="1"/>
  <c r="H1166" i="1" a="1"/>
  <c r="H1166" i="1" s="1"/>
  <c r="K1171" i="1" a="1"/>
  <c r="K1171" i="1" s="1"/>
  <c r="F1173" i="1" a="1"/>
  <c r="F1173" i="1" s="1"/>
  <c r="I1166" i="1" a="1"/>
  <c r="I1166" i="1" s="1"/>
  <c r="J1165" i="1" a="1"/>
  <c r="J1165" i="1" s="1"/>
  <c r="G1168" i="1" a="1"/>
  <c r="G1168" i="1" s="1"/>
  <c r="F1175" i="1" a="1"/>
  <c r="F1175" i="1" s="1"/>
  <c r="K1174" i="1" a="1"/>
  <c r="K1174" i="1" s="1"/>
  <c r="I1171" i="1" a="1"/>
  <c r="I1171" i="1" s="1"/>
  <c r="K1164" i="1" a="1"/>
  <c r="K1164" i="1" s="1"/>
  <c r="J1174" i="1" a="1"/>
  <c r="J1174" i="1" s="1"/>
  <c r="I1174" i="1" a="1"/>
  <c r="I1174" i="1" s="1"/>
  <c r="G1171" i="1" a="1"/>
  <c r="G1171" i="1" s="1"/>
  <c r="J1164" i="1" a="1"/>
  <c r="J1164" i="1" s="1"/>
  <c r="K1172" i="1" a="1"/>
  <c r="K1172" i="1" s="1"/>
  <c r="G1174" i="1" a="1"/>
  <c r="G1174" i="1" s="1"/>
  <c r="H1169" i="1" a="1"/>
  <c r="H1169" i="1" s="1"/>
  <c r="J1172" i="1" a="1"/>
  <c r="J1172" i="1" s="1"/>
  <c r="F1172" i="1" a="1"/>
  <c r="F1172" i="1" s="1"/>
  <c r="H1165" i="1" a="1"/>
  <c r="H1165" i="1" s="1"/>
  <c r="J1173" i="1" a="1"/>
  <c r="J1173" i="1" s="1"/>
  <c r="I1173" i="1" a="1"/>
  <c r="I1173" i="1" s="1"/>
  <c r="G1173" i="1" a="1"/>
  <c r="G1173" i="1" s="1"/>
  <c r="J1166" i="1" a="1"/>
  <c r="J1166" i="1" s="1"/>
  <c r="H1173" i="1" a="1"/>
  <c r="H1173" i="1" s="1"/>
  <c r="I1172" i="1" a="1"/>
  <c r="I1172" i="1" s="1"/>
  <c r="H1172" i="1" a="1"/>
  <c r="H1172" i="1" s="1"/>
  <c r="G1170" i="1" a="1"/>
  <c r="G1170" i="1" s="1"/>
  <c r="K1168" i="1" a="1"/>
  <c r="K1168" i="1" s="1"/>
  <c r="I1167" i="1" a="1"/>
  <c r="I1167" i="1" s="1"/>
  <c r="F1166" i="1" a="1"/>
  <c r="F1166" i="1" s="1"/>
  <c r="F1171" i="1" a="1"/>
  <c r="F1171" i="1" s="1"/>
  <c r="J1170" i="1" a="1"/>
  <c r="J1170" i="1" s="1"/>
  <c r="I1170" i="1" a="1"/>
  <c r="I1170" i="1" s="1"/>
  <c r="J1167" i="1" a="1"/>
  <c r="J1167" i="1" s="1"/>
  <c r="F1169" i="1" a="1"/>
  <c r="F1169" i="1" s="1"/>
  <c r="K1166" i="1" a="1"/>
  <c r="K1166" i="1" s="1"/>
  <c r="G1166" i="1" a="1"/>
  <c r="G1166" i="1" s="1"/>
  <c r="I1169" i="1" a="1"/>
  <c r="I1169" i="1" s="1"/>
  <c r="K1154" i="1" a="1"/>
  <c r="K1154" i="1" s="1"/>
  <c r="H1154" i="1" a="1"/>
  <c r="H1154" i="1" s="1"/>
  <c r="H1152" i="1" a="1"/>
  <c r="H1152" i="1" s="1"/>
  <c r="J1151" i="1" a="1"/>
  <c r="J1151" i="1" s="1"/>
  <c r="I1161" i="1" a="1"/>
  <c r="I1161" i="1" s="1"/>
  <c r="H1162" i="1" a="1"/>
  <c r="H1162" i="1" s="1"/>
  <c r="J1163" i="1" a="1"/>
  <c r="J1163" i="1" s="1"/>
  <c r="H1163" i="1" a="1"/>
  <c r="H1163" i="1" s="1"/>
  <c r="F1160" i="1" a="1"/>
  <c r="F1160" i="1" s="1"/>
  <c r="J1162" i="1" a="1"/>
  <c r="J1162" i="1" s="1"/>
  <c r="J1161" i="1" a="1"/>
  <c r="J1161" i="1" s="1"/>
  <c r="G1154" i="1" a="1"/>
  <c r="G1154" i="1" s="1"/>
  <c r="G1152" i="1" a="1"/>
  <c r="G1152" i="1" s="1"/>
  <c r="K1162" i="1" a="1"/>
  <c r="K1162" i="1" s="1"/>
  <c r="F1161" i="1" a="1"/>
  <c r="F1161" i="1" s="1"/>
  <c r="J1160" i="1" a="1"/>
  <c r="J1160" i="1" s="1"/>
  <c r="H1151" i="1" a="1"/>
  <c r="H1151" i="1" s="1"/>
  <c r="H1153" i="1" a="1"/>
  <c r="H1153" i="1" s="1"/>
  <c r="F1153" i="1" a="1"/>
  <c r="F1153" i="1" s="1"/>
  <c r="I1151" i="1" a="1"/>
  <c r="I1151" i="1" s="1"/>
  <c r="G1151" i="1" a="1"/>
  <c r="G1151" i="1" s="1"/>
  <c r="I1154" i="1" a="1"/>
  <c r="I1154" i="1" s="1"/>
  <c r="H1164" i="1" a="1"/>
  <c r="H1164" i="1" s="1"/>
  <c r="G1164" i="1" a="1"/>
  <c r="G1164" i="1" s="1"/>
  <c r="J1153" i="1" a="1"/>
  <c r="J1153" i="1" s="1"/>
  <c r="F1164" i="1" a="1"/>
  <c r="F1164" i="1" s="1"/>
  <c r="I1163" i="1" a="1"/>
  <c r="I1163" i="1" s="1"/>
  <c r="K1163" i="1" a="1"/>
  <c r="K1163" i="1" s="1"/>
  <c r="G1163" i="1" a="1"/>
  <c r="G1163" i="1" s="1"/>
  <c r="F1162" i="1" a="1"/>
  <c r="F1162" i="1" s="1"/>
  <c r="H1161" i="1" a="1"/>
  <c r="H1161" i="1" s="1"/>
  <c r="F1154" i="1" a="1"/>
  <c r="F1154" i="1" s="1"/>
  <c r="K1161" i="1" a="1"/>
  <c r="K1161" i="1" s="1"/>
  <c r="H1160" i="1" a="1"/>
  <c r="H1160" i="1" s="1"/>
  <c r="F1163" i="1" a="1"/>
  <c r="F1163" i="1" s="1"/>
  <c r="I1162" i="1" a="1"/>
  <c r="I1162" i="1" s="1"/>
  <c r="G1162" i="1" a="1"/>
  <c r="G1162" i="1" s="1"/>
  <c r="G1161" i="1" a="1"/>
  <c r="G1161" i="1" s="1"/>
  <c r="I1152" i="1" a="1"/>
  <c r="I1152" i="1" s="1"/>
  <c r="K1160" i="1" a="1"/>
  <c r="K1160" i="1" s="1"/>
  <c r="I1160" i="1" a="1"/>
  <c r="I1160" i="1" s="1"/>
  <c r="G1160" i="1" a="1"/>
  <c r="G1160" i="1" s="1"/>
  <c r="I1153" i="1" a="1"/>
  <c r="I1153" i="1" s="1"/>
  <c r="J1152" i="1" a="1"/>
  <c r="J1152" i="1" s="1"/>
  <c r="F1152" i="1" a="1"/>
  <c r="F1152" i="1" s="1"/>
  <c r="K1151" i="1" a="1"/>
  <c r="K1151" i="1" s="1"/>
  <c r="G1153" i="1" a="1"/>
  <c r="G1153" i="1" s="1"/>
  <c r="K1153" i="1" a="1"/>
  <c r="K1153" i="1" s="1"/>
  <c r="J1154" i="1" a="1"/>
  <c r="J1154" i="1" s="1"/>
  <c r="K1152" i="1" a="1"/>
  <c r="K1152" i="1" s="1"/>
  <c r="G1140" i="1" a="1"/>
  <c r="G1140" i="1" s="1"/>
  <c r="F1146" i="1" a="1"/>
  <c r="F1146" i="1" s="1"/>
  <c r="K1144" i="1" a="1"/>
  <c r="K1144" i="1" s="1"/>
  <c r="I1141" i="1" a="1"/>
  <c r="I1141" i="1" s="1"/>
  <c r="F1143" i="1" a="1"/>
  <c r="F1143" i="1" s="1"/>
  <c r="F1140" i="1" a="1"/>
  <c r="F1140" i="1" s="1"/>
  <c r="J1147" i="1" a="1"/>
  <c r="J1147" i="1" s="1"/>
  <c r="K1139" i="1" a="1"/>
  <c r="K1139" i="1" s="1"/>
  <c r="H1146" i="1" a="1"/>
  <c r="H1146" i="1" s="1"/>
  <c r="H1141" i="1" a="1"/>
  <c r="H1141" i="1" s="1"/>
  <c r="J1139" i="1" a="1"/>
  <c r="J1139" i="1" s="1"/>
  <c r="I1139" i="1" a="1"/>
  <c r="I1139" i="1" s="1"/>
  <c r="J1144" i="1" a="1"/>
  <c r="J1144" i="1" s="1"/>
  <c r="I1144" i="1" a="1"/>
  <c r="I1144" i="1" s="1"/>
  <c r="K1142" i="1" a="1"/>
  <c r="K1142" i="1" s="1"/>
  <c r="H1142" i="1" a="1"/>
  <c r="H1142" i="1" s="1"/>
  <c r="G1141" i="1" a="1"/>
  <c r="G1141" i="1" s="1"/>
  <c r="J1140" i="1" a="1"/>
  <c r="J1140" i="1" s="1"/>
  <c r="H1139" i="1" a="1"/>
  <c r="H1139" i="1" s="1"/>
  <c r="H1144" i="1" a="1"/>
  <c r="H1144" i="1" s="1"/>
  <c r="I1140" i="1" a="1"/>
  <c r="I1140" i="1" s="1"/>
  <c r="K1147" i="1" a="1"/>
  <c r="K1147" i="1" s="1"/>
  <c r="F1151" i="1" a="1"/>
  <c r="F1151" i="1" s="1"/>
  <c r="K1148" i="1" a="1"/>
  <c r="K1148" i="1" s="1"/>
  <c r="J1148" i="1" a="1"/>
  <c r="J1148" i="1" s="1"/>
  <c r="G1144" i="1" a="1"/>
  <c r="G1144" i="1" s="1"/>
  <c r="I1148" i="1" a="1"/>
  <c r="I1148" i="1" s="1"/>
  <c r="H1148" i="1" a="1"/>
  <c r="H1148" i="1" s="1"/>
  <c r="G1148" i="1" a="1"/>
  <c r="G1148" i="1" s="1"/>
  <c r="F1148" i="1" a="1"/>
  <c r="F1148" i="1" s="1"/>
  <c r="J1146" i="1" a="1"/>
  <c r="J1146" i="1" s="1"/>
  <c r="F1145" i="1" a="1"/>
  <c r="F1145" i="1" s="1"/>
  <c r="G1143" i="1" a="1"/>
  <c r="G1143" i="1" s="1"/>
  <c r="I1147" i="1" a="1"/>
  <c r="I1147" i="1" s="1"/>
  <c r="H1147" i="1" a="1"/>
  <c r="H1147" i="1" s="1"/>
  <c r="G1147" i="1" a="1"/>
  <c r="G1147" i="1" s="1"/>
  <c r="F1147" i="1" a="1"/>
  <c r="F1147" i="1" s="1"/>
  <c r="K1146" i="1" a="1"/>
  <c r="K1146" i="1" s="1"/>
  <c r="H1140" i="1" a="1"/>
  <c r="H1140" i="1" s="1"/>
  <c r="G1142" i="1" a="1"/>
  <c r="G1142" i="1" s="1"/>
  <c r="I1145" i="1" a="1"/>
  <c r="I1145" i="1" s="1"/>
  <c r="J1143" i="1" a="1"/>
  <c r="J1143" i="1" s="1"/>
  <c r="I1146" i="1" a="1"/>
  <c r="I1146" i="1" s="1"/>
  <c r="K1143" i="1" a="1"/>
  <c r="K1143" i="1" s="1"/>
  <c r="J1141" i="1" a="1"/>
  <c r="J1141" i="1" s="1"/>
  <c r="K1140" i="1" a="1"/>
  <c r="K1140" i="1" s="1"/>
  <c r="K1141" i="1" a="1"/>
  <c r="K1141" i="1" s="1"/>
  <c r="F1141" i="1" a="1"/>
  <c r="F1141" i="1" s="1"/>
  <c r="G1139" i="1" a="1"/>
  <c r="G1139" i="1" s="1"/>
  <c r="G1146" i="1" a="1"/>
  <c r="G1146" i="1" s="1"/>
  <c r="J1145" i="1" a="1"/>
  <c r="J1145" i="1" s="1"/>
  <c r="H1145" i="1" a="1"/>
  <c r="H1145" i="1" s="1"/>
  <c r="F1144" i="1" a="1"/>
  <c r="F1144" i="1" s="1"/>
  <c r="J1142" i="1" a="1"/>
  <c r="J1142" i="1" s="1"/>
  <c r="G1145" i="1" a="1"/>
  <c r="G1145" i="1" s="1"/>
  <c r="I1143" i="1" a="1"/>
  <c r="I1143" i="1" s="1"/>
  <c r="F1139" i="1" a="1"/>
  <c r="F1139" i="1" s="1"/>
  <c r="H1143" i="1" a="1"/>
  <c r="H1143" i="1" s="1"/>
  <c r="F1142" i="1" a="1"/>
  <c r="F1142" i="1" s="1"/>
  <c r="K1145" i="1" a="1"/>
  <c r="K1145" i="1" s="1"/>
  <c r="I1142" i="1" a="1"/>
  <c r="I1142" i="1" s="1"/>
  <c r="F1138" i="1" a="1"/>
  <c r="F1138" i="1" s="1"/>
  <c r="K1137" i="1" a="1"/>
  <c r="K1137" i="1" s="1"/>
  <c r="K1136" i="1" a="1"/>
  <c r="K1136" i="1" s="1"/>
  <c r="G1136" i="1" a="1"/>
  <c r="G1136" i="1" s="1"/>
  <c r="G1137" i="1" a="1"/>
  <c r="G1137" i="1" s="1"/>
  <c r="H1136" i="1" a="1"/>
  <c r="H1136" i="1" s="1"/>
  <c r="F1137" i="1" a="1"/>
  <c r="F1137" i="1" s="1"/>
  <c r="I1138" i="1" a="1"/>
  <c r="I1138" i="1" s="1"/>
  <c r="H1138" i="1" a="1"/>
  <c r="H1138" i="1" s="1"/>
  <c r="J1137" i="1" a="1"/>
  <c r="J1137" i="1" s="1"/>
  <c r="K1138" i="1" a="1"/>
  <c r="K1138" i="1" s="1"/>
  <c r="J1138" i="1" a="1"/>
  <c r="J1138" i="1" s="1"/>
  <c r="G1138" i="1" a="1"/>
  <c r="G1138" i="1" s="1"/>
  <c r="I1137" i="1" a="1"/>
  <c r="I1137" i="1" s="1"/>
  <c r="J1136" i="1" a="1"/>
  <c r="J1136" i="1" s="1"/>
  <c r="H1137" i="1" a="1"/>
  <c r="H1137" i="1" s="1"/>
  <c r="I1136" i="1" a="1"/>
  <c r="I1136" i="1" s="1"/>
  <c r="F1136" i="1" a="1"/>
  <c r="F1136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G899" i="1" s="1"/>
  <c r="F902" i="1"/>
  <c r="F899" i="1" s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027" i="1" a="1"/>
  <c r="I1027" i="1" s="1"/>
  <c r="K1037" i="1" a="1"/>
  <c r="K1037" i="1" s="1"/>
  <c r="J1027" i="1" a="1"/>
  <c r="J1027" i="1" s="1"/>
  <c r="H1037" i="1" a="1"/>
  <c r="H1037" i="1" s="1"/>
  <c r="H1039" i="1" a="1"/>
  <c r="H1039" i="1" s="1"/>
  <c r="G1039" i="1" a="1"/>
  <c r="G1039" i="1" s="1"/>
  <c r="K1030" i="1" a="1"/>
  <c r="K1030" i="1" s="1"/>
  <c r="J1030" i="1" a="1"/>
  <c r="J1030" i="1" s="1"/>
  <c r="I1037" i="1" a="1"/>
  <c r="I1037" i="1" s="1"/>
  <c r="J1039" i="1" a="1"/>
  <c r="J1039" i="1" s="1"/>
  <c r="G1037" i="1" a="1"/>
  <c r="G1037" i="1" s="1"/>
  <c r="I1030" i="1" a="1"/>
  <c r="I1030" i="1" s="1"/>
  <c r="K1027" i="1" a="1"/>
  <c r="K1027" i="1" s="1"/>
  <c r="F1037" i="1" a="1"/>
  <c r="F1037" i="1" s="1"/>
  <c r="H1030" i="1" a="1"/>
  <c r="H1030" i="1" s="1"/>
  <c r="F1039" i="1" a="1"/>
  <c r="F1039" i="1" s="1"/>
  <c r="J1037" i="1" a="1"/>
  <c r="J1037" i="1" s="1"/>
  <c r="G1030" i="1" a="1"/>
  <c r="G1030" i="1" s="1"/>
  <c r="K1039" i="1" a="1"/>
  <c r="K1039" i="1" s="1"/>
  <c r="I1039" i="1" a="1"/>
  <c r="I1039" i="1" s="1"/>
  <c r="F1030" i="1" a="1"/>
  <c r="F1030" i="1" s="1"/>
  <c r="I997" i="1" a="1"/>
  <c r="I997" i="1" s="1"/>
  <c r="I1049" i="1" s="1" a="1"/>
  <c r="I1049" i="1" s="1"/>
  <c r="H1006" i="1" a="1"/>
  <c r="H1006" i="1" s="1"/>
  <c r="H1052" i="1" s="1" a="1"/>
  <c r="H1052" i="1" s="1"/>
  <c r="H997" i="1" a="1"/>
  <c r="H997" i="1" s="1"/>
  <c r="H1049" i="1" s="1" a="1"/>
  <c r="H1049" i="1" s="1"/>
  <c r="G997" i="1" a="1"/>
  <c r="G997" i="1" s="1"/>
  <c r="G1049" i="1" s="1" a="1"/>
  <c r="G1049" i="1" s="1"/>
  <c r="I1006" i="1" a="1"/>
  <c r="I1006" i="1" s="1"/>
  <c r="I1052" i="1" s="1" a="1"/>
  <c r="I1052" i="1" s="1"/>
  <c r="J997" i="1" a="1"/>
  <c r="J997" i="1" s="1"/>
  <c r="J1049" i="1" s="1" a="1"/>
  <c r="J1049" i="1" s="1"/>
  <c r="G1025" i="1" a="1"/>
  <c r="G1025" i="1" s="1"/>
  <c r="F1025" i="1" a="1"/>
  <c r="F1025" i="1" s="1"/>
  <c r="K1022" i="1" a="1"/>
  <c r="K1022" i="1" s="1"/>
  <c r="J1022" i="1" a="1"/>
  <c r="J1022" i="1" s="1"/>
  <c r="I1022" i="1" a="1"/>
  <c r="I1022" i="1" s="1"/>
  <c r="K1006" i="1" a="1"/>
  <c r="K1006" i="1" s="1"/>
  <c r="K1052" i="1" s="1" a="1"/>
  <c r="K1052" i="1" s="1"/>
  <c r="F997" i="1" a="1"/>
  <c r="F997" i="1" s="1"/>
  <c r="F1049" i="1" s="1" a="1"/>
  <c r="F1049" i="1" s="1"/>
  <c r="K996" i="1" a="1"/>
  <c r="K996" i="1" s="1"/>
  <c r="J996" i="1" a="1"/>
  <c r="J996" i="1" s="1"/>
  <c r="G1006" i="1" a="1"/>
  <c r="G1006" i="1" s="1"/>
  <c r="G1052" i="1" s="1" a="1"/>
  <c r="G1052" i="1" s="1"/>
  <c r="H1022" i="1" a="1"/>
  <c r="H1022" i="1" s="1"/>
  <c r="G996" i="1" a="1"/>
  <c r="G996" i="1" s="1"/>
  <c r="K997" i="1" a="1"/>
  <c r="K997" i="1" s="1"/>
  <c r="K1049" i="1" s="1" a="1"/>
  <c r="K1049" i="1" s="1"/>
  <c r="H996" i="1" a="1"/>
  <c r="H996" i="1" s="1"/>
  <c r="J1006" i="1" a="1"/>
  <c r="J1006" i="1" s="1"/>
  <c r="J1052" i="1" s="1" a="1"/>
  <c r="J1052" i="1" s="1"/>
  <c r="G1022" i="1" a="1"/>
  <c r="G1022" i="1" s="1"/>
  <c r="F1022" i="1" a="1"/>
  <c r="F1022" i="1" s="1"/>
  <c r="F996" i="1" a="1"/>
  <c r="F996" i="1" s="1"/>
  <c r="I996" i="1" a="1"/>
  <c r="I996" i="1" s="1"/>
  <c r="F1006" i="1" a="1"/>
  <c r="F1006" i="1" s="1"/>
  <c r="F1052" i="1" s="1" a="1"/>
  <c r="F1052" i="1" s="1"/>
  <c r="J983" i="1" a="1"/>
  <c r="J983" i="1" s="1"/>
  <c r="G983" i="1" a="1"/>
  <c r="G983" i="1" s="1"/>
  <c r="G976" i="1" a="1"/>
  <c r="G976" i="1" s="1"/>
  <c r="F983" i="1" a="1"/>
  <c r="F983" i="1" s="1"/>
  <c r="J976" i="1" a="1"/>
  <c r="J976" i="1" s="1"/>
  <c r="K977" i="1" a="1"/>
  <c r="K977" i="1" s="1"/>
  <c r="K1051" i="1" s="1" a="1"/>
  <c r="K1051" i="1" s="1"/>
  <c r="J977" i="1" a="1"/>
  <c r="J977" i="1" s="1"/>
  <c r="J1051" i="1" s="1" a="1"/>
  <c r="J1051" i="1" s="1"/>
  <c r="I977" i="1" a="1"/>
  <c r="I977" i="1" s="1"/>
  <c r="I1051" i="1" s="1" a="1"/>
  <c r="I1051" i="1" s="1"/>
  <c r="K973" i="1" a="1"/>
  <c r="K973" i="1" s="1"/>
  <c r="H976" i="1" a="1"/>
  <c r="H976" i="1" s="1"/>
  <c r="I974" i="1" a="1"/>
  <c r="I974" i="1" s="1"/>
  <c r="G974" i="1" a="1"/>
  <c r="G974" i="1" s="1"/>
  <c r="F973" i="1" a="1"/>
  <c r="F973" i="1" s="1"/>
  <c r="F976" i="1" a="1"/>
  <c r="F976" i="1" s="1"/>
  <c r="H974" i="1" a="1"/>
  <c r="H974" i="1" s="1"/>
  <c r="I989" i="1" a="1"/>
  <c r="I989" i="1" s="1"/>
  <c r="J973" i="1" a="1"/>
  <c r="J973" i="1" s="1"/>
  <c r="K989" i="1" a="1"/>
  <c r="K989" i="1" s="1"/>
  <c r="J989" i="1" a="1"/>
  <c r="J989" i="1" s="1"/>
  <c r="K983" i="1" a="1"/>
  <c r="K983" i="1" s="1"/>
  <c r="H989" i="1" a="1"/>
  <c r="H989" i="1" s="1"/>
  <c r="G989" i="1" a="1"/>
  <c r="G989" i="1" s="1"/>
  <c r="F989" i="1" a="1"/>
  <c r="F989" i="1" s="1"/>
  <c r="I983" i="1" a="1"/>
  <c r="I983" i="1" s="1"/>
  <c r="J974" i="1" a="1"/>
  <c r="J974" i="1" s="1"/>
  <c r="G977" i="1" a="1"/>
  <c r="G977" i="1" s="1"/>
  <c r="G1051" i="1" s="1" a="1"/>
  <c r="G1051" i="1" s="1"/>
  <c r="F977" i="1" a="1"/>
  <c r="F977" i="1" s="1"/>
  <c r="F1051" i="1" s="1" a="1"/>
  <c r="F1051" i="1" s="1"/>
  <c r="K974" i="1" a="1"/>
  <c r="K974" i="1" s="1"/>
  <c r="H983" i="1" a="1"/>
  <c r="H983" i="1" s="1"/>
  <c r="H973" i="1" a="1"/>
  <c r="H973" i="1" s="1"/>
  <c r="H977" i="1" a="1"/>
  <c r="H977" i="1" s="1"/>
  <c r="H1051" i="1" s="1" a="1"/>
  <c r="H1051" i="1" s="1"/>
  <c r="I976" i="1" a="1"/>
  <c r="I976" i="1" s="1"/>
  <c r="G973" i="1" a="1"/>
  <c r="G973" i="1" s="1"/>
  <c r="I973" i="1" a="1"/>
  <c r="I973" i="1" s="1"/>
  <c r="K976" i="1" a="1"/>
  <c r="K976" i="1" s="1"/>
  <c r="F974" i="1" a="1"/>
  <c r="F974" i="1" s="1"/>
  <c r="G926" i="1" a="1"/>
  <c r="G926" i="1" s="1"/>
  <c r="F926" i="1" a="1"/>
  <c r="F926" i="1" s="1"/>
  <c r="I914" i="1" a="1"/>
  <c r="I914" i="1" s="1"/>
  <c r="H914" i="1" a="1"/>
  <c r="H914" i="1" s="1"/>
  <c r="G914" i="1" a="1"/>
  <c r="G914" i="1" s="1"/>
  <c r="I912" i="1" a="1"/>
  <c r="I912" i="1" s="1"/>
  <c r="H912" i="1" a="1"/>
  <c r="H912" i="1" s="1"/>
  <c r="J894" i="1" a="1"/>
  <c r="J894" i="1" s="1"/>
  <c r="J900" i="1" s="1"/>
  <c r="G894" i="1" a="1"/>
  <c r="G894" i="1" s="1"/>
  <c r="H894" i="1" a="1"/>
  <c r="H894" i="1" s="1"/>
  <c r="I894" i="1" a="1"/>
  <c r="I894" i="1" s="1"/>
  <c r="J926" i="1" a="1"/>
  <c r="J926" i="1" s="1"/>
  <c r="J914" i="1" a="1"/>
  <c r="J914" i="1" s="1"/>
  <c r="K894" i="1" a="1"/>
  <c r="K894" i="1" s="1"/>
  <c r="K923" i="1" s="1"/>
  <c r="K922" i="1" s="1"/>
  <c r="F912" i="1" a="1"/>
  <c r="F912" i="1" s="1"/>
  <c r="I926" i="1" a="1"/>
  <c r="I926" i="1" s="1"/>
  <c r="H926" i="1" a="1"/>
  <c r="H926" i="1" s="1"/>
  <c r="K912" i="1" a="1"/>
  <c r="K912" i="1" s="1"/>
  <c r="K914" i="1" a="1"/>
  <c r="K914" i="1" s="1"/>
  <c r="G912" i="1" a="1"/>
  <c r="G912" i="1" s="1"/>
  <c r="J912" i="1" a="1"/>
  <c r="J912" i="1" s="1"/>
  <c r="F894" i="1" a="1"/>
  <c r="F894" i="1" s="1"/>
  <c r="F923" i="1" s="1"/>
  <c r="F922" i="1" s="1"/>
  <c r="K926" i="1" a="1"/>
  <c r="K926" i="1" s="1"/>
  <c r="F914" i="1" a="1"/>
  <c r="F914" i="1" s="1"/>
  <c r="I883" i="1" a="1"/>
  <c r="I883" i="1" s="1"/>
  <c r="F883" i="1" a="1"/>
  <c r="F883" i="1" s="1"/>
  <c r="K882" i="1" a="1"/>
  <c r="K882" i="1" s="1"/>
  <c r="H883" i="1" a="1"/>
  <c r="H883" i="1" s="1"/>
  <c r="G883" i="1" a="1"/>
  <c r="G883" i="1" s="1"/>
  <c r="J882" i="1" a="1"/>
  <c r="J882" i="1" s="1"/>
  <c r="F882" i="1" a="1"/>
  <c r="F882" i="1" s="1"/>
  <c r="K883" i="1" a="1"/>
  <c r="K883" i="1" s="1"/>
  <c r="J883" i="1" a="1"/>
  <c r="J883" i="1" s="1"/>
  <c r="I882" i="1" a="1"/>
  <c r="I882" i="1" s="1"/>
  <c r="H882" i="1" a="1"/>
  <c r="H882" i="1" s="1"/>
  <c r="G882" i="1" a="1"/>
  <c r="G882" i="1" s="1"/>
  <c r="H778" i="1" a="1"/>
  <c r="H778" i="1" s="1"/>
  <c r="H777" i="1" s="1"/>
  <c r="H784" i="1" s="1"/>
  <c r="H785" i="1" s="1"/>
  <c r="G778" i="1" a="1"/>
  <c r="G778" i="1" s="1"/>
  <c r="G777" i="1" s="1"/>
  <c r="G784" i="1" s="1"/>
  <c r="G785" i="1" s="1"/>
  <c r="K802" i="1" a="1"/>
  <c r="K802" i="1" s="1"/>
  <c r="H800" i="1" a="1"/>
  <c r="H800" i="1" s="1"/>
  <c r="F778" i="1" a="1"/>
  <c r="F778" i="1" s="1"/>
  <c r="F777" i="1" s="1"/>
  <c r="J800" i="1" a="1"/>
  <c r="J800" i="1" s="1"/>
  <c r="I778" i="1" a="1"/>
  <c r="I778" i="1" s="1"/>
  <c r="I777" i="1" s="1"/>
  <c r="K804" i="1" a="1"/>
  <c r="K804" i="1" s="1"/>
  <c r="J804" i="1" a="1"/>
  <c r="J804" i="1" s="1"/>
  <c r="K800" i="1" a="1"/>
  <c r="K800" i="1" s="1"/>
  <c r="J778" i="1" a="1"/>
  <c r="J778" i="1" s="1"/>
  <c r="J777" i="1" s="1"/>
  <c r="J781" i="1" s="1"/>
  <c r="I800" i="1" a="1"/>
  <c r="I800" i="1" s="1"/>
  <c r="K778" i="1" a="1"/>
  <c r="K778" i="1" s="1"/>
  <c r="K777" i="1" s="1"/>
  <c r="K781" i="1" s="1"/>
  <c r="I804" i="1" a="1"/>
  <c r="I804" i="1" s="1"/>
  <c r="J802" i="1" a="1"/>
  <c r="J802" i="1" s="1"/>
  <c r="H804" i="1" a="1"/>
  <c r="H804" i="1" s="1"/>
  <c r="G804" i="1" a="1"/>
  <c r="G804" i="1" s="1"/>
  <c r="F802" i="1" a="1"/>
  <c r="F802" i="1" s="1"/>
  <c r="F804" i="1" a="1"/>
  <c r="F804" i="1" s="1"/>
  <c r="G800" i="1" a="1"/>
  <c r="G800" i="1" s="1"/>
  <c r="I802" i="1" a="1"/>
  <c r="I802" i="1" s="1"/>
  <c r="H802" i="1" a="1"/>
  <c r="H802" i="1" s="1"/>
  <c r="G802" i="1" a="1"/>
  <c r="G802" i="1" s="1"/>
  <c r="F800" i="1" a="1"/>
  <c r="F800" i="1" s="1"/>
  <c r="I764" i="1" a="1"/>
  <c r="I764" i="1" s="1"/>
  <c r="I814" i="1" s="1" a="1"/>
  <c r="I814" i="1" s="1"/>
  <c r="J764" i="1" a="1"/>
  <c r="J764" i="1" s="1"/>
  <c r="J814" i="1" s="1" a="1"/>
  <c r="J814" i="1" s="1"/>
  <c r="K764" i="1" a="1"/>
  <c r="K764" i="1" s="1"/>
  <c r="K814" i="1" s="1" a="1"/>
  <c r="K814" i="1" s="1"/>
  <c r="H764" i="1" a="1"/>
  <c r="H764" i="1" s="1"/>
  <c r="H814" i="1" s="1" a="1"/>
  <c r="H814" i="1" s="1"/>
  <c r="F764" i="1" a="1"/>
  <c r="F764" i="1" s="1"/>
  <c r="F814" i="1" s="1" a="1"/>
  <c r="F814" i="1" s="1"/>
  <c r="G764" i="1" a="1"/>
  <c r="G764" i="1" s="1"/>
  <c r="G814" i="1" s="1" a="1"/>
  <c r="G814" i="1" s="1"/>
  <c r="G1027" i="1" a="1"/>
  <c r="G1027" i="1" s="1"/>
  <c r="H1027" i="1" a="1"/>
  <c r="H1027" i="1" s="1"/>
  <c r="F1027" i="1" a="1"/>
  <c r="F1027" i="1" s="1"/>
  <c r="K1025" i="1" a="1"/>
  <c r="K1025" i="1" s="1"/>
  <c r="J1025" i="1" a="1"/>
  <c r="J1025" i="1" s="1"/>
  <c r="I1025" i="1" a="1"/>
  <c r="I1025" i="1" s="1"/>
  <c r="H1025" i="1" a="1"/>
  <c r="H1025" i="1" s="1"/>
  <c r="K854" i="1"/>
  <c r="K853" i="1" s="1"/>
  <c r="J854" i="1"/>
  <c r="J853" i="1" s="1"/>
  <c r="I854" i="1"/>
  <c r="I853" i="1" s="1"/>
  <c r="H854" i="1"/>
  <c r="H853" i="1" s="1"/>
  <c r="G854" i="1"/>
  <c r="G853" i="1" s="1"/>
  <c r="F854" i="1"/>
  <c r="F853" i="1" s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H210" i="1" s="1"/>
  <c r="G214" i="1"/>
  <c r="G210" i="1" s="1"/>
  <c r="F214" i="1"/>
  <c r="F210" i="1" s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K139" i="1" s="1" a="1"/>
  <c r="K139" i="1" s="1"/>
  <c r="J132" i="1"/>
  <c r="J139" i="1" s="1" a="1"/>
  <c r="J139" i="1" s="1"/>
  <c r="I132" i="1"/>
  <c r="I139" i="1" s="1" a="1"/>
  <c r="I139" i="1" s="1"/>
  <c r="H132" i="1"/>
  <c r="H139" i="1" s="1" a="1"/>
  <c r="H139" i="1" s="1"/>
  <c r="G132" i="1"/>
  <c r="G139" i="1" s="1" a="1"/>
  <c r="G139" i="1" s="1"/>
  <c r="F132" i="1"/>
  <c r="F139" i="1" s="1" a="1"/>
  <c r="F139" i="1" s="1"/>
  <c r="K131" i="1"/>
  <c r="K138" i="1" s="1" a="1"/>
  <c r="K138" i="1" s="1"/>
  <c r="J131" i="1"/>
  <c r="J138" i="1" s="1" a="1"/>
  <c r="J138" i="1" s="1"/>
  <c r="I131" i="1"/>
  <c r="I138" i="1" s="1" a="1"/>
  <c r="I138" i="1" s="1"/>
  <c r="H131" i="1"/>
  <c r="G131" i="1"/>
  <c r="G138" i="1" s="1" a="1"/>
  <c r="G138" i="1" s="1"/>
  <c r="F131" i="1"/>
  <c r="F138" i="1" s="1" a="1"/>
  <c r="F138" i="1" s="1"/>
  <c r="K130" i="1"/>
  <c r="K137" i="1" s="1" a="1"/>
  <c r="K137" i="1" s="1"/>
  <c r="J130" i="1"/>
  <c r="J137" i="1" s="1" a="1"/>
  <c r="J137" i="1" s="1"/>
  <c r="I130" i="1"/>
  <c r="I137" i="1" s="1" a="1"/>
  <c r="I137" i="1" s="1"/>
  <c r="H130" i="1"/>
  <c r="H137" i="1" s="1" a="1"/>
  <c r="H137" i="1" s="1"/>
  <c r="G130" i="1"/>
  <c r="G137" i="1" s="1" a="1"/>
  <c r="G137" i="1" s="1"/>
  <c r="F130" i="1"/>
  <c r="F137" i="1" s="1" a="1"/>
  <c r="F137" i="1" s="1"/>
  <c r="K129" i="1"/>
  <c r="K136" i="1" s="1" a="1"/>
  <c r="K136" i="1" s="1"/>
  <c r="J129" i="1"/>
  <c r="J136" i="1" s="1" a="1"/>
  <c r="J136" i="1" s="1"/>
  <c r="I129" i="1"/>
  <c r="I136" i="1" s="1" a="1"/>
  <c r="I136" i="1" s="1"/>
  <c r="H129" i="1"/>
  <c r="H136" i="1" s="1" a="1"/>
  <c r="H136" i="1" s="1"/>
  <c r="G129" i="1"/>
  <c r="G136" i="1" s="1" a="1"/>
  <c r="G136" i="1" s="1"/>
  <c r="F129" i="1"/>
  <c r="F136" i="1" s="1" a="1"/>
  <c r="F136" i="1" s="1"/>
  <c r="K95" i="1"/>
  <c r="K127" i="1" s="1"/>
  <c r="J95" i="1"/>
  <c r="J127" i="1" s="1"/>
  <c r="I95" i="1"/>
  <c r="I127" i="1" s="1"/>
  <c r="H95" i="1"/>
  <c r="G95" i="1"/>
  <c r="G127" i="1" s="1"/>
  <c r="F95" i="1"/>
  <c r="F127" i="1" s="1"/>
  <c r="K94" i="1"/>
  <c r="K126" i="1" s="1"/>
  <c r="J94" i="1"/>
  <c r="J126" i="1" s="1"/>
  <c r="I94" i="1"/>
  <c r="I126" i="1" s="1"/>
  <c r="H94" i="1"/>
  <c r="H126" i="1" s="1"/>
  <c r="G94" i="1"/>
  <c r="G126" i="1" s="1"/>
  <c r="F94" i="1"/>
  <c r="F126" i="1" s="1"/>
  <c r="K93" i="1"/>
  <c r="J93" i="1"/>
  <c r="I93" i="1"/>
  <c r="H93" i="1"/>
  <c r="G93" i="1"/>
  <c r="F93" i="1"/>
  <c r="K92" i="1"/>
  <c r="K124" i="1" s="1"/>
  <c r="J92" i="1"/>
  <c r="I92" i="1"/>
  <c r="I124" i="1" s="1"/>
  <c r="H92" i="1"/>
  <c r="G92" i="1"/>
  <c r="G124" i="1" s="1"/>
  <c r="F92" i="1"/>
  <c r="F124" i="1" s="1"/>
  <c r="K91" i="1"/>
  <c r="K123" i="1" s="1"/>
  <c r="J91" i="1"/>
  <c r="J123" i="1" s="1"/>
  <c r="I91" i="1"/>
  <c r="I123" i="1" s="1"/>
  <c r="H91" i="1"/>
  <c r="H123" i="1" s="1"/>
  <c r="G91" i="1"/>
  <c r="G123" i="1" s="1"/>
  <c r="F91" i="1"/>
  <c r="F123" i="1" s="1"/>
  <c r="K90" i="1"/>
  <c r="J90" i="1"/>
  <c r="J122" i="1" s="1"/>
  <c r="I90" i="1"/>
  <c r="I122" i="1" s="1"/>
  <c r="H90" i="1"/>
  <c r="H122" i="1" s="1"/>
  <c r="G90" i="1"/>
  <c r="G122" i="1" s="1"/>
  <c r="F90" i="1"/>
  <c r="K89" i="1"/>
  <c r="K121" i="1" s="1"/>
  <c r="J89" i="1"/>
  <c r="J121" i="1" s="1"/>
  <c r="I89" i="1"/>
  <c r="I121" i="1" s="1"/>
  <c r="H89" i="1"/>
  <c r="G89" i="1"/>
  <c r="G121" i="1" s="1"/>
  <c r="F89" i="1"/>
  <c r="F121" i="1" s="1"/>
  <c r="K88" i="1"/>
  <c r="K120" i="1" s="1"/>
  <c r="J88" i="1"/>
  <c r="J120" i="1" s="1"/>
  <c r="I88" i="1"/>
  <c r="I120" i="1" s="1"/>
  <c r="H88" i="1"/>
  <c r="H120" i="1" s="1"/>
  <c r="G88" i="1"/>
  <c r="F88" i="1"/>
  <c r="K87" i="1"/>
  <c r="K119" i="1" s="1"/>
  <c r="J87" i="1"/>
  <c r="J119" i="1" s="1"/>
  <c r="I87" i="1"/>
  <c r="I119" i="1" s="1"/>
  <c r="H87" i="1"/>
  <c r="H119" i="1" s="1"/>
  <c r="G87" i="1"/>
  <c r="G119" i="1" s="1"/>
  <c r="F87" i="1"/>
  <c r="F119" i="1" s="1"/>
  <c r="K86" i="1"/>
  <c r="K118" i="1" s="1"/>
  <c r="J86" i="1"/>
  <c r="J118" i="1" s="1"/>
  <c r="I86" i="1"/>
  <c r="H86" i="1"/>
  <c r="H118" i="1" s="1"/>
  <c r="G86" i="1"/>
  <c r="G118" i="1" s="1"/>
  <c r="F86" i="1"/>
  <c r="K85" i="1"/>
  <c r="K117" i="1" s="1"/>
  <c r="J85" i="1"/>
  <c r="J117" i="1" s="1"/>
  <c r="I85" i="1"/>
  <c r="H85" i="1"/>
  <c r="G85" i="1"/>
  <c r="G117" i="1" s="1"/>
  <c r="F85" i="1"/>
  <c r="F117" i="1" s="1"/>
  <c r="K84" i="1"/>
  <c r="K116" i="1" s="1"/>
  <c r="J84" i="1"/>
  <c r="I84" i="1"/>
  <c r="H84" i="1"/>
  <c r="G84" i="1"/>
  <c r="G116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1703" i="1" a="1"/>
  <c r="I1703" i="1" s="1"/>
  <c r="H1704" i="1" a="1"/>
  <c r="H1704" i="1" s="1"/>
  <c r="G1703" i="1" a="1"/>
  <c r="G1703" i="1" s="1"/>
  <c r="I1704" i="1" a="1"/>
  <c r="I1704" i="1" s="1"/>
  <c r="F1703" i="1" a="1"/>
  <c r="F1703" i="1" s="1"/>
  <c r="J1704" i="1" a="1"/>
  <c r="J1704" i="1" s="1"/>
  <c r="H1703" i="1" a="1"/>
  <c r="H1703" i="1" s="1"/>
  <c r="K1704" i="1" a="1"/>
  <c r="K1704" i="1" s="1"/>
  <c r="J1703" i="1" a="1"/>
  <c r="J1703" i="1" s="1"/>
  <c r="K1703" i="1" a="1"/>
  <c r="K1703" i="1" s="1"/>
  <c r="F1704" i="1" a="1"/>
  <c r="F1704" i="1" s="1"/>
  <c r="G1704" i="1" a="1"/>
  <c r="G1704" i="1" s="1"/>
  <c r="H741" i="1" a="1"/>
  <c r="H741" i="1" s="1"/>
  <c r="I741" i="1" a="1"/>
  <c r="I741" i="1" s="1"/>
  <c r="G741" i="1" a="1"/>
  <c r="G741" i="1" s="1"/>
  <c r="F741" i="1" a="1"/>
  <c r="F741" i="1" s="1"/>
  <c r="J741" i="1" a="1"/>
  <c r="J741" i="1" s="1"/>
  <c r="K741" i="1" a="1"/>
  <c r="K741" i="1" s="1"/>
  <c r="H725" i="1" a="1"/>
  <c r="H725" i="1" s="1"/>
  <c r="I725" i="1" a="1"/>
  <c r="I725" i="1" s="1"/>
  <c r="J725" i="1" a="1"/>
  <c r="J725" i="1" s="1"/>
  <c r="K722" i="1" a="1"/>
  <c r="K722" i="1" s="1"/>
  <c r="K738" i="1" a="1"/>
  <c r="K738" i="1" s="1"/>
  <c r="J722" i="1" a="1"/>
  <c r="J722" i="1" s="1"/>
  <c r="K718" i="1" a="1"/>
  <c r="K718" i="1" s="1"/>
  <c r="I722" i="1" a="1"/>
  <c r="I722" i="1" s="1"/>
  <c r="I738" i="1" a="1"/>
  <c r="I738" i="1" s="1"/>
  <c r="F722" i="1" a="1"/>
  <c r="F722" i="1" s="1"/>
  <c r="H738" i="1" a="1"/>
  <c r="H738" i="1" s="1"/>
  <c r="F725" i="1" a="1"/>
  <c r="F725" i="1" s="1"/>
  <c r="G738" i="1" a="1"/>
  <c r="G738" i="1" s="1"/>
  <c r="K725" i="1" a="1"/>
  <c r="K725" i="1" s="1"/>
  <c r="G722" i="1" a="1"/>
  <c r="G722" i="1" s="1"/>
  <c r="G725" i="1" a="1"/>
  <c r="G725" i="1" s="1"/>
  <c r="J738" i="1" a="1"/>
  <c r="J738" i="1" s="1"/>
  <c r="F738" i="1" a="1"/>
  <c r="F738" i="1" s="1"/>
  <c r="H722" i="1" a="1"/>
  <c r="H722" i="1" s="1"/>
  <c r="F707" i="1" a="1"/>
  <c r="F707" i="1" s="1"/>
  <c r="J694" i="1" a="1"/>
  <c r="J694" i="1" s="1"/>
  <c r="K709" i="1" a="1"/>
  <c r="K709" i="1" s="1"/>
  <c r="G714" i="1" a="1"/>
  <c r="G714" i="1" s="1"/>
  <c r="I707" i="1" a="1"/>
  <c r="I707" i="1" s="1"/>
  <c r="K695" i="1" a="1"/>
  <c r="K695" i="1" s="1"/>
  <c r="H707" i="1" a="1"/>
  <c r="H707" i="1" s="1"/>
  <c r="J716" i="1" a="1"/>
  <c r="J716" i="1" s="1"/>
  <c r="H695" i="1" a="1"/>
  <c r="H695" i="1" s="1"/>
  <c r="K694" i="1" a="1"/>
  <c r="K694" i="1" s="1"/>
  <c r="H716" i="1" a="1"/>
  <c r="H716" i="1" s="1"/>
  <c r="G716" i="1" a="1"/>
  <c r="G716" i="1" s="1"/>
  <c r="F716" i="1" a="1"/>
  <c r="F716" i="1" s="1"/>
  <c r="K714" i="1" a="1"/>
  <c r="K714" i="1" s="1"/>
  <c r="H694" i="1" a="1"/>
  <c r="H694" i="1" s="1"/>
  <c r="J714" i="1" a="1"/>
  <c r="J714" i="1" s="1"/>
  <c r="G694" i="1" a="1"/>
  <c r="G694" i="1" s="1"/>
  <c r="H709" i="1" a="1"/>
  <c r="H709" i="1" s="1"/>
  <c r="F709" i="1" a="1"/>
  <c r="F709" i="1" s="1"/>
  <c r="I709" i="1" a="1"/>
  <c r="I709" i="1" s="1"/>
  <c r="J707" i="1" a="1"/>
  <c r="J707" i="1" s="1"/>
  <c r="G717" i="1" a="1"/>
  <c r="G717" i="1" s="1"/>
  <c r="F714" i="1" a="1"/>
  <c r="F714" i="1" s="1"/>
  <c r="J695" i="1" a="1"/>
  <c r="J695" i="1" s="1"/>
  <c r="F718" i="1" a="1"/>
  <c r="F718" i="1" s="1"/>
  <c r="F695" i="1" a="1"/>
  <c r="F695" i="1" s="1"/>
  <c r="I717" i="1" a="1"/>
  <c r="I717" i="1" s="1"/>
  <c r="H714" i="1" a="1"/>
  <c r="H714" i="1" s="1"/>
  <c r="G707" i="1" a="1"/>
  <c r="G707" i="1" s="1"/>
  <c r="J718" i="1" a="1"/>
  <c r="J718" i="1" s="1"/>
  <c r="I694" i="1" a="1"/>
  <c r="I694" i="1" s="1"/>
  <c r="I718" i="1" a="1"/>
  <c r="I718" i="1" s="1"/>
  <c r="H718" i="1" a="1"/>
  <c r="H718" i="1" s="1"/>
  <c r="G718" i="1" a="1"/>
  <c r="G718" i="1" s="1"/>
  <c r="G709" i="1" a="1"/>
  <c r="G709" i="1" s="1"/>
  <c r="K717" i="1" a="1"/>
  <c r="K717" i="1" s="1"/>
  <c r="G695" i="1" a="1"/>
  <c r="G695" i="1" s="1"/>
  <c r="J717" i="1" a="1"/>
  <c r="J717" i="1" s="1"/>
  <c r="I695" i="1" a="1"/>
  <c r="I695" i="1" s="1"/>
  <c r="H717" i="1" a="1"/>
  <c r="H717" i="1" s="1"/>
  <c r="K707" i="1" a="1"/>
  <c r="K707" i="1" s="1"/>
  <c r="F717" i="1" a="1"/>
  <c r="F717" i="1" s="1"/>
  <c r="K716" i="1" a="1"/>
  <c r="K716" i="1" s="1"/>
  <c r="I716" i="1" a="1"/>
  <c r="I716" i="1" s="1"/>
  <c r="J709" i="1" a="1"/>
  <c r="J709" i="1" s="1"/>
  <c r="I714" i="1" a="1"/>
  <c r="I714" i="1" s="1"/>
  <c r="J679" i="1" a="1"/>
  <c r="J679" i="1" s="1"/>
  <c r="F685" i="1" a="1"/>
  <c r="F685" i="1" s="1"/>
  <c r="H679" i="1" a="1"/>
  <c r="H679" i="1" s="1"/>
  <c r="J681" i="1" a="1"/>
  <c r="J681" i="1" s="1"/>
  <c r="K680" i="1" a="1"/>
  <c r="K680" i="1" s="1"/>
  <c r="F683" i="1" a="1"/>
  <c r="F683" i="1" s="1"/>
  <c r="F694" i="1" a="1"/>
  <c r="F694" i="1" s="1"/>
  <c r="H681" i="1" a="1"/>
  <c r="H681" i="1" s="1"/>
  <c r="J680" i="1" a="1"/>
  <c r="J680" i="1" s="1"/>
  <c r="I679" i="1" a="1"/>
  <c r="I679" i="1" s="1"/>
  <c r="I681" i="1" a="1"/>
  <c r="I681" i="1" s="1"/>
  <c r="K679" i="1" a="1"/>
  <c r="K679" i="1" s="1"/>
  <c r="K686" i="1" a="1"/>
  <c r="K686" i="1" s="1"/>
  <c r="H685" i="1" a="1"/>
  <c r="H685" i="1" s="1"/>
  <c r="K683" i="1" a="1"/>
  <c r="K683" i="1" s="1"/>
  <c r="F679" i="1" a="1"/>
  <c r="F679" i="1" s="1"/>
  <c r="I683" i="1" a="1"/>
  <c r="I683" i="1" s="1"/>
  <c r="H683" i="1" a="1"/>
  <c r="H683" i="1" s="1"/>
  <c r="G680" i="1" a="1"/>
  <c r="G680" i="1" s="1"/>
  <c r="H680" i="1" a="1"/>
  <c r="H680" i="1" s="1"/>
  <c r="J686" i="1" a="1"/>
  <c r="J686" i="1" s="1"/>
  <c r="I686" i="1" a="1"/>
  <c r="I686" i="1" s="1"/>
  <c r="I680" i="1" a="1"/>
  <c r="I680" i="1" s="1"/>
  <c r="F680" i="1" a="1"/>
  <c r="F680" i="1" s="1"/>
  <c r="H686" i="1" a="1"/>
  <c r="H686" i="1" s="1"/>
  <c r="F686" i="1" a="1"/>
  <c r="F686" i="1" s="1"/>
  <c r="G685" i="1" a="1"/>
  <c r="G685" i="1" s="1"/>
  <c r="J685" i="1" a="1"/>
  <c r="J685" i="1" s="1"/>
  <c r="K681" i="1" a="1"/>
  <c r="K681" i="1" s="1"/>
  <c r="G681" i="1" a="1"/>
  <c r="G681" i="1" s="1"/>
  <c r="G679" i="1" a="1"/>
  <c r="G679" i="1" s="1"/>
  <c r="G686" i="1" a="1"/>
  <c r="G686" i="1" s="1"/>
  <c r="I685" i="1" a="1"/>
  <c r="I685" i="1" s="1"/>
  <c r="K685" i="1" a="1"/>
  <c r="K685" i="1" s="1"/>
  <c r="J683" i="1" a="1"/>
  <c r="J683" i="1" s="1"/>
  <c r="G683" i="1" a="1"/>
  <c r="G683" i="1" s="1"/>
  <c r="F681" i="1" a="1"/>
  <c r="F681" i="1" s="1"/>
  <c r="J651" i="1" a="1"/>
  <c r="J651" i="1" s="1"/>
  <c r="H650" i="1" a="1"/>
  <c r="H650" i="1" s="1"/>
  <c r="K647" i="1" a="1"/>
  <c r="K647" i="1" s="1"/>
  <c r="I647" i="1" a="1"/>
  <c r="I647" i="1" s="1"/>
  <c r="J663" i="1" a="1"/>
  <c r="J663" i="1" s="1"/>
  <c r="F664" i="1" a="1"/>
  <c r="F664" i="1" s="1"/>
  <c r="H662" i="1" a="1"/>
  <c r="H662" i="1" s="1"/>
  <c r="K664" i="1" a="1"/>
  <c r="K664" i="1" s="1"/>
  <c r="K663" i="1" a="1"/>
  <c r="K663" i="1" s="1"/>
  <c r="I663" i="1" a="1"/>
  <c r="I663" i="1" s="1"/>
  <c r="K662" i="1" a="1"/>
  <c r="K662" i="1" s="1"/>
  <c r="H648" i="1" a="1"/>
  <c r="H648" i="1" s="1"/>
  <c r="I650" i="1" a="1"/>
  <c r="I650" i="1" s="1"/>
  <c r="K651" i="1" a="1"/>
  <c r="K651" i="1" s="1"/>
  <c r="K648" i="1" a="1"/>
  <c r="K648" i="1" s="1"/>
  <c r="J647" i="1" a="1"/>
  <c r="J647" i="1" s="1"/>
  <c r="F648" i="1" a="1"/>
  <c r="F648" i="1" s="1"/>
  <c r="I664" i="1" a="1"/>
  <c r="I664" i="1" s="1"/>
  <c r="H664" i="1" a="1"/>
  <c r="H664" i="1" s="1"/>
  <c r="H663" i="1" a="1"/>
  <c r="H663" i="1" s="1"/>
  <c r="G663" i="1" a="1"/>
  <c r="G663" i="1" s="1"/>
  <c r="I651" i="1" a="1"/>
  <c r="I651" i="1" s="1"/>
  <c r="F663" i="1" a="1"/>
  <c r="F663" i="1" s="1"/>
  <c r="H651" i="1" a="1"/>
  <c r="H651" i="1" s="1"/>
  <c r="K650" i="1" a="1"/>
  <c r="K650" i="1" s="1"/>
  <c r="F651" i="1" a="1"/>
  <c r="F651" i="1" s="1"/>
  <c r="G648" i="1" a="1"/>
  <c r="G648" i="1" s="1"/>
  <c r="J662" i="1" a="1"/>
  <c r="J662" i="1" s="1"/>
  <c r="G651" i="1" a="1"/>
  <c r="G651" i="1" s="1"/>
  <c r="J650" i="1" a="1"/>
  <c r="J650" i="1" s="1"/>
  <c r="G650" i="1" a="1"/>
  <c r="G650" i="1" s="1"/>
  <c r="F650" i="1" a="1"/>
  <c r="F650" i="1" s="1"/>
  <c r="I648" i="1" a="1"/>
  <c r="I648" i="1" s="1"/>
  <c r="J664" i="1" a="1"/>
  <c r="J664" i="1" s="1"/>
  <c r="G664" i="1" a="1"/>
  <c r="G664" i="1" s="1"/>
  <c r="F662" i="1" a="1"/>
  <c r="F662" i="1" s="1"/>
  <c r="H647" i="1" a="1"/>
  <c r="H647" i="1" s="1"/>
  <c r="J648" i="1" a="1"/>
  <c r="J648" i="1" s="1"/>
  <c r="I662" i="1" a="1"/>
  <c r="I662" i="1" s="1"/>
  <c r="G662" i="1" a="1"/>
  <c r="G662" i="1" s="1"/>
  <c r="H638" i="1" a="1"/>
  <c r="H638" i="1" s="1"/>
  <c r="K643" i="1" a="1"/>
  <c r="K643" i="1" s="1"/>
  <c r="G645" i="1" a="1"/>
  <c r="G645" i="1" s="1"/>
  <c r="K638" i="1" a="1"/>
  <c r="K638" i="1" s="1"/>
  <c r="J638" i="1" a="1"/>
  <c r="J638" i="1" s="1"/>
  <c r="I643" i="1" a="1"/>
  <c r="I643" i="1" s="1"/>
  <c r="H636" i="1" a="1"/>
  <c r="H636" i="1" s="1"/>
  <c r="F643" i="1" a="1"/>
  <c r="F643" i="1" s="1"/>
  <c r="G647" i="1" a="1"/>
  <c r="G647" i="1" s="1"/>
  <c r="F647" i="1" a="1"/>
  <c r="F647" i="1" s="1"/>
  <c r="F646" i="1" a="1"/>
  <c r="F646" i="1" s="1"/>
  <c r="H637" i="1" a="1"/>
  <c r="H637" i="1" s="1"/>
  <c r="K646" i="1" a="1"/>
  <c r="K646" i="1" s="1"/>
  <c r="G640" i="1" a="1"/>
  <c r="G640" i="1" s="1"/>
  <c r="F640" i="1" a="1"/>
  <c r="F640" i="1" s="1"/>
  <c r="J646" i="1" a="1"/>
  <c r="J646" i="1" s="1"/>
  <c r="H645" i="1" a="1"/>
  <c r="H645" i="1" s="1"/>
  <c r="J643" i="1" a="1"/>
  <c r="J643" i="1" s="1"/>
  <c r="I637" i="1" a="1"/>
  <c r="I637" i="1" s="1"/>
  <c r="F637" i="1" a="1"/>
  <c r="F637" i="1" s="1"/>
  <c r="H643" i="1" a="1"/>
  <c r="H643" i="1" s="1"/>
  <c r="H640" i="1" a="1"/>
  <c r="H640" i="1" s="1"/>
  <c r="J641" i="1" a="1"/>
  <c r="J641" i="1" s="1"/>
  <c r="I641" i="1" a="1"/>
  <c r="I641" i="1" s="1"/>
  <c r="K640" i="1" a="1"/>
  <c r="K640" i="1" s="1"/>
  <c r="G638" i="1" a="1"/>
  <c r="G638" i="1" s="1"/>
  <c r="F638" i="1" a="1"/>
  <c r="F638" i="1" s="1"/>
  <c r="J636" i="1" a="1"/>
  <c r="J636" i="1" s="1"/>
  <c r="I636" i="1" a="1"/>
  <c r="I636" i="1" s="1"/>
  <c r="F645" i="1" a="1"/>
  <c r="F645" i="1" s="1"/>
  <c r="G637" i="1" a="1"/>
  <c r="G637" i="1" s="1"/>
  <c r="G643" i="1" a="1"/>
  <c r="G643" i="1" s="1"/>
  <c r="I646" i="1" a="1"/>
  <c r="I646" i="1" s="1"/>
  <c r="H646" i="1" a="1"/>
  <c r="H646" i="1" s="1"/>
  <c r="G646" i="1" a="1"/>
  <c r="G646" i="1" s="1"/>
  <c r="J645" i="1" a="1"/>
  <c r="J645" i="1" s="1"/>
  <c r="I645" i="1" a="1"/>
  <c r="I645" i="1" s="1"/>
  <c r="K645" i="1" a="1"/>
  <c r="K645" i="1" s="1"/>
  <c r="H641" i="1" a="1"/>
  <c r="H641" i="1" s="1"/>
  <c r="F641" i="1" a="1"/>
  <c r="F641" i="1" s="1"/>
  <c r="J637" i="1" a="1"/>
  <c r="J637" i="1" s="1"/>
  <c r="G636" i="1" a="1"/>
  <c r="G636" i="1" s="1"/>
  <c r="K641" i="1" a="1"/>
  <c r="K641" i="1" s="1"/>
  <c r="G641" i="1" a="1"/>
  <c r="G641" i="1" s="1"/>
  <c r="J640" i="1" a="1"/>
  <c r="J640" i="1" s="1"/>
  <c r="I640" i="1" a="1"/>
  <c r="I640" i="1" s="1"/>
  <c r="I638" i="1" a="1"/>
  <c r="I638" i="1" s="1"/>
  <c r="K637" i="1" a="1"/>
  <c r="K637" i="1" s="1"/>
  <c r="K636" i="1" a="1"/>
  <c r="K636" i="1" s="1"/>
  <c r="H627" i="1" a="1"/>
  <c r="H627" i="1" s="1"/>
  <c r="I623" i="1" a="1"/>
  <c r="I623" i="1" s="1"/>
  <c r="I633" i="1" a="1"/>
  <c r="I633" i="1" s="1"/>
  <c r="G633" i="1" a="1"/>
  <c r="G633" i="1" s="1"/>
  <c r="J630" i="1" a="1"/>
  <c r="J630" i="1" s="1"/>
  <c r="H630" i="1" a="1"/>
  <c r="H630" i="1" s="1"/>
  <c r="H633" i="1" a="1"/>
  <c r="H633" i="1" s="1"/>
  <c r="J631" i="1" a="1"/>
  <c r="J631" i="1" s="1"/>
  <c r="K627" i="1" a="1"/>
  <c r="K627" i="1" s="1"/>
  <c r="I631" i="1" a="1"/>
  <c r="I631" i="1" s="1"/>
  <c r="G631" i="1" a="1"/>
  <c r="G631" i="1" s="1"/>
  <c r="F628" i="1" a="1"/>
  <c r="F628" i="1" s="1"/>
  <c r="G630" i="1" a="1"/>
  <c r="G630" i="1" s="1"/>
  <c r="F630" i="1" a="1"/>
  <c r="F630" i="1" s="1"/>
  <c r="H628" i="1" a="1"/>
  <c r="H628" i="1" s="1"/>
  <c r="J625" i="1" a="1"/>
  <c r="J625" i="1" s="1"/>
  <c r="I628" i="1" a="1"/>
  <c r="I628" i="1" s="1"/>
  <c r="G628" i="1" a="1"/>
  <c r="G628" i="1" s="1"/>
  <c r="I627" i="1" a="1"/>
  <c r="I627" i="1" s="1"/>
  <c r="H625" i="1" a="1"/>
  <c r="H625" i="1" s="1"/>
  <c r="H631" i="1" a="1"/>
  <c r="H631" i="1" s="1"/>
  <c r="K630" i="1" a="1"/>
  <c r="K630" i="1" s="1"/>
  <c r="I625" i="1" a="1"/>
  <c r="I625" i="1" s="1"/>
  <c r="F625" i="1" a="1"/>
  <c r="F625" i="1" s="1"/>
  <c r="F636" i="1" a="1"/>
  <c r="F636" i="1" s="1"/>
  <c r="K626" i="1" a="1"/>
  <c r="K626" i="1" s="1"/>
  <c r="G626" i="1" a="1"/>
  <c r="G626" i="1" s="1"/>
  <c r="K623" i="1" a="1"/>
  <c r="K623" i="1" s="1"/>
  <c r="K635" i="1" a="1"/>
  <c r="K635" i="1" s="1"/>
  <c r="J635" i="1" a="1"/>
  <c r="J635" i="1" s="1"/>
  <c r="F635" i="1" a="1"/>
  <c r="F635" i="1" s="1"/>
  <c r="F627" i="1" a="1"/>
  <c r="F627" i="1" s="1"/>
  <c r="J627" i="1" a="1"/>
  <c r="J627" i="1" s="1"/>
  <c r="G627" i="1" a="1"/>
  <c r="G627" i="1" s="1"/>
  <c r="K625" i="1" a="1"/>
  <c r="K625" i="1" s="1"/>
  <c r="K631" i="1" a="1"/>
  <c r="K631" i="1" s="1"/>
  <c r="F633" i="1" a="1"/>
  <c r="F633" i="1" s="1"/>
  <c r="I630" i="1" a="1"/>
  <c r="I630" i="1" s="1"/>
  <c r="I635" i="1" a="1"/>
  <c r="I635" i="1" s="1"/>
  <c r="I626" i="1" a="1"/>
  <c r="I626" i="1" s="1"/>
  <c r="G635" i="1" a="1"/>
  <c r="G635" i="1" s="1"/>
  <c r="F626" i="1" a="1"/>
  <c r="F626" i="1" s="1"/>
  <c r="H635" i="1" a="1"/>
  <c r="H635" i="1" s="1"/>
  <c r="K633" i="1" a="1"/>
  <c r="K633" i="1" s="1"/>
  <c r="H626" i="1" a="1"/>
  <c r="H626" i="1" s="1"/>
  <c r="J633" i="1" a="1"/>
  <c r="J633" i="1" s="1"/>
  <c r="J628" i="1" a="1"/>
  <c r="J628" i="1" s="1"/>
  <c r="F631" i="1" a="1"/>
  <c r="F631" i="1" s="1"/>
  <c r="K628" i="1" a="1"/>
  <c r="K628" i="1" s="1"/>
  <c r="J626" i="1" a="1"/>
  <c r="J626" i="1" s="1"/>
  <c r="J623" i="1" a="1"/>
  <c r="J623" i="1" s="1"/>
  <c r="G625" i="1" a="1"/>
  <c r="G625" i="1" s="1"/>
  <c r="K608" i="1" a="1"/>
  <c r="K608" i="1" s="1"/>
  <c r="H608" i="1" a="1"/>
  <c r="H608" i="1" s="1"/>
  <c r="I617" i="1" a="1"/>
  <c r="I617" i="1" s="1"/>
  <c r="G617" i="1" a="1"/>
  <c r="G617" i="1" s="1"/>
  <c r="K615" i="1" a="1"/>
  <c r="K615" i="1" s="1"/>
  <c r="F615" i="1" a="1"/>
  <c r="F615" i="1" s="1"/>
  <c r="G616" i="1" a="1"/>
  <c r="G616" i="1" s="1"/>
  <c r="F618" i="1" a="1"/>
  <c r="F618" i="1" s="1"/>
  <c r="J615" i="1" a="1"/>
  <c r="J615" i="1" s="1"/>
  <c r="J616" i="1" a="1"/>
  <c r="J616" i="1" s="1"/>
  <c r="G607" i="1" a="1"/>
  <c r="G607" i="1" s="1"/>
  <c r="K618" i="1" a="1"/>
  <c r="K618" i="1" s="1"/>
  <c r="K616" i="1" a="1"/>
  <c r="K616" i="1" s="1"/>
  <c r="I615" i="1" a="1"/>
  <c r="I615" i="1" s="1"/>
  <c r="J607" i="1" a="1"/>
  <c r="J607" i="1" s="1"/>
  <c r="F617" i="1" a="1"/>
  <c r="F617" i="1" s="1"/>
  <c r="I608" i="1" a="1"/>
  <c r="I608" i="1" s="1"/>
  <c r="H607" i="1" a="1"/>
  <c r="H607" i="1" s="1"/>
  <c r="J608" i="1" a="1"/>
  <c r="J608" i="1" s="1"/>
  <c r="J617" i="1" a="1"/>
  <c r="J617" i="1" s="1"/>
  <c r="H616" i="1" a="1"/>
  <c r="H616" i="1" s="1"/>
  <c r="K607" i="1" a="1"/>
  <c r="K607" i="1" s="1"/>
  <c r="H623" i="1" a="1"/>
  <c r="H623" i="1" s="1"/>
  <c r="G623" i="1" a="1"/>
  <c r="G623" i="1" s="1"/>
  <c r="F623" i="1" a="1"/>
  <c r="F623" i="1" s="1"/>
  <c r="K621" i="1" a="1"/>
  <c r="K621" i="1" s="1"/>
  <c r="I620" i="1" a="1"/>
  <c r="I620" i="1" s="1"/>
  <c r="H615" i="1" a="1"/>
  <c r="H615" i="1" s="1"/>
  <c r="G615" i="1" a="1"/>
  <c r="G615" i="1" s="1"/>
  <c r="J621" i="1" a="1"/>
  <c r="J621" i="1" s="1"/>
  <c r="H621" i="1" a="1"/>
  <c r="H621" i="1" s="1"/>
  <c r="J620" i="1" a="1"/>
  <c r="J620" i="1" s="1"/>
  <c r="F620" i="1" a="1"/>
  <c r="F620" i="1" s="1"/>
  <c r="I618" i="1" a="1"/>
  <c r="I618" i="1" s="1"/>
  <c r="I616" i="1" a="1"/>
  <c r="I616" i="1" s="1"/>
  <c r="F616" i="1" a="1"/>
  <c r="F616" i="1" s="1"/>
  <c r="K617" i="1" a="1"/>
  <c r="K617" i="1" s="1"/>
  <c r="G618" i="1" a="1"/>
  <c r="G618" i="1" s="1"/>
  <c r="H617" i="1" a="1"/>
  <c r="H617" i="1" s="1"/>
  <c r="I607" i="1" a="1"/>
  <c r="I607" i="1" s="1"/>
  <c r="I621" i="1" a="1"/>
  <c r="I621" i="1" s="1"/>
  <c r="K620" i="1" a="1"/>
  <c r="K620" i="1" s="1"/>
  <c r="G621" i="1" a="1"/>
  <c r="G621" i="1" s="1"/>
  <c r="F621" i="1" a="1"/>
  <c r="F621" i="1" s="1"/>
  <c r="G608" i="1" a="1"/>
  <c r="G608" i="1" s="1"/>
  <c r="H620" i="1" a="1"/>
  <c r="H620" i="1" s="1"/>
  <c r="G620" i="1" a="1"/>
  <c r="G620" i="1" s="1"/>
  <c r="J618" i="1" a="1"/>
  <c r="J618" i="1" s="1"/>
  <c r="F608" i="1" a="1"/>
  <c r="F608" i="1" s="1"/>
  <c r="H618" i="1" a="1"/>
  <c r="H618" i="1" s="1"/>
  <c r="K590" i="1" a="1"/>
  <c r="K590" i="1" s="1"/>
  <c r="J593" i="1" a="1"/>
  <c r="J593" i="1" s="1"/>
  <c r="I594" i="1" a="1"/>
  <c r="I594" i="1" s="1"/>
  <c r="F593" i="1" a="1"/>
  <c r="F593" i="1" s="1"/>
  <c r="J587" i="1" a="1"/>
  <c r="J587" i="1" s="1"/>
  <c r="H605" i="1" a="1"/>
  <c r="H605" i="1" s="1"/>
  <c r="K593" i="1" a="1"/>
  <c r="K593" i="1" s="1"/>
  <c r="H604" i="1" a="1"/>
  <c r="H604" i="1" s="1"/>
  <c r="H590" i="1" a="1"/>
  <c r="H590" i="1" s="1"/>
  <c r="F607" i="1" a="1"/>
  <c r="F607" i="1" s="1"/>
  <c r="K605" i="1" a="1"/>
  <c r="K605" i="1" s="1"/>
  <c r="J605" i="1" a="1"/>
  <c r="J605" i="1" s="1"/>
  <c r="F594" i="1" a="1"/>
  <c r="F594" i="1" s="1"/>
  <c r="I605" i="1" a="1"/>
  <c r="I605" i="1" s="1"/>
  <c r="H594" i="1" a="1"/>
  <c r="H594" i="1" s="1"/>
  <c r="H591" i="1" a="1"/>
  <c r="H591" i="1" s="1"/>
  <c r="G605" i="1" a="1"/>
  <c r="G605" i="1" s="1"/>
  <c r="F605" i="1" a="1"/>
  <c r="F605" i="1" s="1"/>
  <c r="K604" i="1" a="1"/>
  <c r="K604" i="1" s="1"/>
  <c r="J604" i="1" a="1"/>
  <c r="J604" i="1" s="1"/>
  <c r="I604" i="1" a="1"/>
  <c r="I604" i="1" s="1"/>
  <c r="G604" i="1" a="1"/>
  <c r="G604" i="1" s="1"/>
  <c r="F604" i="1" a="1"/>
  <c r="F604" i="1" s="1"/>
  <c r="J600" i="1" a="1"/>
  <c r="J600" i="1" s="1"/>
  <c r="I600" i="1" a="1"/>
  <c r="I600" i="1" s="1"/>
  <c r="K601" i="1" a="1"/>
  <c r="K601" i="1" s="1"/>
  <c r="J601" i="1" a="1"/>
  <c r="J601" i="1" s="1"/>
  <c r="I587" i="1" a="1"/>
  <c r="I587" i="1" s="1"/>
  <c r="K591" i="1" a="1"/>
  <c r="K591" i="1" s="1"/>
  <c r="J590" i="1" a="1"/>
  <c r="J590" i="1" s="1"/>
  <c r="I601" i="1" a="1"/>
  <c r="I601" i="1" s="1"/>
  <c r="H601" i="1" a="1"/>
  <c r="H601" i="1" s="1"/>
  <c r="G601" i="1" a="1"/>
  <c r="G601" i="1" s="1"/>
  <c r="F601" i="1" a="1"/>
  <c r="F601" i="1" s="1"/>
  <c r="K600" i="1" a="1"/>
  <c r="K600" i="1" s="1"/>
  <c r="J591" i="1" a="1"/>
  <c r="J591" i="1" s="1"/>
  <c r="K587" i="1" a="1"/>
  <c r="K587" i="1" s="1"/>
  <c r="I593" i="1" a="1"/>
  <c r="I593" i="1" s="1"/>
  <c r="H600" i="1" a="1"/>
  <c r="H600" i="1" s="1"/>
  <c r="G600" i="1" a="1"/>
  <c r="G600" i="1" s="1"/>
  <c r="F600" i="1" a="1"/>
  <c r="F600" i="1" s="1"/>
  <c r="F590" i="1" a="1"/>
  <c r="F590" i="1" s="1"/>
  <c r="I591" i="1" a="1"/>
  <c r="I591" i="1" s="1"/>
  <c r="G590" i="1" a="1"/>
  <c r="G590" i="1" s="1"/>
  <c r="K594" i="1" a="1"/>
  <c r="K594" i="1" s="1"/>
  <c r="I590" i="1" a="1"/>
  <c r="I590" i="1" s="1"/>
  <c r="G594" i="1" a="1"/>
  <c r="G594" i="1" s="1"/>
  <c r="G593" i="1" a="1"/>
  <c r="G593" i="1" s="1"/>
  <c r="G591" i="1" a="1"/>
  <c r="G591" i="1" s="1"/>
  <c r="J594" i="1" a="1"/>
  <c r="J594" i="1" s="1"/>
  <c r="H593" i="1" a="1"/>
  <c r="H593" i="1" s="1"/>
  <c r="F591" i="1" a="1"/>
  <c r="F591" i="1" s="1"/>
  <c r="H582" i="1" a="1"/>
  <c r="H582" i="1" s="1"/>
  <c r="G582" i="1" a="1"/>
  <c r="G582" i="1" s="1"/>
  <c r="H586" i="1" a="1"/>
  <c r="H586" i="1" s="1"/>
  <c r="I582" i="1" a="1"/>
  <c r="I582" i="1" s="1"/>
  <c r="J583" i="1" a="1"/>
  <c r="J583" i="1" s="1"/>
  <c r="K583" i="1" a="1"/>
  <c r="K583" i="1" s="1"/>
  <c r="G583" i="1" a="1"/>
  <c r="G583" i="1" s="1"/>
  <c r="I583" i="1" a="1"/>
  <c r="I583" i="1" s="1"/>
  <c r="I586" i="1" a="1"/>
  <c r="I586" i="1" s="1"/>
  <c r="J586" i="1" a="1"/>
  <c r="J586" i="1" s="1"/>
  <c r="H587" i="1" a="1"/>
  <c r="H587" i="1" s="1"/>
  <c r="F582" i="1" a="1"/>
  <c r="F582" i="1" s="1"/>
  <c r="G587" i="1" a="1"/>
  <c r="G587" i="1" s="1"/>
  <c r="F587" i="1" a="1"/>
  <c r="F587" i="1" s="1"/>
  <c r="K586" i="1" a="1"/>
  <c r="K586" i="1" s="1"/>
  <c r="G586" i="1" a="1"/>
  <c r="G586" i="1" s="1"/>
  <c r="F586" i="1" a="1"/>
  <c r="F586" i="1" s="1"/>
  <c r="H583" i="1" a="1"/>
  <c r="H583" i="1" s="1"/>
  <c r="J582" i="1" a="1"/>
  <c r="J582" i="1" s="1"/>
  <c r="F583" i="1" a="1"/>
  <c r="F583" i="1" s="1"/>
  <c r="K582" i="1" a="1"/>
  <c r="K582" i="1" s="1"/>
  <c r="J30" i="1" a="1"/>
  <c r="J30" i="1" s="1"/>
  <c r="I31" i="1" a="1"/>
  <c r="I31" i="1" s="1"/>
  <c r="G31" i="1" a="1"/>
  <c r="G31" i="1" s="1"/>
  <c r="G30" i="1" a="1"/>
  <c r="G30" i="1" s="1"/>
  <c r="K30" i="1" a="1"/>
  <c r="K30" i="1" s="1"/>
  <c r="F30" i="1" a="1"/>
  <c r="F30" i="1" s="1"/>
  <c r="H31" i="1" a="1"/>
  <c r="H31" i="1" s="1"/>
  <c r="J31" i="1" a="1"/>
  <c r="J31" i="1" s="1"/>
  <c r="K31" i="1" a="1"/>
  <c r="K31" i="1" s="1"/>
  <c r="F31" i="1" a="1"/>
  <c r="F31" i="1" s="1"/>
  <c r="H30" i="1" a="1"/>
  <c r="H30" i="1" s="1"/>
  <c r="I30" i="1" a="1"/>
  <c r="I30" i="1" s="1"/>
  <c r="K19" i="1"/>
  <c r="K18" i="1" s="1"/>
  <c r="J19" i="1"/>
  <c r="J18" i="1" s="1"/>
  <c r="I19" i="1"/>
  <c r="I18" i="1" s="1"/>
  <c r="H19" i="1"/>
  <c r="H18" i="1" s="1"/>
  <c r="G19" i="1"/>
  <c r="G18" i="1" s="1"/>
  <c r="F19" i="1"/>
  <c r="F18" i="1" s="1"/>
  <c r="I273" i="1" a="1"/>
  <c r="I273" i="1" s="1"/>
  <c r="H273" i="1" a="1"/>
  <c r="H273" i="1" s="1"/>
  <c r="H272" i="1" s="1"/>
  <c r="J273" i="1" a="1"/>
  <c r="J273" i="1" s="1"/>
  <c r="J272" i="1" s="1"/>
  <c r="F273" i="1" a="1"/>
  <c r="F273" i="1" s="1"/>
  <c r="I282" i="1" a="1"/>
  <c r="I282" i="1" s="1"/>
  <c r="I281" i="1" s="1"/>
  <c r="K282" i="1" a="1"/>
  <c r="K282" i="1" s="1"/>
  <c r="K281" i="1" s="1"/>
  <c r="F282" i="1" a="1"/>
  <c r="F282" i="1" s="1"/>
  <c r="K273" i="1" a="1"/>
  <c r="K273" i="1" s="1"/>
  <c r="K272" i="1" s="1"/>
  <c r="J282" i="1" a="1"/>
  <c r="J282" i="1" s="1"/>
  <c r="J281" i="1" s="1"/>
  <c r="G282" i="1" a="1"/>
  <c r="G282" i="1" s="1"/>
  <c r="G273" i="1" a="1"/>
  <c r="G273" i="1" s="1"/>
  <c r="G272" i="1" s="1"/>
  <c r="H282" i="1" a="1"/>
  <c r="H282" i="1" s="1"/>
  <c r="H281" i="1" s="1"/>
  <c r="H240" i="1" a="1"/>
  <c r="H240" i="1" s="1"/>
  <c r="G240" i="1" a="1"/>
  <c r="G240" i="1" s="1"/>
  <c r="F240" i="1" a="1"/>
  <c r="F240" i="1" s="1"/>
  <c r="H197" i="1" a="1"/>
  <c r="H197" i="1" s="1"/>
  <c r="H196" i="1" s="1"/>
  <c r="F197" i="1" a="1"/>
  <c r="F197" i="1" s="1"/>
  <c r="F196" i="1" s="1"/>
  <c r="K197" i="1" a="1"/>
  <c r="K197" i="1" s="1"/>
  <c r="I197" i="1" a="1"/>
  <c r="I197" i="1" s="1"/>
  <c r="J197" i="1" a="1"/>
  <c r="J197" i="1" s="1"/>
  <c r="G197" i="1" a="1"/>
  <c r="G197" i="1" s="1"/>
  <c r="G196" i="1" s="1"/>
  <c r="K240" i="1" a="1"/>
  <c r="K240" i="1" s="1"/>
  <c r="K239" i="1" s="1"/>
  <c r="J240" i="1" a="1"/>
  <c r="J240" i="1" s="1"/>
  <c r="J239" i="1" s="1"/>
  <c r="I240" i="1" a="1"/>
  <c r="I240" i="1" s="1"/>
  <c r="H138" i="1" a="1"/>
  <c r="H138" i="1" s="1"/>
  <c r="I60" i="1" a="1"/>
  <c r="I60" i="1" s="1"/>
  <c r="J59" i="1" a="1"/>
  <c r="J59" i="1" s="1"/>
  <c r="J57" i="1" a="1"/>
  <c r="J57" i="1" s="1"/>
  <c r="G59" i="1" a="1"/>
  <c r="G59" i="1" s="1"/>
  <c r="K58" i="1" a="1"/>
  <c r="K58" i="1" s="1"/>
  <c r="F59" i="1" a="1"/>
  <c r="F59" i="1" s="1"/>
  <c r="K60" i="1" a="1"/>
  <c r="K60" i="1" s="1"/>
  <c r="G58" i="1" a="1"/>
  <c r="G58" i="1" s="1"/>
  <c r="J60" i="1" a="1"/>
  <c r="J60" i="1" s="1"/>
  <c r="J58" i="1" a="1"/>
  <c r="J58" i="1" s="1"/>
  <c r="I58" i="1" a="1"/>
  <c r="I58" i="1" s="1"/>
  <c r="I57" i="1" a="1"/>
  <c r="I57" i="1" s="1"/>
  <c r="F58" i="1" a="1"/>
  <c r="F58" i="1" s="1"/>
  <c r="H58" i="1" a="1"/>
  <c r="H58" i="1" s="1"/>
  <c r="I59" i="1" a="1"/>
  <c r="I59" i="1" s="1"/>
  <c r="H60" i="1" a="1"/>
  <c r="H60" i="1" s="1"/>
  <c r="F57" i="1" a="1"/>
  <c r="F57" i="1" s="1"/>
  <c r="H57" i="1" a="1"/>
  <c r="H57" i="1" s="1"/>
  <c r="H59" i="1" a="1"/>
  <c r="H59" i="1" s="1"/>
  <c r="K57" i="1" a="1"/>
  <c r="K57" i="1" s="1"/>
  <c r="G60" i="1" a="1"/>
  <c r="G60" i="1" s="1"/>
  <c r="F60" i="1" a="1"/>
  <c r="F60" i="1" s="1"/>
  <c r="K59" i="1" a="1"/>
  <c r="K59" i="1" s="1"/>
  <c r="G57" i="1" a="1"/>
  <c r="G57" i="1" s="1"/>
  <c r="J53" i="1" a="1"/>
  <c r="J53" i="1" s="1"/>
  <c r="K52" i="1" a="1"/>
  <c r="K52" i="1" s="1"/>
  <c r="I52" i="1" a="1"/>
  <c r="I52" i="1" s="1"/>
  <c r="I50" i="1" a="1"/>
  <c r="I50" i="1" s="1"/>
  <c r="F51" i="1" a="1"/>
  <c r="F51" i="1" s="1"/>
  <c r="G51" i="1" a="1"/>
  <c r="G51" i="1" s="1"/>
  <c r="K51" i="1" a="1"/>
  <c r="K51" i="1" s="1"/>
  <c r="F50" i="1" a="1"/>
  <c r="F50" i="1" s="1"/>
  <c r="K53" i="1" a="1"/>
  <c r="K53" i="1" s="1"/>
  <c r="I53" i="1" a="1"/>
  <c r="I53" i="1" s="1"/>
  <c r="H53" i="1" a="1"/>
  <c r="H53" i="1" s="1"/>
  <c r="F53" i="1" a="1"/>
  <c r="F53" i="1" s="1"/>
  <c r="J52" i="1" a="1"/>
  <c r="J52" i="1" s="1"/>
  <c r="G52" i="1" a="1"/>
  <c r="G52" i="1" s="1"/>
  <c r="F52" i="1" a="1"/>
  <c r="F52" i="1" s="1"/>
  <c r="J51" i="1" a="1"/>
  <c r="J51" i="1" s="1"/>
  <c r="H51" i="1" a="1"/>
  <c r="H51" i="1" s="1"/>
  <c r="J50" i="1" a="1"/>
  <c r="J50" i="1" s="1"/>
  <c r="H50" i="1" a="1"/>
  <c r="H50" i="1" s="1"/>
  <c r="K50" i="1" a="1"/>
  <c r="K50" i="1" s="1"/>
  <c r="G50" i="1" a="1"/>
  <c r="G50" i="1" s="1"/>
  <c r="G53" i="1" a="1"/>
  <c r="G53" i="1" s="1"/>
  <c r="H52" i="1" a="1"/>
  <c r="H52" i="1" s="1"/>
  <c r="I51" i="1" a="1"/>
  <c r="I51" i="1" s="1"/>
  <c r="G14" i="1" a="1"/>
  <c r="G14" i="1" s="1"/>
  <c r="I14" i="1" a="1"/>
  <c r="I14" i="1" s="1"/>
  <c r="H15" i="1" a="1"/>
  <c r="H15" i="1" s="1"/>
  <c r="G15" i="1" a="1"/>
  <c r="G15" i="1" s="1"/>
  <c r="J13" i="1" a="1"/>
  <c r="J13" i="1" s="1"/>
  <c r="F14" i="1" a="1"/>
  <c r="F14" i="1" s="1"/>
  <c r="H13" i="1" a="1"/>
  <c r="H13" i="1" s="1"/>
  <c r="K14" i="1" a="1"/>
  <c r="K14" i="1" s="1"/>
  <c r="H14" i="1" a="1"/>
  <c r="H14" i="1" s="1"/>
  <c r="K13" i="1" a="1"/>
  <c r="K13" i="1" s="1"/>
  <c r="G13" i="1" a="1"/>
  <c r="G13" i="1" s="1"/>
  <c r="F13" i="1" a="1"/>
  <c r="F13" i="1" s="1"/>
  <c r="K15" i="1" a="1"/>
  <c r="K15" i="1" s="1"/>
  <c r="J15" i="1" a="1"/>
  <c r="J15" i="1" s="1"/>
  <c r="I15" i="1" a="1"/>
  <c r="I15" i="1" s="1"/>
  <c r="F15" i="1" a="1"/>
  <c r="F15" i="1" s="1"/>
  <c r="I13" i="1" a="1"/>
  <c r="I13" i="1" s="1"/>
  <c r="J14" i="1" a="1"/>
  <c r="J14" i="1" s="1"/>
  <c r="I54" i="1" a="1"/>
  <c r="I54" i="1" s="1"/>
  <c r="H54" i="1" a="1"/>
  <c r="H54" i="1" s="1"/>
  <c r="K54" i="1" a="1"/>
  <c r="K54" i="1" s="1"/>
  <c r="J54" i="1" a="1"/>
  <c r="J54" i="1" s="1"/>
  <c r="K42" i="1" a="1"/>
  <c r="K42" i="1" s="1"/>
  <c r="J48" i="1" a="1"/>
  <c r="J48" i="1" s="1"/>
  <c r="I43" i="1" a="1"/>
  <c r="I43" i="1" s="1"/>
  <c r="J43" i="1" a="1"/>
  <c r="J43" i="1" s="1"/>
  <c r="G54" i="1" a="1"/>
  <c r="G54" i="1" s="1"/>
  <c r="F54" i="1" a="1"/>
  <c r="F54" i="1" s="1"/>
  <c r="H43" i="1" a="1"/>
  <c r="H43" i="1" s="1"/>
  <c r="G43" i="1" a="1"/>
  <c r="G43" i="1" s="1"/>
  <c r="F48" i="1" a="1"/>
  <c r="F48" i="1" s="1"/>
  <c r="I42" i="1" a="1"/>
  <c r="I42" i="1" s="1"/>
  <c r="K48" i="1" a="1"/>
  <c r="K48" i="1" s="1"/>
  <c r="I48" i="1" a="1"/>
  <c r="I48" i="1" s="1"/>
  <c r="K43" i="1" a="1"/>
  <c r="K43" i="1" s="1"/>
  <c r="H48" i="1" a="1"/>
  <c r="H48" i="1" s="1"/>
  <c r="J42" i="1" a="1"/>
  <c r="J42" i="1" s="1"/>
  <c r="F43" i="1" a="1"/>
  <c r="F43" i="1" s="1"/>
  <c r="H42" i="1" a="1"/>
  <c r="H42" i="1" s="1"/>
  <c r="G48" i="1" a="1"/>
  <c r="G48" i="1" s="1"/>
  <c r="F27" i="1" a="1"/>
  <c r="F27" i="1" s="1"/>
  <c r="J27" i="1" a="1"/>
  <c r="J27" i="1" s="1"/>
  <c r="J28" i="1" a="1"/>
  <c r="J28" i="1" s="1"/>
  <c r="K28" i="1" a="1"/>
  <c r="K28" i="1" s="1"/>
  <c r="F41" i="1" a="1"/>
  <c r="F41" i="1" s="1"/>
  <c r="G28" i="1" a="1"/>
  <c r="G28" i="1" s="1"/>
  <c r="H27" i="1" a="1"/>
  <c r="H27" i="1" s="1"/>
  <c r="I28" i="1" a="1"/>
  <c r="I28" i="1" s="1"/>
  <c r="F28" i="1" a="1"/>
  <c r="F28" i="1" s="1"/>
  <c r="K27" i="1" a="1"/>
  <c r="K27" i="1" s="1"/>
  <c r="I41" i="1" a="1"/>
  <c r="I41" i="1" s="1"/>
  <c r="J41" i="1" a="1"/>
  <c r="J41" i="1" s="1"/>
  <c r="G42" i="1" a="1"/>
  <c r="G42" i="1" s="1"/>
  <c r="K41" i="1" a="1"/>
  <c r="K41" i="1" s="1"/>
  <c r="I27" i="1" a="1"/>
  <c r="I27" i="1" s="1"/>
  <c r="F42" i="1" a="1"/>
  <c r="F42" i="1" s="1"/>
  <c r="H41" i="1" a="1"/>
  <c r="H41" i="1" s="1"/>
  <c r="G41" i="1" a="1"/>
  <c r="G41" i="1" s="1"/>
  <c r="H28" i="1" a="1"/>
  <c r="H28" i="1" s="1"/>
  <c r="G27" i="1" a="1"/>
  <c r="G27" i="1" s="1"/>
  <c r="K26" i="1" a="1"/>
  <c r="K26" i="1" s="1"/>
  <c r="K24" i="1" a="1"/>
  <c r="K24" i="1" s="1"/>
  <c r="I24" i="1" a="1"/>
  <c r="I24" i="1" s="1"/>
  <c r="J21" i="1" a="1"/>
  <c r="J21" i="1" s="1"/>
  <c r="F24" i="1" a="1"/>
  <c r="F24" i="1" s="1"/>
  <c r="G16" i="1" a="1"/>
  <c r="G16" i="1" s="1"/>
  <c r="I21" i="1" a="1"/>
  <c r="I21" i="1" s="1"/>
  <c r="G17" i="1" a="1"/>
  <c r="G17" i="1" s="1"/>
  <c r="F21" i="1" a="1"/>
  <c r="F21" i="1" s="1"/>
  <c r="H21" i="1" a="1"/>
  <c r="H21" i="1" s="1"/>
  <c r="H17" i="1" a="1"/>
  <c r="H17" i="1" s="1"/>
  <c r="H25" i="1" a="1"/>
  <c r="H25" i="1" s="1"/>
  <c r="H16" i="1" a="1"/>
  <c r="H16" i="1" s="1"/>
  <c r="J26" i="1" a="1"/>
  <c r="J26" i="1" s="1"/>
  <c r="F25" i="1" a="1"/>
  <c r="F25" i="1" s="1"/>
  <c r="H26" i="1" a="1"/>
  <c r="H26" i="1" s="1"/>
  <c r="I26" i="1" a="1"/>
  <c r="I26" i="1" s="1"/>
  <c r="G26" i="1" a="1"/>
  <c r="G26" i="1" s="1"/>
  <c r="F26" i="1" a="1"/>
  <c r="F26" i="1" s="1"/>
  <c r="G25" i="1" a="1"/>
  <c r="G25" i="1" s="1"/>
  <c r="H24" i="1" a="1"/>
  <c r="H24" i="1" s="1"/>
  <c r="J25" i="1" a="1"/>
  <c r="J25" i="1" s="1"/>
  <c r="J24" i="1" a="1"/>
  <c r="J24" i="1" s="1"/>
  <c r="F17" i="1" a="1"/>
  <c r="F17" i="1" s="1"/>
  <c r="K16" i="1" a="1"/>
  <c r="K16" i="1" s="1"/>
  <c r="J17" i="1" a="1"/>
  <c r="J17" i="1" s="1"/>
  <c r="G24" i="1" a="1"/>
  <c r="G24" i="1" s="1"/>
  <c r="G21" i="1" a="1"/>
  <c r="G21" i="1" s="1"/>
  <c r="K21" i="1" a="1"/>
  <c r="K21" i="1" s="1"/>
  <c r="I17" i="1" a="1"/>
  <c r="I17" i="1" s="1"/>
  <c r="J16" i="1" a="1"/>
  <c r="J16" i="1" s="1"/>
  <c r="I16" i="1" a="1"/>
  <c r="I16" i="1" s="1"/>
  <c r="K17" i="1" a="1"/>
  <c r="K17" i="1" s="1"/>
  <c r="K25" i="1" a="1"/>
  <c r="K25" i="1" s="1"/>
  <c r="I25" i="1" a="1"/>
  <c r="I25" i="1" s="1"/>
  <c r="J9" i="1" a="1"/>
  <c r="J9" i="1" s="1"/>
  <c r="F5" i="1" a="1"/>
  <c r="F5" i="1" s="1"/>
  <c r="J5" i="1" a="1"/>
  <c r="J5" i="1" s="1"/>
  <c r="F11" i="1" a="1"/>
  <c r="F11" i="1" s="1"/>
  <c r="G10" i="1" a="1"/>
  <c r="G10" i="1" s="1"/>
  <c r="F6" i="1" a="1"/>
  <c r="F6" i="1" s="1"/>
  <c r="K6" i="1" a="1"/>
  <c r="K6" i="1" s="1"/>
  <c r="I7" i="1" a="1"/>
  <c r="I7" i="1" s="1"/>
  <c r="G9" i="1" a="1"/>
  <c r="G9" i="1" s="1"/>
  <c r="K9" i="1" a="1"/>
  <c r="K9" i="1" s="1"/>
  <c r="H5" i="1" a="1"/>
  <c r="H5" i="1" s="1"/>
  <c r="G7" i="1" a="1"/>
  <c r="G7" i="1" s="1"/>
  <c r="F7" i="1" a="1"/>
  <c r="F7" i="1" s="1"/>
  <c r="F10" i="1" a="1"/>
  <c r="F10" i="1" s="1"/>
  <c r="I6" i="1" a="1"/>
  <c r="I6" i="1" s="1"/>
  <c r="J10" i="1" a="1"/>
  <c r="J10" i="1" s="1"/>
  <c r="K11" i="1" a="1"/>
  <c r="K11" i="1" s="1"/>
  <c r="H7" i="1" a="1"/>
  <c r="H7" i="1" s="1"/>
  <c r="I11" i="1" a="1"/>
  <c r="I11" i="1" s="1"/>
  <c r="G6" i="1" a="1"/>
  <c r="G6" i="1" s="1"/>
  <c r="K10" i="1" a="1"/>
  <c r="K10" i="1" s="1"/>
  <c r="I5" i="1" a="1"/>
  <c r="I5" i="1" s="1"/>
  <c r="H6" i="1" a="1"/>
  <c r="H6" i="1" s="1"/>
  <c r="G11" i="1" a="1"/>
  <c r="G11" i="1" s="1"/>
  <c r="J6" i="1" a="1"/>
  <c r="J6" i="1" s="1"/>
  <c r="H11" i="1" a="1"/>
  <c r="H11" i="1" s="1"/>
  <c r="F9" i="1" a="1"/>
  <c r="F9" i="1" s="1"/>
  <c r="K4" i="1" a="1"/>
  <c r="K4" i="1" s="1"/>
  <c r="H10" i="1" a="1"/>
  <c r="H10" i="1" s="1"/>
  <c r="F16" i="1" a="1"/>
  <c r="F16" i="1" s="1"/>
  <c r="K7" i="1" a="1"/>
  <c r="K7" i="1" s="1"/>
  <c r="J7" i="1" a="1"/>
  <c r="J7" i="1" s="1"/>
  <c r="I9" i="1" a="1"/>
  <c r="I9" i="1" s="1"/>
  <c r="J11" i="1" a="1"/>
  <c r="J11" i="1" s="1"/>
  <c r="G5" i="1" a="1"/>
  <c r="G5" i="1" s="1"/>
  <c r="H9" i="1" a="1"/>
  <c r="H9" i="1" s="1"/>
  <c r="I10" i="1" a="1"/>
  <c r="I10" i="1" s="1"/>
  <c r="K5" i="1" a="1"/>
  <c r="K5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J319" i="1" l="1"/>
  <c r="J474" i="1" s="1"/>
  <c r="J361" i="1"/>
  <c r="J502" i="1" s="1"/>
  <c r="I362" i="1"/>
  <c r="K397" i="1"/>
  <c r="K517" i="1" s="1"/>
  <c r="J312" i="1"/>
  <c r="J417" i="1" s="1"/>
  <c r="F398" i="1"/>
  <c r="F518" i="1" s="1"/>
  <c r="J398" i="1"/>
  <c r="J518" i="1" s="1"/>
  <c r="F319" i="1"/>
  <c r="F474" i="1" s="1"/>
  <c r="H397" i="1"/>
  <c r="H517" i="1" s="1"/>
  <c r="K312" i="1"/>
  <c r="K417" i="1" s="1"/>
  <c r="G313" i="1"/>
  <c r="G418" i="1" s="1"/>
  <c r="I313" i="1"/>
  <c r="I418" i="1" s="1"/>
  <c r="K398" i="1"/>
  <c r="K518" i="1" s="1"/>
  <c r="G378" i="1"/>
  <c r="G435" i="1" s="1"/>
  <c r="G396" i="1"/>
  <c r="G437" i="1" s="1"/>
  <c r="F784" i="1"/>
  <c r="F785" i="1" s="1"/>
  <c r="F781" i="1"/>
  <c r="H320" i="1"/>
  <c r="H475" i="1" s="1"/>
  <c r="I378" i="1"/>
  <c r="I435" i="1" s="1"/>
  <c r="H315" i="1"/>
  <c r="H470" i="1" s="1"/>
  <c r="H382" i="1"/>
  <c r="H513" i="1" s="1"/>
  <c r="J316" i="1"/>
  <c r="J471" i="1" s="1"/>
  <c r="F320" i="1"/>
  <c r="F475" i="1" s="1"/>
  <c r="H380" i="1"/>
  <c r="H511" i="1" s="1"/>
  <c r="I239" i="1"/>
  <c r="I314" i="1" s="1"/>
  <c r="I396" i="1"/>
  <c r="I437" i="1" s="1"/>
  <c r="F318" i="1"/>
  <c r="F473" i="1" s="1"/>
  <c r="H321" i="1"/>
  <c r="H476" i="1" s="1"/>
  <c r="J382" i="1"/>
  <c r="J513" i="1" s="1"/>
  <c r="I321" i="1"/>
  <c r="I476" i="1" s="1"/>
  <c r="K382" i="1"/>
  <c r="K513" i="1" s="1"/>
  <c r="K396" i="1"/>
  <c r="K437" i="1" s="1"/>
  <c r="F298" i="1"/>
  <c r="F411" i="1" s="1"/>
  <c r="J321" i="1"/>
  <c r="J476" i="1" s="1"/>
  <c r="F383" i="1"/>
  <c r="F514" i="1" s="1"/>
  <c r="F397" i="1"/>
  <c r="F517" i="1" s="1"/>
  <c r="K380" i="1"/>
  <c r="K511" i="1" s="1"/>
  <c r="G398" i="1"/>
  <c r="G518" i="1" s="1"/>
  <c r="G359" i="1"/>
  <c r="G426" i="1" s="1"/>
  <c r="J299" i="1"/>
  <c r="J463" i="1" s="1"/>
  <c r="K318" i="1"/>
  <c r="K473" i="1" s="1"/>
  <c r="G322" i="1"/>
  <c r="G477" i="1" s="1"/>
  <c r="I383" i="1"/>
  <c r="I514" i="1" s="1"/>
  <c r="I317" i="1"/>
  <c r="I472" i="1" s="1"/>
  <c r="K320" i="1"/>
  <c r="K475" i="1" s="1"/>
  <c r="G382" i="1"/>
  <c r="G513" i="1" s="1"/>
  <c r="F724" i="1" a="1"/>
  <c r="F724" i="1" s="1"/>
  <c r="F726" i="1" s="1" a="1"/>
  <c r="F726" i="1" s="1"/>
  <c r="H312" i="1"/>
  <c r="H417" i="1" s="1"/>
  <c r="J317" i="1"/>
  <c r="J472" i="1" s="1"/>
  <c r="F321" i="1"/>
  <c r="F476" i="1" s="1"/>
  <c r="J397" i="1"/>
  <c r="J517" i="1" s="1"/>
  <c r="I117" i="1"/>
  <c r="K298" i="1"/>
  <c r="K411" i="1" s="1"/>
  <c r="I322" i="1"/>
  <c r="I477" i="1" s="1"/>
  <c r="K383" i="1"/>
  <c r="K514" i="1" s="1"/>
  <c r="G1810" i="1"/>
  <c r="F299" i="1"/>
  <c r="F463" i="1" s="1"/>
  <c r="F316" i="1"/>
  <c r="F471" i="1" s="1"/>
  <c r="F384" i="1"/>
  <c r="F515" i="1" s="1"/>
  <c r="F313" i="1"/>
  <c r="F418" i="1" s="1"/>
  <c r="G316" i="1"/>
  <c r="G471" i="1" s="1"/>
  <c r="G120" i="1"/>
  <c r="F317" i="1"/>
  <c r="F472" i="1" s="1"/>
  <c r="H1806" i="1"/>
  <c r="J318" i="1"/>
  <c r="J473" i="1" s="1"/>
  <c r="K1798" i="1"/>
  <c r="H313" i="1"/>
  <c r="H418" i="1" s="1"/>
  <c r="H323" i="1"/>
  <c r="H478" i="1" s="1"/>
  <c r="F378" i="1"/>
  <c r="F435" i="1" s="1"/>
  <c r="F322" i="1"/>
  <c r="F477" i="1" s="1"/>
  <c r="H383" i="1"/>
  <c r="H514" i="1" s="1"/>
  <c r="K316" i="1"/>
  <c r="K471" i="1" s="1"/>
  <c r="F239" i="1"/>
  <c r="H317" i="1"/>
  <c r="H472" i="1" s="1"/>
  <c r="J320" i="1"/>
  <c r="J475" i="1" s="1"/>
  <c r="J378" i="1"/>
  <c r="J435" i="1" s="1"/>
  <c r="F382" i="1"/>
  <c r="F513" i="1" s="1"/>
  <c r="H378" i="1"/>
  <c r="H435" i="1" s="1"/>
  <c r="K378" i="1"/>
  <c r="K435" i="1" s="1"/>
  <c r="F312" i="1"/>
  <c r="F417" i="1" s="1"/>
  <c r="K740" i="1" a="1"/>
  <c r="K740" i="1" s="1"/>
  <c r="K742" i="1" s="1" a="1"/>
  <c r="K742" i="1" s="1"/>
  <c r="G321" i="1"/>
  <c r="G476" i="1" s="1"/>
  <c r="I382" i="1"/>
  <c r="I513" i="1" s="1"/>
  <c r="I298" i="1"/>
  <c r="I411" i="1" s="1"/>
  <c r="G384" i="1"/>
  <c r="G515" i="1" s="1"/>
  <c r="G239" i="1"/>
  <c r="G314" i="1" s="1"/>
  <c r="G469" i="1" s="1"/>
  <c r="I1788" i="1"/>
  <c r="J1810" i="1"/>
  <c r="H239" i="1"/>
  <c r="H314" i="1" s="1"/>
  <c r="H469" i="1" s="1"/>
  <c r="F740" i="1" a="1"/>
  <c r="F740" i="1" s="1"/>
  <c r="F742" i="1" s="1" a="1"/>
  <c r="F742" i="1" s="1"/>
  <c r="H318" i="1"/>
  <c r="H473" i="1" s="1"/>
  <c r="G298" i="1"/>
  <c r="G411" i="1" s="1"/>
  <c r="K321" i="1"/>
  <c r="K476" i="1" s="1"/>
  <c r="G383" i="1"/>
  <c r="G514" i="1" s="1"/>
  <c r="G397" i="1"/>
  <c r="G517" i="1" s="1"/>
  <c r="H396" i="1"/>
  <c r="H437" i="1" s="1"/>
  <c r="H1757" i="1"/>
  <c r="K1781" i="1"/>
  <c r="H298" i="1"/>
  <c r="H411" i="1" s="1"/>
  <c r="H127" i="1"/>
  <c r="G319" i="1"/>
  <c r="G474" i="1" s="1"/>
  <c r="J1788" i="1"/>
  <c r="K900" i="1"/>
  <c r="G1788" i="1"/>
  <c r="I1798" i="1"/>
  <c r="J298" i="1"/>
  <c r="J411" i="1" s="1"/>
  <c r="H322" i="1"/>
  <c r="H477" i="1" s="1"/>
  <c r="J383" i="1"/>
  <c r="J514" i="1" s="1"/>
  <c r="G320" i="1"/>
  <c r="G475" i="1" s="1"/>
  <c r="H1788" i="1"/>
  <c r="K1810" i="1"/>
  <c r="H121" i="1"/>
  <c r="J1761" i="1"/>
  <c r="J1781" i="1"/>
  <c r="I312" i="1"/>
  <c r="I417" i="1" s="1"/>
  <c r="F360" i="1"/>
  <c r="F427" i="1" s="1"/>
  <c r="K1788" i="1"/>
  <c r="H1810" i="1"/>
  <c r="H299" i="1"/>
  <c r="H463" i="1" s="1"/>
  <c r="J362" i="1"/>
  <c r="H384" i="1"/>
  <c r="H515" i="1" s="1"/>
  <c r="K322" i="1"/>
  <c r="K477" i="1" s="1"/>
  <c r="F1761" i="1"/>
  <c r="I316" i="1"/>
  <c r="I471" i="1" s="1"/>
  <c r="I384" i="1"/>
  <c r="I515" i="1" s="1"/>
  <c r="I398" i="1"/>
  <c r="I518" i="1" s="1"/>
  <c r="H116" i="1"/>
  <c r="F122" i="1"/>
  <c r="G323" i="1"/>
  <c r="G478" i="1" s="1"/>
  <c r="J384" i="1"/>
  <c r="J515" i="1" s="1"/>
  <c r="G299" i="1"/>
  <c r="G463" i="1" s="1"/>
  <c r="I116" i="1"/>
  <c r="J1798" i="1"/>
  <c r="J396" i="1"/>
  <c r="J437" i="1" s="1"/>
  <c r="K299" i="1"/>
  <c r="K463" i="1" s="1"/>
  <c r="I323" i="1"/>
  <c r="I478" i="1" s="1"/>
  <c r="I1761" i="1"/>
  <c r="J323" i="1"/>
  <c r="J478" i="1" s="1"/>
  <c r="G317" i="1"/>
  <c r="G472" i="1" s="1"/>
  <c r="I320" i="1"/>
  <c r="I475" i="1" s="1"/>
  <c r="G360" i="1"/>
  <c r="G427" i="1" s="1"/>
  <c r="K381" i="1"/>
  <c r="K512" i="1" s="1"/>
  <c r="H117" i="1"/>
  <c r="H1761" i="1"/>
  <c r="G1798" i="1"/>
  <c r="F1810" i="1"/>
  <c r="G1757" i="1"/>
  <c r="F1788" i="1"/>
  <c r="F1798" i="1"/>
  <c r="F1806" i="1"/>
  <c r="I724" i="1" a="1"/>
  <c r="I724" i="1" s="1"/>
  <c r="I726" i="1" s="1" a="1"/>
  <c r="I726" i="1" s="1"/>
  <c r="F118" i="1"/>
  <c r="J124" i="1"/>
  <c r="F1765" i="1"/>
  <c r="H1781" i="1"/>
  <c r="J314" i="1"/>
  <c r="J469" i="1" s="1"/>
  <c r="H1798" i="1"/>
  <c r="I1810" i="1"/>
  <c r="H1765" i="1"/>
  <c r="I1765" i="1"/>
  <c r="J1765" i="1"/>
  <c r="G1765" i="1"/>
  <c r="K1765" i="1"/>
  <c r="G1761" i="1"/>
  <c r="F1781" i="1"/>
  <c r="G1781" i="1"/>
  <c r="H781" i="1"/>
  <c r="K784" i="1"/>
  <c r="K785" i="1" s="1"/>
  <c r="J360" i="1"/>
  <c r="J427" i="1" s="1"/>
  <c r="J196" i="1"/>
  <c r="J359" i="1" s="1"/>
  <c r="J426" i="1" s="1"/>
  <c r="G361" i="1"/>
  <c r="G502" i="1" s="1"/>
  <c r="I315" i="1"/>
  <c r="I470" i="1" s="1"/>
  <c r="K361" i="1"/>
  <c r="K502" i="1" s="1"/>
  <c r="F281" i="1"/>
  <c r="F380" i="1" s="1"/>
  <c r="F511" i="1" s="1"/>
  <c r="F381" i="1"/>
  <c r="F512" i="1" s="1"/>
  <c r="F272" i="1"/>
  <c r="F361" i="1" s="1"/>
  <c r="F502" i="1" s="1"/>
  <c r="F362" i="1"/>
  <c r="K360" i="1"/>
  <c r="K427" i="1" s="1"/>
  <c r="K196" i="1"/>
  <c r="K359" i="1" s="1"/>
  <c r="K426" i="1" s="1"/>
  <c r="F315" i="1"/>
  <c r="F470" i="1" s="1"/>
  <c r="K315" i="1"/>
  <c r="K470" i="1" s="1"/>
  <c r="I380" i="1"/>
  <c r="I511" i="1" s="1"/>
  <c r="H362" i="1"/>
  <c r="I360" i="1"/>
  <c r="I427" i="1" s="1"/>
  <c r="I196" i="1"/>
  <c r="I359" i="1" s="1"/>
  <c r="I426" i="1" s="1"/>
  <c r="J740" i="1" a="1"/>
  <c r="J740" i="1" s="1"/>
  <c r="J742" i="1" s="1" a="1"/>
  <c r="J742" i="1" s="1"/>
  <c r="J724" i="1" a="1"/>
  <c r="J724" i="1" s="1"/>
  <c r="J726" i="1" s="1" a="1"/>
  <c r="J726" i="1" s="1"/>
  <c r="G381" i="1"/>
  <c r="G512" i="1" s="1"/>
  <c r="G281" i="1"/>
  <c r="G380" i="1" s="1"/>
  <c r="G511" i="1" s="1"/>
  <c r="I381" i="1"/>
  <c r="I512" i="1" s="1"/>
  <c r="J381" i="1"/>
  <c r="J512" i="1" s="1"/>
  <c r="F120" i="1"/>
  <c r="J313" i="1"/>
  <c r="J418" i="1" s="1"/>
  <c r="K317" i="1"/>
  <c r="K472" i="1" s="1"/>
  <c r="K724" i="1" a="1"/>
  <c r="K724" i="1" s="1"/>
  <c r="K726" i="1" s="1" a="1"/>
  <c r="K726" i="1" s="1"/>
  <c r="H124" i="1"/>
  <c r="K313" i="1"/>
  <c r="K418" i="1" s="1"/>
  <c r="G318" i="1"/>
  <c r="G473" i="1" s="1"/>
  <c r="J784" i="1"/>
  <c r="J785" i="1" s="1"/>
  <c r="F359" i="1"/>
  <c r="F426" i="1" s="1"/>
  <c r="I318" i="1"/>
  <c r="I473" i="1" s="1"/>
  <c r="J322" i="1"/>
  <c r="J477" i="1" s="1"/>
  <c r="G897" i="1"/>
  <c r="I740" i="1" a="1"/>
  <c r="I740" i="1" s="1"/>
  <c r="I742" i="1" s="1" a="1"/>
  <c r="I742" i="1" s="1"/>
  <c r="I272" i="1"/>
  <c r="I361" i="1" s="1"/>
  <c r="I502" i="1" s="1"/>
  <c r="J116" i="1"/>
  <c r="H361" i="1"/>
  <c r="H502" i="1" s="1"/>
  <c r="K314" i="1"/>
  <c r="K469" i="1" s="1"/>
  <c r="I900" i="1"/>
  <c r="I784" i="1"/>
  <c r="I785" i="1" s="1"/>
  <c r="I781" i="1"/>
  <c r="G315" i="1"/>
  <c r="G470" i="1" s="1"/>
  <c r="H319" i="1"/>
  <c r="H474" i="1" s="1"/>
  <c r="I397" i="1"/>
  <c r="I517" i="1" s="1"/>
  <c r="J315" i="1"/>
  <c r="J470" i="1" s="1"/>
  <c r="K319" i="1"/>
  <c r="K474" i="1" s="1"/>
  <c r="K323" i="1"/>
  <c r="K478" i="1" s="1"/>
  <c r="G362" i="1"/>
  <c r="G740" i="1" a="1"/>
  <c r="G740" i="1" s="1"/>
  <c r="G742" i="1" s="1" a="1"/>
  <c r="G742" i="1" s="1"/>
  <c r="I319" i="1"/>
  <c r="I474" i="1" s="1"/>
  <c r="G312" i="1"/>
  <c r="G417" i="1" s="1"/>
  <c r="H316" i="1"/>
  <c r="H471" i="1" s="1"/>
  <c r="F323" i="1"/>
  <c r="F478" i="1" s="1"/>
  <c r="H359" i="1"/>
  <c r="H426" i="1" s="1"/>
  <c r="H398" i="1"/>
  <c r="H518" i="1" s="1"/>
  <c r="H724" i="1" a="1"/>
  <c r="H724" i="1" s="1"/>
  <c r="H726" i="1" s="1" a="1"/>
  <c r="H726" i="1" s="1"/>
  <c r="I299" i="1"/>
  <c r="I463" i="1" s="1"/>
  <c r="K362" i="1"/>
  <c r="I118" i="1"/>
  <c r="K122" i="1"/>
  <c r="H381" i="1"/>
  <c r="H512" i="1" s="1"/>
  <c r="G781" i="1"/>
  <c r="G724" i="1" a="1"/>
  <c r="G724" i="1" s="1"/>
  <c r="G726" i="1" s="1" a="1"/>
  <c r="G726" i="1" s="1"/>
  <c r="H740" i="1" a="1"/>
  <c r="H740" i="1" s="1"/>
  <c r="H742" i="1" s="1" a="1"/>
  <c r="H742" i="1" s="1"/>
  <c r="K384" i="1"/>
  <c r="K515" i="1" s="1"/>
  <c r="I923" i="1"/>
  <c r="I922" i="1" s="1"/>
  <c r="I901" i="1"/>
  <c r="H923" i="1"/>
  <c r="H922" i="1" s="1"/>
  <c r="H900" i="1"/>
  <c r="H897" i="1"/>
  <c r="H901" i="1"/>
  <c r="J380" i="1"/>
  <c r="J511" i="1" s="1"/>
  <c r="G900" i="1"/>
  <c r="G923" i="1"/>
  <c r="G922" i="1" s="1"/>
  <c r="G901" i="1"/>
  <c r="H360" i="1"/>
  <c r="H427" i="1" s="1"/>
  <c r="F396" i="1"/>
  <c r="F437" i="1" s="1"/>
  <c r="J901" i="1"/>
  <c r="F893" i="1"/>
  <c r="K901" i="1"/>
  <c r="I897" i="1"/>
  <c r="J897" i="1"/>
  <c r="K897" i="1"/>
  <c r="J923" i="1"/>
  <c r="J922" i="1" s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I469" i="1"/>
  <c r="F900" i="1"/>
  <c r="F897" i="1"/>
  <c r="F901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I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H1657" i="1" l="1"/>
  <c r="F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I1569" i="1"/>
  <c r="H1569" i="1"/>
  <c r="F1616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I1601" i="1"/>
  <c r="H1561" i="1"/>
  <c r="F1561" i="1"/>
  <c r="G1601" i="1"/>
  <c r="F1608" i="1"/>
  <c r="G1554" i="1"/>
  <c r="F1601" i="1"/>
  <c r="H1554" i="1"/>
  <c r="I1561" i="1"/>
  <c r="G1608" i="1"/>
  <c r="H1608" i="1"/>
  <c r="F1554" i="1"/>
  <c r="I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F1413" i="1"/>
  <c r="G1510" i="1"/>
  <c r="G1427" i="1"/>
  <c r="I1510" i="1"/>
  <c r="H1427" i="1"/>
  <c r="F1510" i="1"/>
  <c r="H1413" i="1"/>
  <c r="I1427" i="1"/>
  <c r="G1413" i="1"/>
  <c r="I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43" i="1"/>
  <c r="G1329" i="1"/>
  <c r="H1343" i="1"/>
  <c r="H1329" i="1"/>
  <c r="I1329" i="1"/>
  <c r="G1343" i="1"/>
  <c r="F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F1205" i="1"/>
  <c r="F1182" i="1"/>
  <c r="G1205" i="1"/>
  <c r="I1182" i="1"/>
  <c r="H1205" i="1"/>
  <c r="H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J1005" i="1"/>
  <c r="J1124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02" i="1" l="1"/>
  <c r="K1012" i="1"/>
  <c r="K1009" i="1" s="1"/>
  <c r="J1003" i="1"/>
  <c r="J1000" i="1" s="1"/>
  <c r="G1005" i="1"/>
  <c r="G1124" i="1" s="1"/>
  <c r="K1002" i="1"/>
  <c r="K1001" i="1" s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K1007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J1011" i="1"/>
  <c r="J1008" i="1" s="1"/>
  <c r="J1007" i="1" s="1"/>
  <c r="J1004" i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J999" i="1"/>
  <c r="K999" i="1"/>
  <c r="K998" i="1" s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I1001" i="1" l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J1010" i="1"/>
  <c r="H1001" i="1"/>
  <c r="G1001" i="1"/>
  <c r="H1010" i="1"/>
  <c r="H1009" i="1"/>
  <c r="H1007" i="1" s="1"/>
  <c r="F1001" i="1"/>
  <c r="F1010" i="1"/>
  <c r="G1008" i="1" l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G10" i="4" s="1"/>
  <c r="K588" i="1"/>
  <c r="H10" i="4" s="1"/>
  <c r="F588" i="1"/>
  <c r="C10" i="4" s="1"/>
  <c r="F10" i="4" l="1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568" i="1" l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568" i="1" s="1"/>
  <c r="J1204" i="1" l="1"/>
  <c r="J1342" i="1"/>
  <c r="K1427" i="1"/>
  <c r="K1343" i="1"/>
  <c r="K1616" i="1"/>
  <c r="K1205" i="1"/>
  <c r="K1569" i="1"/>
  <c r="K1342" i="1"/>
  <c r="K1568" i="1"/>
  <c r="K1615" i="1"/>
  <c r="K1204" i="1"/>
  <c r="K1426" i="1"/>
  <c r="J1426" i="1"/>
  <c r="J1205" i="1"/>
  <c r="J1569" i="1"/>
  <c r="J1567" i="1" s="1"/>
  <c r="J1566" i="1" s="1"/>
  <c r="J1616" i="1"/>
  <c r="J1427" i="1"/>
  <c r="J1343" i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0" i="1" l="1"/>
  <c r="G1553" i="1"/>
  <c r="G1600" i="1"/>
  <c r="G1509" i="1"/>
  <c r="G1508" i="1" s="1"/>
  <c r="G1507" i="1" s="1"/>
  <c r="G1158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F1650" i="1"/>
  <c r="F1649" i="1" s="1"/>
  <c r="F1553" i="1"/>
  <c r="F1552" i="1" s="1"/>
  <c r="F1551" i="1" s="1"/>
  <c r="F1600" i="1"/>
  <c r="F1599" i="1" s="1"/>
  <c r="F1598" i="1" s="1"/>
  <c r="F1509" i="1"/>
  <c r="F1508" i="1" s="1"/>
  <c r="F1507" i="1" s="1"/>
  <c r="F1158" i="1"/>
  <c r="F1157" i="1" s="1"/>
  <c r="F1156" i="1" s="1"/>
  <c r="H1656" i="1"/>
  <c r="H1607" i="1"/>
  <c r="H1606" i="1" s="1"/>
  <c r="H1605" i="1" s="1"/>
  <c r="H1560" i="1"/>
  <c r="H1412" i="1"/>
  <c r="H1411" i="1" s="1"/>
  <c r="H1410" i="1" s="1"/>
  <c r="H1328" i="1"/>
  <c r="H1327" i="1" s="1"/>
  <c r="H1326" i="1" s="1"/>
  <c r="H1181" i="1"/>
  <c r="H1180" i="1" s="1"/>
  <c r="H1179" i="1" s="1"/>
  <c r="F1656" i="1"/>
  <c r="F1560" i="1"/>
  <c r="F1607" i="1"/>
  <c r="F1412" i="1"/>
  <c r="F1328" i="1"/>
  <c r="F1327" i="1" s="1"/>
  <c r="F1326" i="1" s="1"/>
  <c r="F1181" i="1"/>
  <c r="F1180" i="1" s="1"/>
  <c r="F1179" i="1" s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412" i="1"/>
  <c r="I1328" i="1"/>
  <c r="I1181" i="1"/>
  <c r="I1180" i="1" s="1"/>
  <c r="I1179" i="1" s="1"/>
  <c r="H1720" i="1"/>
  <c r="I1720" i="1"/>
  <c r="F1720" i="1"/>
  <c r="H1719" i="1"/>
  <c r="G1720" i="1"/>
  <c r="G1599" i="1"/>
  <c r="G1598" i="1" s="1"/>
  <c r="G1552" i="1"/>
  <c r="G1551" i="1" s="1"/>
  <c r="G1157" i="1"/>
  <c r="G1156" i="1" s="1"/>
  <c r="F1719" i="1"/>
  <c r="F1559" i="1"/>
  <c r="F1558" i="1" s="1"/>
  <c r="F1606" i="1"/>
  <c r="F1605" i="1" s="1"/>
  <c r="F1411" i="1"/>
  <c r="F1410" i="1" s="1"/>
  <c r="G1719" i="1"/>
  <c r="I1719" i="1"/>
  <c r="I1411" i="1"/>
  <c r="I1410" i="1" s="1"/>
  <c r="I1559" i="1"/>
  <c r="I1558" i="1" s="1"/>
  <c r="G1649" i="1"/>
  <c r="H1559" i="1"/>
  <c r="H1558" i="1" s="1"/>
  <c r="I1327" i="1"/>
  <c r="I132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158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607" i="1" s="1"/>
  <c r="K36" i="1"/>
  <c r="K1181" i="1" s="1"/>
  <c r="K1607" i="1" l="1"/>
  <c r="K1656" i="1"/>
  <c r="K1412" i="1"/>
  <c r="J1181" i="1"/>
  <c r="K1560" i="1"/>
  <c r="J1328" i="1"/>
  <c r="J1412" i="1"/>
  <c r="K1601" i="1"/>
  <c r="K1651" i="1"/>
  <c r="K1554" i="1"/>
  <c r="K1510" i="1"/>
  <c r="K1159" i="1"/>
  <c r="K1509" i="1"/>
  <c r="K1650" i="1"/>
  <c r="K1553" i="1"/>
  <c r="J1509" i="1"/>
  <c r="J1510" i="1"/>
  <c r="J1159" i="1"/>
  <c r="J1157" i="1" s="1"/>
  <c r="J1156" i="1" s="1"/>
  <c r="J1554" i="1"/>
  <c r="J1601" i="1"/>
  <c r="J1651" i="1"/>
  <c r="K1600" i="1"/>
  <c r="J1600" i="1"/>
  <c r="K1158" i="1"/>
  <c r="J1553" i="1"/>
  <c r="J1608" i="1"/>
  <c r="J1657" i="1"/>
  <c r="J1413" i="1"/>
  <c r="J1329" i="1"/>
  <c r="J1182" i="1"/>
  <c r="J1561" i="1"/>
  <c r="J1560" i="1"/>
  <c r="J1650" i="1"/>
  <c r="K1182" i="1"/>
  <c r="K1561" i="1"/>
  <c r="K1329" i="1"/>
  <c r="K1608" i="1"/>
  <c r="K1413" i="1"/>
  <c r="K1657" i="1"/>
  <c r="K1328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314" i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469" i="1"/>
  <c r="F532" i="1" s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<sst xmlns="http://schemas.openxmlformats.org/spreadsheetml/2006/main" count="4756" uniqueCount="2179">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</sst>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0" fillId="22" borderId="11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2" borderId="11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43" fontId="4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164" fontId="4" fillId="0" borderId="0" xfId="0" quotePrefix="1" applyNumberFormat="1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64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4" fontId="1" fillId="0" borderId="0" xfId="1" applyNumberFormat="1" applyFont="1"/>
    <xf numFmtId="164" fontId="2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164" fontId="0" fillId="0" borderId="0" xfId="0" quotePrefix="1" applyNumberFormat="1"/>
    <xf numFmtId="164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J:\WP07%20integrated%20modelling\STEM_Results\SPS1_CLI_BSM_V2.xlsx" TargetMode="External"/><Relationship Id="rId1" Type="http://schemas.openxmlformats.org/officeDocument/2006/relationships/externalLinkPath" Target="/WP07%20integrated%20modelling/STEM_Results/SPS1_CLI_BSM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I4">
            <v>1.4726505871827167</v>
          </cell>
          <cell r="J4">
            <v>2.2089758808110198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I5">
            <v>1.4726505871827167</v>
          </cell>
          <cell r="J5">
            <v>2.2089758808110198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2.76119278015765E-8</v>
          </cell>
          <cell r="I6">
            <v>0.17016953907909599</v>
          </cell>
          <cell r="J6">
            <v>8.5812397532503498E-2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2.76119278015765E-8</v>
          </cell>
          <cell r="G7">
            <v>2.76119278015765E-8</v>
          </cell>
          <cell r="H7">
            <v>2.76119278015765E-8</v>
          </cell>
          <cell r="I7">
            <v>0.17016964866238199</v>
          </cell>
          <cell r="J7">
            <v>0.25598204619488601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3.2682025033133222</v>
          </cell>
          <cell r="F8">
            <v>4.124206733122624</v>
          </cell>
          <cell r="G8">
            <v>0.37755148901191932</v>
          </cell>
          <cell r="H8">
            <v>0.90813567164844866</v>
          </cell>
          <cell r="I8">
            <v>1.3805241691746688</v>
          </cell>
          <cell r="J8">
            <v>1.3469049482157802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3.2682025033133222</v>
          </cell>
          <cell r="F9">
            <v>4.124206733122624</v>
          </cell>
          <cell r="G9">
            <v>0.37755148901191932</v>
          </cell>
          <cell r="H9">
            <v>0.90813567164844866</v>
          </cell>
          <cell r="I9">
            <v>1.3805241691746688</v>
          </cell>
          <cell r="J9">
            <v>1.3469049482157802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0.66995962193961545</v>
          </cell>
          <cell r="F10">
            <v>0.19698824912859278</v>
          </cell>
          <cell r="G10">
            <v>0.41360267779875287</v>
          </cell>
          <cell r="H10">
            <v>2.0912362293153341</v>
          </cell>
          <cell r="I10">
            <v>0.96484008747422523</v>
          </cell>
          <cell r="J10">
            <v>0.1171225340585348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2.0850089956081019</v>
          </cell>
          <cell r="F11">
            <v>0.5740607842683807</v>
          </cell>
          <cell r="G11">
            <v>1.0825052437708622</v>
          </cell>
          <cell r="H11">
            <v>4.4383868410816927</v>
          </cell>
          <cell r="I11">
            <v>1.092785695327517</v>
          </cell>
          <cell r="J11">
            <v>0.12945131745289129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108.291249154534</v>
          </cell>
          <cell r="F12">
            <v>31.5628900388215</v>
          </cell>
          <cell r="G12">
            <v>65.811928467555205</v>
          </cell>
          <cell r="H12">
            <v>327.62700962321099</v>
          </cell>
          <cell r="I12">
            <v>151.416839362731</v>
          </cell>
          <cell r="J12">
            <v>18.5494962133758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1.9200576091229491</v>
          </cell>
          <cell r="F13">
            <v>0.5596257099081835</v>
          </cell>
          <cell r="G13">
            <v>1.1668781643183557</v>
          </cell>
          <cell r="H13">
            <v>5.8089895323264367</v>
          </cell>
          <cell r="I13">
            <v>2.684695733381758</v>
          </cell>
          <cell r="J13">
            <v>0.32889177683290483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H14">
            <v>6.6536731854964795E-2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6.3350000000000004E-2</v>
          </cell>
          <cell r="F15">
            <v>4.6853658988126407E-2</v>
          </cell>
          <cell r="G15">
            <v>4.6853658631075407E-2</v>
          </cell>
          <cell r="H15">
            <v>8.0759651663965634E-2</v>
          </cell>
          <cell r="I15">
            <v>8.0214099957705995E-2</v>
          </cell>
          <cell r="J15">
            <v>1.9608841572605361E-2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6.7990971439996564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6.7990971439996564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1.4615429164686462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5.2485825334306274E-6</v>
          </cell>
          <cell r="F19">
            <v>8.1773002102266149E-7</v>
          </cell>
          <cell r="G19">
            <v>4.5888991053485675E-6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5.3835602046964098E-6</v>
          </cell>
          <cell r="F20">
            <v>8.3625605103954328E-7</v>
          </cell>
          <cell r="G20">
            <v>4.6743186348719619E-6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5.7354433606130011E-6</v>
          </cell>
          <cell r="F21">
            <v>1.2450553970237153E-6</v>
          </cell>
          <cell r="G21">
            <v>5.3334763043686121E-6</v>
          </cell>
          <cell r="I21">
            <v>3.4325549739399098E-8</v>
          </cell>
          <cell r="J21">
            <v>5.6472408917739805E-8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5.7354433606130011E-6</v>
          </cell>
          <cell r="F22">
            <v>1.2450553970237153E-6</v>
          </cell>
          <cell r="G22">
            <v>5.3334763043686121E-6</v>
          </cell>
          <cell r="I22">
            <v>3.4325549739399098E-8</v>
          </cell>
          <cell r="J22">
            <v>5.6472408917739805E-8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H23">
            <v>8.1323420408230104E-8</v>
          </cell>
          <cell r="I23">
            <v>3.67125050191422E-8</v>
          </cell>
          <cell r="J23">
            <v>5.1541964966471999E-8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2.4025157176844098E-6</v>
          </cell>
          <cell r="F24">
            <v>2.4025157176844098E-6</v>
          </cell>
          <cell r="G24">
            <v>2.4025157176844098E-6</v>
          </cell>
          <cell r="H24">
            <v>8.1323420408230104E-8</v>
          </cell>
          <cell r="I24">
            <v>1.30019027462304E-7</v>
          </cell>
          <cell r="J24">
            <v>8.3799948319353106E-8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5.1610347354508175E-8</v>
          </cell>
          <cell r="H25">
            <v>3.3032164906791559E-8</v>
          </cell>
          <cell r="I25">
            <v>9.6682579761663182E-2</v>
          </cell>
          <cell r="J25">
            <v>9.0292829312631329E-2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3.3812547156901099E-8</v>
          </cell>
          <cell r="H26">
            <v>1.3929545022568799E-8</v>
          </cell>
          <cell r="I26">
            <v>9.6682570243176627E-2</v>
          </cell>
          <cell r="J26">
            <v>9.0292829312631329E-2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4.84958133869139E-8</v>
          </cell>
          <cell r="H27">
            <v>1.7008473084700801E-8</v>
          </cell>
          <cell r="I27">
            <v>0.10395973714846003</v>
          </cell>
          <cell r="J27">
            <v>9.1204880706496932E-2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4.84958133869139E-8</v>
          </cell>
          <cell r="H28">
            <v>1.7008473084700801E-8</v>
          </cell>
          <cell r="I28">
            <v>0.10395973714846003</v>
          </cell>
          <cell r="J28">
            <v>9.1204880706496932E-2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8.6045489198008696E-8</v>
          </cell>
          <cell r="I29">
            <v>1.8319486573298401E-2</v>
          </cell>
          <cell r="J29">
            <v>6.7901640225783199E-3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8.6045489198008696E-8</v>
          </cell>
          <cell r="F30">
            <v>8.6045489198008696E-8</v>
          </cell>
          <cell r="G30">
            <v>8.6045489198008696E-8</v>
          </cell>
          <cell r="H30">
            <v>8.6045489198008696E-8</v>
          </cell>
          <cell r="I30">
            <v>2.0502851855080099E-2</v>
          </cell>
          <cell r="J30">
            <v>2.1008781405134801E-2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6.5673396396108574E-6</v>
          </cell>
          <cell r="J31">
            <v>5.4493755941431463E-5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6.633676403647332E-6</v>
          </cell>
          <cell r="J32">
            <v>5.5044197920637816E-5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I33">
            <v>3.0306217131881997E-7</v>
          </cell>
          <cell r="J33">
            <v>2.9662105557562E-6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I34">
            <v>3.0306217131881997E-7</v>
          </cell>
          <cell r="J34">
            <v>3.2692727270750201E-6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4.6271300985134238E-6</v>
          </cell>
          <cell r="F35">
            <v>5.9559645717562574E-7</v>
          </cell>
          <cell r="G35">
            <v>2.0052948554585859E-6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4.7296418018248084E-6</v>
          </cell>
          <cell r="F36">
            <v>5.9559645717562511E-7</v>
          </cell>
          <cell r="G36">
            <v>2.0521559269288763E-6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5.063349780285833E-6</v>
          </cell>
          <cell r="F37">
            <v>9.8344917697891456E-7</v>
          </cell>
          <cell r="G37">
            <v>2.3569677009679335E-6</v>
          </cell>
          <cell r="I37">
            <v>9.7640974823807204E-8</v>
          </cell>
          <cell r="J37">
            <v>7.2063613344079105E-8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5.063349780285833E-6</v>
          </cell>
          <cell r="F38">
            <v>9.8344917697891456E-7</v>
          </cell>
          <cell r="G38">
            <v>2.3569677009679335E-6</v>
          </cell>
          <cell r="I38">
            <v>9.7640974823807204E-8</v>
          </cell>
          <cell r="J38">
            <v>7.2063613344079105E-8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H39">
            <v>8.1219410214727298E-8</v>
          </cell>
          <cell r="I39">
            <v>4.8011507435768903E-8</v>
          </cell>
          <cell r="J39">
            <v>6.4917571183803997E-8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2.14371869765586E-6</v>
          </cell>
          <cell r="F40">
            <v>2.14371869765586E-6</v>
          </cell>
          <cell r="G40">
            <v>2.14371869765586E-6</v>
          </cell>
          <cell r="H40">
            <v>8.1219410214727298E-8</v>
          </cell>
          <cell r="I40">
            <v>1.4766745064129501E-7</v>
          </cell>
          <cell r="J40">
            <v>1.03959548147973E-7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0.73671647998409961</v>
          </cell>
          <cell r="J41">
            <v>4.4441150001498126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189.13508908721695</v>
          </cell>
          <cell r="J42">
            <v>1140.9247781253828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-189.13508908721701</v>
          </cell>
          <cell r="J43">
            <v>-1140.92477812538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204.25926187336901</v>
          </cell>
          <cell r="J44">
            <v>1207.9987645681799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2.201069632256127</v>
          </cell>
          <cell r="J45">
            <v>13.017228066467476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2.8901202467640399E-2</v>
          </cell>
          <cell r="J46">
            <v>0.136877453213504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2.8901202467640399E-2</v>
          </cell>
          <cell r="J47">
            <v>0.165778655681144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5.6382433992536993E-2</v>
          </cell>
          <cell r="G48">
            <v>3.0422921092518408E-2</v>
          </cell>
          <cell r="H48">
            <v>0.13757153293326446</v>
          </cell>
          <cell r="I48">
            <v>0.1407252414035961</v>
          </cell>
          <cell r="J48">
            <v>0.1442492722898979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2.7681064150092225</v>
          </cell>
          <cell r="F49">
            <v>3.9934205200685069</v>
          </cell>
          <cell r="G49">
            <v>4.2174454348510508</v>
          </cell>
          <cell r="H49">
            <v>4.4612692653954662</v>
          </cell>
          <cell r="I49">
            <v>4.0471532315403653</v>
          </cell>
          <cell r="J49">
            <v>3.4131518460190891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2.6808533093207214</v>
          </cell>
          <cell r="F50">
            <v>3.6901593338208349</v>
          </cell>
          <cell r="G50">
            <v>1.3143695930539048</v>
          </cell>
          <cell r="H50">
            <v>1.4071574298814227</v>
          </cell>
          <cell r="I50">
            <v>1.2966685202691188</v>
          </cell>
          <cell r="J50">
            <v>1.1405582341054266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2.8910402038793555</v>
          </cell>
          <cell r="F51">
            <v>1.9780232230139385</v>
          </cell>
          <cell r="G51">
            <v>1.3296640875660732</v>
          </cell>
          <cell r="H51">
            <v>0.49800629718928019</v>
          </cell>
          <cell r="I51">
            <v>0.21198484469156273</v>
          </cell>
          <cell r="J51">
            <v>1.1732616775952556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0.36260716615089761</v>
          </cell>
          <cell r="G52">
            <v>9.3701915336262612E-2</v>
          </cell>
          <cell r="H52">
            <v>0.23210010354118513</v>
          </cell>
          <cell r="I52">
            <v>0.25597595101719001</v>
          </cell>
          <cell r="J52">
            <v>0.27276379720358385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9.2187280495848345</v>
          </cell>
          <cell r="F53">
            <v>11.142714923799714</v>
          </cell>
          <cell r="G53">
            <v>7.704471044625425</v>
          </cell>
          <cell r="H53">
            <v>7.4018847210015064</v>
          </cell>
          <cell r="I53">
            <v>6.49292507086904</v>
          </cell>
          <cell r="J53">
            <v>6.6530500892273174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0.32899570200079897</v>
          </cell>
          <cell r="F54">
            <v>8.1869249599864705E-2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0.32899570200079897</v>
          </cell>
          <cell r="F55">
            <v>0.410864951600663</v>
          </cell>
          <cell r="G55">
            <v>0.410864951600663</v>
          </cell>
          <cell r="H55">
            <v>0.410864951600663</v>
          </cell>
          <cell r="I55">
            <v>0.410864951600663</v>
          </cell>
          <cell r="J55">
            <v>0.410864951600663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2.3226547604305692E-5</v>
          </cell>
          <cell r="F56">
            <v>5.3087862074749775E-6</v>
          </cell>
          <cell r="G56">
            <v>1.3375844811127949E-5</v>
          </cell>
          <cell r="H56">
            <v>7.3277029624911882E-5</v>
          </cell>
          <cell r="I56">
            <v>1.216047892873994E-2</v>
          </cell>
          <cell r="J56">
            <v>7.8010691623428899E-2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2.3226547604305713E-5</v>
          </cell>
          <cell r="F57">
            <v>5.297211592440494E-6</v>
          </cell>
          <cell r="G57">
            <v>1.3361926138067484E-5</v>
          </cell>
          <cell r="H57">
            <v>7.3277029624911882E-5</v>
          </cell>
          <cell r="I57">
            <v>1.2160469942327024E-2</v>
          </cell>
          <cell r="J57">
            <v>7.8010691623428954E-2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3.0927017597592251E-5</v>
          </cell>
          <cell r="F58">
            <v>7.0892138804765731E-6</v>
          </cell>
          <cell r="G58">
            <v>1.726152034125E-5</v>
          </cell>
          <cell r="H58">
            <v>9.15990050662298E-5</v>
          </cell>
          <cell r="I58">
            <v>1.4306505484056237E-2</v>
          </cell>
          <cell r="J58">
            <v>8.6678637781827453E-2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3.0927017597592251E-5</v>
          </cell>
          <cell r="F59">
            <v>7.0892138804765731E-6</v>
          </cell>
          <cell r="G59">
            <v>1.726152034125E-5</v>
          </cell>
          <cell r="H59">
            <v>9.15990050662298E-5</v>
          </cell>
          <cell r="I59">
            <v>1.4306505484056237E-2</v>
          </cell>
          <cell r="J59">
            <v>8.6678637781827453E-2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1.5095508987183E-5</v>
          </cell>
          <cell r="H60">
            <v>6.5036608829273799E-5</v>
          </cell>
          <cell r="I60">
            <v>4.0763107964826703E-3</v>
          </cell>
          <cell r="J60">
            <v>1.6184407313485701E-2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1.5095508987183E-5</v>
          </cell>
          <cell r="F61">
            <v>1.5095508987183E-5</v>
          </cell>
          <cell r="G61">
            <v>1.5095508987183E-5</v>
          </cell>
          <cell r="H61">
            <v>8.0132117816456797E-5</v>
          </cell>
          <cell r="I61">
            <v>4.6353345132963799E-3</v>
          </cell>
          <cell r="J61">
            <v>1.9360397707006399E-2</v>
          </cell>
        </row>
        <row r="62">
          <cell r="B62" t="str">
            <v>D-ICOA</v>
          </cell>
          <cell r="C62" t="str">
            <v>VAR_fout</v>
          </cell>
          <cell r="D62" t="str">
            <v>ICOA</v>
          </cell>
          <cell r="E62">
            <v>3.5600000001087206</v>
          </cell>
          <cell r="F62">
            <v>3.4647164166025912</v>
          </cell>
          <cell r="G62">
            <v>3.2142659099312199</v>
          </cell>
        </row>
        <row r="63">
          <cell r="B63" t="str">
            <v>D-ICOA</v>
          </cell>
          <cell r="C63" t="str">
            <v>VAR_fout</v>
          </cell>
          <cell r="D63" t="str">
            <v>CO2</v>
          </cell>
          <cell r="E63">
            <v>330.01200001007902</v>
          </cell>
          <cell r="F63">
            <v>321.17921181906098</v>
          </cell>
          <cell r="G63">
            <v>297.96244985062401</v>
          </cell>
        </row>
        <row r="64">
          <cell r="B64" t="str">
            <v>D-ICOA</v>
          </cell>
          <cell r="C64" t="str">
            <v>VAR_fin</v>
          </cell>
          <cell r="D64" t="str">
            <v>COA</v>
          </cell>
          <cell r="E64">
            <v>3.5600000001087206</v>
          </cell>
          <cell r="F64">
            <v>3.4647164166025912</v>
          </cell>
          <cell r="G64">
            <v>3.2142659099312199</v>
          </cell>
        </row>
        <row r="65">
          <cell r="B65" t="str">
            <v>RHNM-SHSTG-CHPWOD</v>
          </cell>
          <cell r="C65" t="str">
            <v>VAR_ncap</v>
          </cell>
          <cell r="D65" t="str">
            <v>-</v>
          </cell>
          <cell r="E65">
            <v>9.2548461152103897E-8</v>
          </cell>
          <cell r="J65">
            <v>1.4995304681686399E-8</v>
          </cell>
        </row>
        <row r="66">
          <cell r="B66" t="str">
            <v>RHNM-SHSTG-CHPWOD</v>
          </cell>
          <cell r="C66" t="str">
            <v>VAR_cap</v>
          </cell>
          <cell r="D66" t="str">
            <v>-</v>
          </cell>
          <cell r="E66">
            <v>9.2548461152103897E-8</v>
          </cell>
          <cell r="F66">
            <v>9.2548461152103897E-8</v>
          </cell>
          <cell r="G66">
            <v>9.2548461152103897E-8</v>
          </cell>
          <cell r="H66">
            <v>9.2548461152103897E-8</v>
          </cell>
          <cell r="I66">
            <v>1.2263726575017099E-7</v>
          </cell>
          <cell r="J66">
            <v>6.6870212149386202E-8</v>
          </cell>
        </row>
        <row r="67">
          <cell r="B67" t="str">
            <v>ENGA-CCS</v>
          </cell>
          <cell r="C67" t="str">
            <v>VAR_fout</v>
          </cell>
          <cell r="D67" t="str">
            <v>CO2_O</v>
          </cell>
          <cell r="J67">
            <v>6.8798082269701076E-5</v>
          </cell>
        </row>
        <row r="68">
          <cell r="B68" t="str">
            <v>ENGA-CCS</v>
          </cell>
          <cell r="C68" t="str">
            <v>VAR_fout</v>
          </cell>
          <cell r="D68" t="str">
            <v>CO2</v>
          </cell>
          <cell r="J68">
            <v>-6.8798082269701103E-5</v>
          </cell>
        </row>
        <row r="69">
          <cell r="B69" t="str">
            <v>ENGA-CCS</v>
          </cell>
          <cell r="C69" t="str">
            <v>VAR_fout</v>
          </cell>
          <cell r="D69" t="str">
            <v>ELC13</v>
          </cell>
          <cell r="J69">
            <v>7.5382391521905354E-7</v>
          </cell>
        </row>
        <row r="70">
          <cell r="B70" t="str">
            <v>ENGA-CCS</v>
          </cell>
          <cell r="C70" t="str">
            <v>VAR_fout</v>
          </cell>
          <cell r="D70" t="str">
            <v>CO2_E</v>
          </cell>
          <cell r="J70">
            <v>1.1885772976872701E-4</v>
          </cell>
        </row>
        <row r="71">
          <cell r="B71" t="str">
            <v>ENGA-CCS</v>
          </cell>
          <cell r="C71" t="str">
            <v>VAR_fin</v>
          </cell>
          <cell r="D71" t="str">
            <v>ENGA</v>
          </cell>
          <cell r="J71">
            <v>2.1074065561830951E-6</v>
          </cell>
        </row>
        <row r="72">
          <cell r="B72" t="str">
            <v>ENGA-CCS</v>
          </cell>
          <cell r="C72" t="str">
            <v>VAR_fin</v>
          </cell>
          <cell r="D72" t="str">
            <v>GTC</v>
          </cell>
          <cell r="I72">
            <v>2.0577971990327402E-8</v>
          </cell>
          <cell r="J72">
            <v>1.364896139659794E-7</v>
          </cell>
        </row>
        <row r="73">
          <cell r="B73" t="str">
            <v>ENGA-CCS</v>
          </cell>
          <cell r="C73" t="str">
            <v>VAR_ncap</v>
          </cell>
          <cell r="D73" t="str">
            <v>-</v>
          </cell>
          <cell r="I73">
            <v>2.0577971990327402E-8</v>
          </cell>
          <cell r="J73">
            <v>1.15911641975652E-7</v>
          </cell>
        </row>
        <row r="74">
          <cell r="B74" t="str">
            <v>ENGA-CCS</v>
          </cell>
          <cell r="C74" t="str">
            <v>VAR_cap</v>
          </cell>
          <cell r="D74" t="str">
            <v>-</v>
          </cell>
          <cell r="I74">
            <v>2.0577971990327402E-8</v>
          </cell>
          <cell r="J74">
            <v>1.36489613965979E-7</v>
          </cell>
        </row>
        <row r="75">
          <cell r="B75" t="str">
            <v>CHPWSTCCS</v>
          </cell>
          <cell r="C75" t="str">
            <v>VAR_fout</v>
          </cell>
          <cell r="D75" t="str">
            <v>ELC35</v>
          </cell>
          <cell r="I75">
            <v>0.10269456927627148</v>
          </cell>
          <cell r="J75">
            <v>0.71175142398356639</v>
          </cell>
        </row>
        <row r="76">
          <cell r="B76" t="str">
            <v>CHPWSTCCS</v>
          </cell>
          <cell r="C76" t="str">
            <v>VAR_fout</v>
          </cell>
          <cell r="D76" t="str">
            <v>CO2_O</v>
          </cell>
          <cell r="I76">
            <v>175.81363622851504</v>
          </cell>
          <cell r="J76">
            <v>1088.6106224009386</v>
          </cell>
        </row>
        <row r="77">
          <cell r="B77" t="str">
            <v>CHPWSTCCS</v>
          </cell>
          <cell r="C77" t="str">
            <v>VAR_fout</v>
          </cell>
          <cell r="D77" t="str">
            <v>CO2</v>
          </cell>
          <cell r="I77">
            <v>-175.81363622851501</v>
          </cell>
          <cell r="J77">
            <v>-1088.61062240094</v>
          </cell>
        </row>
        <row r="78">
          <cell r="B78" t="str">
            <v>CHPWSTCCS</v>
          </cell>
          <cell r="C78" t="str">
            <v>VAR_fout</v>
          </cell>
          <cell r="D78" t="str">
            <v>LTH</v>
          </cell>
          <cell r="I78">
            <v>0.96354933496996831</v>
          </cell>
          <cell r="J78">
            <v>6.3061176164943982</v>
          </cell>
        </row>
        <row r="79">
          <cell r="B79" t="str">
            <v>CHPWSTCCS</v>
          </cell>
          <cell r="C79" t="str">
            <v>VAR_fout</v>
          </cell>
          <cell r="D79" t="str">
            <v>CO2_E</v>
          </cell>
          <cell r="I79">
            <v>197.54341862505399</v>
          </cell>
          <cell r="J79">
            <v>1223.1580026976801</v>
          </cell>
        </row>
        <row r="80">
          <cell r="B80" t="str">
            <v>CHPWSTCCS</v>
          </cell>
          <cell r="C80" t="str">
            <v>VAR_fin</v>
          </cell>
          <cell r="D80" t="str">
            <v>EWST</v>
          </cell>
          <cell r="I80">
            <v>2.1287006317354926</v>
          </cell>
          <cell r="J80">
            <v>13.18058192562159</v>
          </cell>
        </row>
        <row r="81">
          <cell r="B81" t="str">
            <v>CHPWSTCCS</v>
          </cell>
          <cell r="C81" t="str">
            <v>VAR_ncap</v>
          </cell>
          <cell r="D81" t="str">
            <v>-</v>
          </cell>
          <cell r="I81">
            <v>7.8972895410163897E-3</v>
          </cell>
          <cell r="J81">
            <v>4.7680702655056799E-2</v>
          </cell>
        </row>
        <row r="82">
          <cell r="B82" t="str">
            <v>CHPWSTCCS</v>
          </cell>
          <cell r="C82" t="str">
            <v>VAR_cap</v>
          </cell>
          <cell r="D82" t="str">
            <v>-</v>
          </cell>
          <cell r="I82">
            <v>7.8972895410163897E-3</v>
          </cell>
          <cell r="J82">
            <v>5.5577992196073199E-2</v>
          </cell>
        </row>
        <row r="83">
          <cell r="B83" t="str">
            <v>D-ENGA</v>
          </cell>
          <cell r="C83" t="str">
            <v>VAR_fout</v>
          </cell>
          <cell r="D83" t="str">
            <v>CO2</v>
          </cell>
          <cell r="E83">
            <v>309.82548686554202</v>
          </cell>
          <cell r="G83">
            <v>3.7698839032702898E-5</v>
          </cell>
          <cell r="H83">
            <v>143.04859361260901</v>
          </cell>
          <cell r="I83">
            <v>139.24889347268899</v>
          </cell>
          <cell r="J83">
            <v>111.98314102120899</v>
          </cell>
        </row>
        <row r="84">
          <cell r="B84" t="str">
            <v>D-ENGA</v>
          </cell>
          <cell r="C84" t="str">
            <v>VAR_fout</v>
          </cell>
          <cell r="D84" t="str">
            <v>ENGA</v>
          </cell>
          <cell r="E84">
            <v>5.6935254584309138</v>
          </cell>
          <cell r="G84">
            <v>6.8011443213805007E-7</v>
          </cell>
          <cell r="H84">
            <v>3.160306497824263</v>
          </cell>
          <cell r="I84">
            <v>3.1087720151995071</v>
          </cell>
          <cell r="J84">
            <v>2.6337213041529584</v>
          </cell>
        </row>
        <row r="85">
          <cell r="B85" t="str">
            <v>D-ENGA</v>
          </cell>
          <cell r="C85" t="str">
            <v>VAR_fin</v>
          </cell>
          <cell r="D85" t="str">
            <v>NGA</v>
          </cell>
          <cell r="E85">
            <v>5.4933596961975546</v>
          </cell>
          <cell r="G85">
            <v>6.6841913178551281E-7</v>
          </cell>
          <cell r="H85">
            <v>2.5363225817838395</v>
          </cell>
          <cell r="I85">
            <v>2.4689520119271142</v>
          </cell>
          <cell r="J85">
            <v>1.9855166847732011</v>
          </cell>
        </row>
        <row r="86">
          <cell r="B86" t="str">
            <v>D-ENGA</v>
          </cell>
          <cell r="C86" t="str">
            <v>VAR_fin</v>
          </cell>
          <cell r="D86" t="str">
            <v>BNGA</v>
          </cell>
          <cell r="E86">
            <v>0.21835440470262829</v>
          </cell>
          <cell r="H86">
            <v>0.63407968332067832</v>
          </cell>
          <cell r="I86">
            <v>0.63407987064751314</v>
          </cell>
          <cell r="J86">
            <v>0.6340797769781229</v>
          </cell>
        </row>
        <row r="87">
          <cell r="B87" t="str">
            <v>D-ENGA</v>
          </cell>
          <cell r="C87" t="str">
            <v>VAR_fin</v>
          </cell>
          <cell r="D87" t="str">
            <v>H2</v>
          </cell>
          <cell r="I87">
            <v>1.5671299331147956E-2</v>
          </cell>
          <cell r="J87">
            <v>2.2538239094866883E-2</v>
          </cell>
        </row>
        <row r="88">
          <cell r="B88" t="str">
            <v>D-ENGA</v>
          </cell>
          <cell r="C88" t="str">
            <v>VAR_cap</v>
          </cell>
          <cell r="D88" t="str">
            <v>-</v>
          </cell>
          <cell r="E88">
            <v>1.0275119945409801</v>
          </cell>
          <cell r="F88">
            <v>1.0275119945409801</v>
          </cell>
          <cell r="G88">
            <v>1.0275119945409801</v>
          </cell>
          <cell r="H88">
            <v>1.0275119945409801</v>
          </cell>
          <cell r="I88">
            <v>1.0275119945409801</v>
          </cell>
          <cell r="J88">
            <v>0.72467668131476004</v>
          </cell>
        </row>
        <row r="89">
          <cell r="B89" t="str">
            <v>D-ILFO</v>
          </cell>
          <cell r="C89" t="str">
            <v>VAR_fout</v>
          </cell>
          <cell r="D89" t="str">
            <v>CO2</v>
          </cell>
          <cell r="E89">
            <v>688.76723581564897</v>
          </cell>
          <cell r="F89">
            <v>659.57568257347498</v>
          </cell>
          <cell r="G89">
            <v>656.81696788944805</v>
          </cell>
          <cell r="H89">
            <v>515.01093906097299</v>
          </cell>
          <cell r="I89">
            <v>230.364413716119</v>
          </cell>
        </row>
        <row r="90">
          <cell r="B90" t="str">
            <v>D-ILFO</v>
          </cell>
          <cell r="C90" t="str">
            <v>VAR_fout</v>
          </cell>
          <cell r="D90" t="str">
            <v>ILFO</v>
          </cell>
          <cell r="E90">
            <v>9.1894711030034006</v>
          </cell>
          <cell r="F90">
            <v>8.8000000001088647</v>
          </cell>
          <cell r="G90">
            <v>8.7631934857355596</v>
          </cell>
          <cell r="H90">
            <v>7.1214318134374128</v>
          </cell>
          <cell r="I90">
            <v>3.3237032295886828</v>
          </cell>
          <cell r="J90">
            <v>0.25020174337700474</v>
          </cell>
        </row>
        <row r="91">
          <cell r="B91" t="str">
            <v>D-ILFO</v>
          </cell>
          <cell r="C91" t="str">
            <v>VAR_fin</v>
          </cell>
          <cell r="D91" t="str">
            <v>LFO</v>
          </cell>
          <cell r="E91">
            <v>9.3455527247713484</v>
          </cell>
          <cell r="F91">
            <v>8.9494665206713009</v>
          </cell>
          <cell r="G91">
            <v>8.9120348424619866</v>
          </cell>
          <cell r="H91">
            <v>6.9879367579507834</v>
          </cell>
          <cell r="I91">
            <v>3.1257043923489731</v>
          </cell>
        </row>
        <row r="92">
          <cell r="B92" t="str">
            <v>D-ILFO</v>
          </cell>
          <cell r="C92" t="str">
            <v>VAR_fin</v>
          </cell>
          <cell r="D92" t="str">
            <v>BDS</v>
          </cell>
          <cell r="H92">
            <v>0.25445137766486553</v>
          </cell>
          <cell r="I92">
            <v>0.25445137792441314</v>
          </cell>
          <cell r="J92">
            <v>0.2544513782437674</v>
          </cell>
        </row>
        <row r="93">
          <cell r="B93" t="str">
            <v>HPLNGA</v>
          </cell>
          <cell r="C93" t="str">
            <v>VAR_fout</v>
          </cell>
          <cell r="D93" t="str">
            <v>LTH</v>
          </cell>
          <cell r="E93">
            <v>1.7328975477944109</v>
          </cell>
          <cell r="H93">
            <v>1.9371951107822956</v>
          </cell>
        </row>
        <row r="94">
          <cell r="B94" t="str">
            <v>HPLNGA</v>
          </cell>
          <cell r="C94" t="str">
            <v>VAR_fout</v>
          </cell>
          <cell r="D94" t="str">
            <v>CO2_E</v>
          </cell>
          <cell r="E94">
            <v>114.38334426582399</v>
          </cell>
          <cell r="H94">
            <v>127.868410656306</v>
          </cell>
        </row>
        <row r="95">
          <cell r="B95" t="str">
            <v>HPLNGA</v>
          </cell>
          <cell r="C95" t="str">
            <v>VAR_fin</v>
          </cell>
          <cell r="D95" t="str">
            <v>ENGA</v>
          </cell>
          <cell r="E95">
            <v>2.028073479890486</v>
          </cell>
          <cell r="H95">
            <v>2.2671704017075558</v>
          </cell>
        </row>
        <row r="96">
          <cell r="B96" t="str">
            <v>HPLNGA</v>
          </cell>
          <cell r="C96" t="str">
            <v>VAR_ncap</v>
          </cell>
          <cell r="D96" t="str">
            <v>-</v>
          </cell>
          <cell r="H96">
            <v>1.2618146378708E-8</v>
          </cell>
        </row>
        <row r="97">
          <cell r="B97" t="str">
            <v>HPLNGA</v>
          </cell>
          <cell r="C97" t="str">
            <v>VAR_cap</v>
          </cell>
          <cell r="D97" t="str">
            <v>-</v>
          </cell>
          <cell r="E97">
            <v>0.54625695544307296</v>
          </cell>
          <cell r="F97">
            <v>0.54625695441779998</v>
          </cell>
          <cell r="G97">
            <v>0.54625695415944997</v>
          </cell>
          <cell r="H97">
            <v>0.24571222646360008</v>
          </cell>
          <cell r="I97">
            <v>4.8714808548908103E-8</v>
          </cell>
          <cell r="J97">
            <v>3.2045168997674899E-8</v>
          </cell>
        </row>
        <row r="98">
          <cell r="B98" t="str">
            <v>G-INTC-IMP00-AT</v>
          </cell>
          <cell r="C98" t="str">
            <v>VAR_fout</v>
          </cell>
          <cell r="D98" t="str">
            <v>ELC</v>
          </cell>
          <cell r="E98">
            <v>15.013805099638981</v>
          </cell>
          <cell r="F98">
            <v>9.2206503276459415</v>
          </cell>
          <cell r="G98">
            <v>5.1403971647532085</v>
          </cell>
          <cell r="H98">
            <v>2.2269299715758475</v>
          </cell>
          <cell r="I98">
            <v>5.7383831092371462</v>
          </cell>
          <cell r="J98">
            <v>6.7772292968011199</v>
          </cell>
        </row>
        <row r="99">
          <cell r="B99" t="str">
            <v>G-INTC-IMP00-AT</v>
          </cell>
          <cell r="C99" t="str">
            <v>VAR_fin</v>
          </cell>
          <cell r="D99" t="str">
            <v>ELC_I-AT</v>
          </cell>
          <cell r="E99">
            <v>15.013805099638981</v>
          </cell>
          <cell r="F99">
            <v>9.2206503276459415</v>
          </cell>
          <cell r="G99">
            <v>5.1403971647532085</v>
          </cell>
          <cell r="H99">
            <v>2.2269299715758475</v>
          </cell>
          <cell r="I99">
            <v>5.7383831092371462</v>
          </cell>
          <cell r="J99">
            <v>6.7772292968011199</v>
          </cell>
        </row>
        <row r="100">
          <cell r="B100" t="str">
            <v>G-INTC-IMP00-AT</v>
          </cell>
          <cell r="C100" t="str">
            <v>VAR_ncap</v>
          </cell>
          <cell r="D100" t="str">
            <v>-</v>
          </cell>
          <cell r="I100">
            <v>5.5854113036188299E-3</v>
          </cell>
          <cell r="J100">
            <v>5.5854108926693003E-3</v>
          </cell>
        </row>
        <row r="101">
          <cell r="B101" t="str">
            <v>G-INTC-IMP00-AT</v>
          </cell>
          <cell r="C101" t="str">
            <v>VAR_cap</v>
          </cell>
          <cell r="D101" t="str">
            <v>-</v>
          </cell>
          <cell r="E101">
            <v>1.1896076802541047</v>
          </cell>
          <cell r="F101">
            <v>1.1896076801076199</v>
          </cell>
          <cell r="G101">
            <v>1.1896076800735436</v>
          </cell>
          <cell r="H101">
            <v>1.1896076800544746</v>
          </cell>
          <cell r="I101">
            <v>1.1896076800372346</v>
          </cell>
          <cell r="J101">
            <v>1.1999999995116282</v>
          </cell>
        </row>
        <row r="102">
          <cell r="B102" t="str">
            <v>CHPWST</v>
          </cell>
          <cell r="C102" t="str">
            <v>VAR_fout</v>
          </cell>
          <cell r="D102" t="str">
            <v>ELC35</v>
          </cell>
          <cell r="E102">
            <v>1.4050474334367546</v>
          </cell>
          <cell r="F102">
            <v>1.2915436727998895</v>
          </cell>
          <cell r="G102">
            <v>1.2312864658791141</v>
          </cell>
          <cell r="H102">
            <v>1.2901765978965298</v>
          </cell>
          <cell r="I102">
            <v>1.1779682137733953</v>
          </cell>
          <cell r="J102">
            <v>0.50243674568578567</v>
          </cell>
        </row>
        <row r="103">
          <cell r="B103" t="str">
            <v>CHPWST</v>
          </cell>
          <cell r="C103" t="str">
            <v>VAR_fout</v>
          </cell>
          <cell r="D103" t="str">
            <v>LTH</v>
          </cell>
          <cell r="E103">
            <v>14.159806000140019</v>
          </cell>
          <cell r="F103">
            <v>12.971384632374253</v>
          </cell>
          <cell r="G103">
            <v>12.302496504898913</v>
          </cell>
          <cell r="H103">
            <v>12.779638704570933</v>
          </cell>
          <cell r="I103">
            <v>11.052486511727292</v>
          </cell>
          <cell r="J103">
            <v>4.4515895667760601</v>
          </cell>
        </row>
        <row r="104">
          <cell r="B104" t="str">
            <v>CHPWST</v>
          </cell>
          <cell r="C104" t="str">
            <v>VAR_fout</v>
          </cell>
          <cell r="D104" t="str">
            <v>CO2_E</v>
          </cell>
          <cell r="E104">
            <v>2783.9860871818901</v>
          </cell>
          <cell r="F104">
            <v>2559.0877079983902</v>
          </cell>
          <cell r="G104">
            <v>2439.6937568595799</v>
          </cell>
          <cell r="H104">
            <v>2556.3793527203102</v>
          </cell>
          <cell r="I104">
            <v>2334.0472643447201</v>
          </cell>
          <cell r="J104">
            <v>995.53717506017995</v>
          </cell>
        </row>
        <row r="105">
          <cell r="B105" t="str">
            <v>CHPWST</v>
          </cell>
          <cell r="C105" t="str">
            <v>VAR_fin</v>
          </cell>
          <cell r="D105" t="str">
            <v>EWST</v>
          </cell>
          <cell r="E105">
            <v>29.999850077391024</v>
          </cell>
          <cell r="F105">
            <v>27.576376163775777</v>
          </cell>
          <cell r="G105">
            <v>26.28980341443518</v>
          </cell>
          <cell r="H105">
            <v>27.547191300865382</v>
          </cell>
          <cell r="I105">
            <v>25.151371383025023</v>
          </cell>
          <cell r="J105">
            <v>10.727771282976086</v>
          </cell>
        </row>
        <row r="106">
          <cell r="B106" t="str">
            <v>CHPWST</v>
          </cell>
          <cell r="C106" t="str">
            <v>VAR_ncap</v>
          </cell>
          <cell r="D106" t="str">
            <v>-</v>
          </cell>
          <cell r="I106">
            <v>1.31898465476258E-2</v>
          </cell>
        </row>
        <row r="107">
          <cell r="B107" t="str">
            <v>CHPWST</v>
          </cell>
          <cell r="C107" t="str">
            <v>VAR_cap</v>
          </cell>
          <cell r="D107" t="str">
            <v>-</v>
          </cell>
          <cell r="E107">
            <v>7.6765706963545441E-2</v>
          </cell>
          <cell r="F107">
            <v>7.0564353068139657E-2</v>
          </cell>
          <cell r="G107">
            <v>7.0489657970205011E-2</v>
          </cell>
          <cell r="H107">
            <v>7.0489657965893293E-2</v>
          </cell>
          <cell r="I107">
            <v>6.4359172100089998E-2</v>
          </cell>
          <cell r="J107">
            <v>3.1489828279083365E-2</v>
          </cell>
        </row>
        <row r="108">
          <cell r="B108" t="str">
            <v>RHES-CHPNGA</v>
          </cell>
          <cell r="C108" t="str">
            <v>VAR_fout</v>
          </cell>
          <cell r="D108" t="str">
            <v>CO2_R</v>
          </cell>
          <cell r="E108">
            <v>1.1811277001573</v>
          </cell>
          <cell r="F108">
            <v>0.48083682304926501</v>
          </cell>
          <cell r="G108">
            <v>88.4225167702363</v>
          </cell>
          <cell r="H108">
            <v>141.883288053581</v>
          </cell>
          <cell r="I108">
            <v>299.42674461873003</v>
          </cell>
          <cell r="J108">
            <v>175.06206368592299</v>
          </cell>
        </row>
        <row r="109">
          <cell r="B109" t="str">
            <v>RHES-CHPNGA</v>
          </cell>
          <cell r="C109" t="str">
            <v>VAR_fout</v>
          </cell>
          <cell r="D109" t="str">
            <v>RHES_NKEV_GAS_ELC_CHP</v>
          </cell>
          <cell r="E109">
            <v>5.5872007701031146E-3</v>
          </cell>
          <cell r="F109">
            <v>2.3155035407610184E-3</v>
          </cell>
          <cell r="G109">
            <v>0.43046194732989296</v>
          </cell>
          <cell r="H109">
            <v>0.70268568912278795</v>
          </cell>
          <cell r="I109">
            <v>1.5049021341725046</v>
          </cell>
          <cell r="J109">
            <v>0.89701388823375561</v>
          </cell>
        </row>
        <row r="110">
          <cell r="B110" t="str">
            <v>RHES-CHPNGA</v>
          </cell>
          <cell r="C110" t="str">
            <v>VAR_fout</v>
          </cell>
          <cell r="D110" t="str">
            <v>RHES_LTH_CHPNGA</v>
          </cell>
          <cell r="E110">
            <v>1.3450668520618627E-2</v>
          </cell>
          <cell r="F110">
            <v>5.5180042050728259E-3</v>
          </cell>
          <cell r="G110">
            <v>1.0101051515386645</v>
          </cell>
          <cell r="H110">
            <v>1.6061387179949458</v>
          </cell>
          <cell r="I110">
            <v>3.3794293539312368</v>
          </cell>
          <cell r="J110">
            <v>1.9486853434043669</v>
          </cell>
        </row>
        <row r="111">
          <cell r="B111" t="str">
            <v>RHES-CHPNGA</v>
          </cell>
          <cell r="C111" t="str">
            <v>VAR_fin</v>
          </cell>
          <cell r="D111" t="str">
            <v>RNGA</v>
          </cell>
          <cell r="E111">
            <v>2.0941980499242889E-2</v>
          </cell>
          <cell r="F111">
            <v>8.525475585979863E-3</v>
          </cell>
          <cell r="G111">
            <v>1.5677751200396517</v>
          </cell>
          <cell r="H111">
            <v>2.5156611357017931</v>
          </cell>
          <cell r="I111">
            <v>5.3089848336654271</v>
          </cell>
          <cell r="J111">
            <v>3.103937299395803</v>
          </cell>
        </row>
        <row r="112">
          <cell r="B112" t="str">
            <v>RHES-CHPNGA</v>
          </cell>
          <cell r="C112" t="str">
            <v>VAR_ncap</v>
          </cell>
          <cell r="D112" t="str">
            <v>-</v>
          </cell>
          <cell r="G112">
            <v>3.7564203738029801E-2</v>
          </cell>
          <cell r="H112">
            <v>2.4224750641571501E-2</v>
          </cell>
          <cell r="I112">
            <v>2.8486648916003499E-2</v>
          </cell>
          <cell r="J112">
            <v>1.03873920636821E-2</v>
          </cell>
        </row>
        <row r="113">
          <cell r="B113" t="str">
            <v>RHES-CHPNGA</v>
          </cell>
          <cell r="C113" t="str">
            <v>VAR_cap</v>
          </cell>
          <cell r="D113" t="str">
            <v>-</v>
          </cell>
          <cell r="E113">
            <v>9.9809875179271987E-4</v>
          </cell>
          <cell r="F113">
            <v>6.9999999999999988E-4</v>
          </cell>
          <cell r="G113">
            <v>3.8264203738029801E-2</v>
          </cell>
          <cell r="H113">
            <v>6.2462455293899523E-2</v>
          </cell>
          <cell r="I113">
            <v>0.13377246664840667</v>
          </cell>
          <cell r="J113">
            <v>7.9736677314638196E-2</v>
          </cell>
        </row>
        <row r="114">
          <cell r="B114" t="str">
            <v>G-INTC-IMP00-FR</v>
          </cell>
          <cell r="C114" t="str">
            <v>VAR_fout</v>
          </cell>
          <cell r="D114" t="str">
            <v>ELC</v>
          </cell>
          <cell r="E114">
            <v>28.948620898549695</v>
          </cell>
          <cell r="F114">
            <v>21.154511266801457</v>
          </cell>
          <cell r="G114">
            <v>27.304976880293218</v>
          </cell>
          <cell r="H114">
            <v>13.338999600257191</v>
          </cell>
          <cell r="I114">
            <v>10.114308086312366</v>
          </cell>
          <cell r="J114">
            <v>8.1619955487779716</v>
          </cell>
        </row>
        <row r="115">
          <cell r="B115" t="str">
            <v>G-INTC-IMP00-FR</v>
          </cell>
          <cell r="C115" t="str">
            <v>VAR_fin</v>
          </cell>
          <cell r="D115" t="str">
            <v>ELC_I-FR</v>
          </cell>
          <cell r="E115">
            <v>28.948620898549695</v>
          </cell>
          <cell r="F115">
            <v>21.154511266801457</v>
          </cell>
          <cell r="G115">
            <v>27.304976880293218</v>
          </cell>
          <cell r="H115">
            <v>13.338999600257191</v>
          </cell>
          <cell r="I115">
            <v>10.114308086312366</v>
          </cell>
          <cell r="J115">
            <v>8.1619955487779716</v>
          </cell>
        </row>
        <row r="116">
          <cell r="B116" t="str">
            <v>G-INTC-IMP00-FR</v>
          </cell>
          <cell r="C116" t="str">
            <v>VAR_cap</v>
          </cell>
          <cell r="D116" t="str">
            <v>-</v>
          </cell>
          <cell r="E116">
            <v>1.7</v>
          </cell>
          <cell r="F116">
            <v>1.7</v>
          </cell>
          <cell r="G116">
            <v>1.7</v>
          </cell>
          <cell r="H116">
            <v>1.7</v>
          </cell>
          <cell r="I116">
            <v>1.199999999922889</v>
          </cell>
          <cell r="J116">
            <v>1.1999999998889761</v>
          </cell>
        </row>
        <row r="117">
          <cell r="B117" t="str">
            <v>ITOT-CHPWSTCCS</v>
          </cell>
          <cell r="C117" t="str">
            <v>VAR_fout</v>
          </cell>
          <cell r="D117" t="str">
            <v>CO2_O</v>
          </cell>
          <cell r="I117">
            <v>100.71059604393402</v>
          </cell>
          <cell r="J117">
            <v>715.22300214627148</v>
          </cell>
        </row>
        <row r="118">
          <cell r="B118" t="str">
            <v>ITOT-CHPWSTCCS</v>
          </cell>
          <cell r="C118" t="str">
            <v>VAR_fout</v>
          </cell>
          <cell r="D118" t="str">
            <v>CO2</v>
          </cell>
          <cell r="I118">
            <v>-100.710596043934</v>
          </cell>
          <cell r="J118">
            <v>-715.22300214627103</v>
          </cell>
        </row>
        <row r="119">
          <cell r="B119" t="str">
            <v>ITOT-CHPWSTCCS</v>
          </cell>
          <cell r="C119" t="str">
            <v>VAR_fout</v>
          </cell>
          <cell r="D119" t="str">
            <v>ITOT_LTH_CHP</v>
          </cell>
          <cell r="I119">
            <v>0.40127631458899854</v>
          </cell>
          <cell r="J119">
            <v>2.0114841284526102</v>
          </cell>
        </row>
        <row r="120">
          <cell r="B120" t="str">
            <v>ITOT-CHPWSTCCS</v>
          </cell>
          <cell r="C120" t="str">
            <v>VAR_fout</v>
          </cell>
          <cell r="D120" t="str">
            <v>ITOT_KEV_WST_ELC_CHP</v>
          </cell>
          <cell r="I120">
            <v>7.9224716123027658E-2</v>
          </cell>
          <cell r="J120">
            <v>0.59296496020295919</v>
          </cell>
        </row>
        <row r="121">
          <cell r="B121" t="str">
            <v>ITOT-CHPWSTCCS</v>
          </cell>
          <cell r="C121" t="str">
            <v>VAR_fout</v>
          </cell>
          <cell r="D121" t="str">
            <v>CO2_I</v>
          </cell>
          <cell r="I121">
            <v>131.815414375464</v>
          </cell>
          <cell r="J121">
            <v>986.58509560852599</v>
          </cell>
        </row>
        <row r="122">
          <cell r="B122" t="str">
            <v>ITOT-CHPWSTCCS</v>
          </cell>
          <cell r="C122" t="str">
            <v>VAR_fin</v>
          </cell>
          <cell r="D122" t="str">
            <v>IWST</v>
          </cell>
          <cell r="I122">
            <v>1.4204247238735401</v>
          </cell>
          <cell r="J122">
            <v>10.631304909574645</v>
          </cell>
        </row>
        <row r="123">
          <cell r="B123" t="str">
            <v>ITOT-CHPWSTCCS</v>
          </cell>
          <cell r="C123" t="str">
            <v>VAR_ncap</v>
          </cell>
          <cell r="D123" t="str">
            <v>-</v>
          </cell>
          <cell r="I123">
            <v>3.2232093161357498E-3</v>
          </cell>
          <cell r="J123">
            <v>5.5585699679615699E-2</v>
          </cell>
        </row>
        <row r="124">
          <cell r="B124" t="str">
            <v>ITOT-CHPWSTCCS</v>
          </cell>
          <cell r="C124" t="str">
            <v>VAR_cap</v>
          </cell>
          <cell r="D124" t="str">
            <v>-</v>
          </cell>
          <cell r="I124">
            <v>3.2232093161357498E-3</v>
          </cell>
          <cell r="J124">
            <v>5.8808908995751502E-2</v>
          </cell>
        </row>
        <row r="125">
          <cell r="B125" t="str">
            <v>SUP_WSTBIO</v>
          </cell>
          <cell r="C125" t="str">
            <v>VAR_fout</v>
          </cell>
          <cell r="D125" t="str">
            <v>ELC35</v>
          </cell>
          <cell r="E125">
            <v>0.1125876629532291</v>
          </cell>
          <cell r="F125">
            <v>0.11274251959795728</v>
          </cell>
          <cell r="G125">
            <v>0.10855952940185058</v>
          </cell>
          <cell r="H125">
            <v>0.1123529615802725</v>
          </cell>
          <cell r="I125">
            <v>0.10889513763311086</v>
          </cell>
          <cell r="J125">
            <v>0.10246629780483553</v>
          </cell>
        </row>
        <row r="126">
          <cell r="B126" t="str">
            <v>SUP_WSTBIO</v>
          </cell>
          <cell r="C126" t="str">
            <v>VAR_fout</v>
          </cell>
          <cell r="D126" t="str">
            <v>BIO</v>
          </cell>
          <cell r="E126">
            <v>5.6293831476614562</v>
          </cell>
          <cell r="F126">
            <v>5.6371266766977248</v>
          </cell>
          <cell r="G126">
            <v>5.4279779761225573</v>
          </cell>
          <cell r="H126">
            <v>5.6176514776046975</v>
          </cell>
          <cell r="I126">
            <v>5.4447603209968722</v>
          </cell>
          <cell r="J126">
            <v>5.1233152446196941</v>
          </cell>
        </row>
        <row r="127">
          <cell r="B127" t="str">
            <v>SUP_WSTBIO</v>
          </cell>
          <cell r="C127" t="str">
            <v>VAR_fin</v>
          </cell>
          <cell r="D127" t="str">
            <v>CWST</v>
          </cell>
          <cell r="E127">
            <v>9.6793222236076062</v>
          </cell>
          <cell r="F127">
            <v>9.6926366686762471</v>
          </cell>
          <cell r="G127">
            <v>9.333020514024895</v>
          </cell>
          <cell r="H127">
            <v>9.6591504549214626</v>
          </cell>
          <cell r="I127">
            <v>9.3618764605026179</v>
          </cell>
          <cell r="J127">
            <v>8.8091746253415284</v>
          </cell>
        </row>
        <row r="128">
          <cell r="B128" t="str">
            <v>SUP_WSTBIO</v>
          </cell>
          <cell r="C128" t="str">
            <v>VAR_ncap</v>
          </cell>
          <cell r="D128" t="str">
            <v>-</v>
          </cell>
          <cell r="E128">
            <v>4.0950533183335596E-3</v>
          </cell>
          <cell r="F128">
            <v>2.9253332184417201E-4</v>
          </cell>
          <cell r="H128">
            <v>7.2848717110620201E-2</v>
          </cell>
          <cell r="I128">
            <v>1.9707828348180301E-2</v>
          </cell>
          <cell r="J128">
            <v>6.6006774872930898E-2</v>
          </cell>
        </row>
        <row r="129">
          <cell r="B129" t="str">
            <v>SUP_WSTBIO</v>
          </cell>
          <cell r="C129" t="str">
            <v>VAR_cap</v>
          </cell>
          <cell r="D129" t="str">
            <v>-</v>
          </cell>
          <cell r="E129">
            <v>0.21266558561205556</v>
          </cell>
          <cell r="F129">
            <v>0.21295811893389974</v>
          </cell>
          <cell r="G129">
            <v>0.21295811893389974</v>
          </cell>
          <cell r="H129">
            <v>0.21222238912470689</v>
          </cell>
          <cell r="I129">
            <v>0.20569094521466699</v>
          </cell>
          <cell r="J129">
            <v>0.19354746767933301</v>
          </cell>
        </row>
        <row r="130">
          <cell r="B130" t="str">
            <v>ITOT-CHPNGACCS</v>
          </cell>
          <cell r="C130" t="str">
            <v>VAR_fout</v>
          </cell>
          <cell r="D130" t="str">
            <v>CO2_I</v>
          </cell>
          <cell r="J130">
            <v>3.7310450410586398E-5</v>
          </cell>
        </row>
        <row r="131">
          <cell r="B131" t="str">
            <v>ITOT-CHPNGACCS</v>
          </cell>
          <cell r="C131" t="str">
            <v>VAR_fin</v>
          </cell>
          <cell r="D131" t="str">
            <v>INGA</v>
          </cell>
          <cell r="J131">
            <v>6.6153280869834059E-7</v>
          </cell>
        </row>
        <row r="132">
          <cell r="B132" t="str">
            <v>ITOT-CHPNGACCS</v>
          </cell>
          <cell r="C132" t="str">
            <v>VAR_ncap</v>
          </cell>
          <cell r="D132" t="str">
            <v>-</v>
          </cell>
          <cell r="I132">
            <v>1.7292198897033799E-8</v>
          </cell>
          <cell r="J132">
            <v>1.0535654315843801E-8</v>
          </cell>
        </row>
        <row r="133">
          <cell r="B133" t="str">
            <v>ITOT-CHPNGACCS</v>
          </cell>
          <cell r="C133" t="str">
            <v>VAR_cap</v>
          </cell>
          <cell r="D133" t="str">
            <v>-</v>
          </cell>
          <cell r="I133">
            <v>1.7292198897033799E-8</v>
          </cell>
          <cell r="J133">
            <v>2.78278532128775E-8</v>
          </cell>
        </row>
        <row r="134">
          <cell r="B134" t="str">
            <v>SCOM-ESOLPV</v>
          </cell>
          <cell r="C134" t="str">
            <v>VAR_fout</v>
          </cell>
          <cell r="D134" t="str">
            <v>SCOM_SOL_ELC</v>
          </cell>
          <cell r="E134">
            <v>2.8396236857719668</v>
          </cell>
          <cell r="F134">
            <v>3.294455037748846</v>
          </cell>
          <cell r="G134">
            <v>3.6834110318143796</v>
          </cell>
          <cell r="H134">
            <v>4.7259644233233908</v>
          </cell>
          <cell r="I134">
            <v>6.3514452950548872</v>
          </cell>
          <cell r="J134">
            <v>8.5357718643337464</v>
          </cell>
        </row>
        <row r="135">
          <cell r="B135" t="str">
            <v>SCOM-ESOLPV</v>
          </cell>
          <cell r="C135" t="str">
            <v>VAR_fin</v>
          </cell>
          <cell r="D135" t="str">
            <v>SOL</v>
          </cell>
          <cell r="E135">
            <v>2.8396236857719668</v>
          </cell>
          <cell r="F135">
            <v>3.294455037748846</v>
          </cell>
          <cell r="G135">
            <v>3.6834110318143796</v>
          </cell>
          <cell r="H135">
            <v>4.7259644233233908</v>
          </cell>
          <cell r="I135">
            <v>6.3514452950548872</v>
          </cell>
          <cell r="J135">
            <v>8.5357718643337464</v>
          </cell>
        </row>
        <row r="136">
          <cell r="B136" t="str">
            <v>SCOM-ESOLPV</v>
          </cell>
          <cell r="C136" t="str">
            <v>VAR_fin</v>
          </cell>
          <cell r="D136" t="str">
            <v>SOLPVC</v>
          </cell>
          <cell r="E136">
            <v>2.8396236857719699</v>
          </cell>
          <cell r="F136">
            <v>3.29445503774885</v>
          </cell>
          <cell r="G136">
            <v>3.68341103181438</v>
          </cell>
          <cell r="H136">
            <v>4.72596442332339</v>
          </cell>
          <cell r="I136">
            <v>6.3514452950548801</v>
          </cell>
          <cell r="J136">
            <v>8.5357718643337499</v>
          </cell>
        </row>
        <row r="137">
          <cell r="B137" t="str">
            <v>SCOM-ESOLPV</v>
          </cell>
          <cell r="C137" t="str">
            <v>VAR_ncap</v>
          </cell>
          <cell r="D137" t="str">
            <v>-</v>
          </cell>
          <cell r="H137">
            <v>0.27169853795545701</v>
          </cell>
          <cell r="I137">
            <v>0.65907551549417698</v>
          </cell>
          <cell r="J137">
            <v>1.1860085647577401</v>
          </cell>
        </row>
        <row r="138">
          <cell r="B138" t="str">
            <v>SCOM-ESOLPV</v>
          </cell>
          <cell r="C138" t="str">
            <v>VAR_cap</v>
          </cell>
          <cell r="D138" t="str">
            <v>-</v>
          </cell>
          <cell r="E138">
            <v>0.90292899999999998</v>
          </cell>
          <cell r="F138">
            <v>1.12310126156801</v>
          </cell>
          <cell r="G138">
            <v>1.1752290000000001</v>
          </cell>
          <cell r="H138">
            <v>1.3623577161961371</v>
          </cell>
          <cell r="I138">
            <v>1.8309364463560689</v>
          </cell>
          <cell r="J138">
            <v>2.46061409299443</v>
          </cell>
        </row>
        <row r="139">
          <cell r="B139" t="str">
            <v>D-SCOM_LTH</v>
          </cell>
          <cell r="C139" t="str">
            <v>VAR_fout</v>
          </cell>
          <cell r="D139" t="str">
            <v>SCOM_LTH_DH</v>
          </cell>
          <cell r="E139">
            <v>5.6100000000250709</v>
          </cell>
          <cell r="F139">
            <v>6.586463673678125</v>
          </cell>
          <cell r="G139">
            <v>4.9504238812663113</v>
          </cell>
          <cell r="H139">
            <v>4.8054995053681413</v>
          </cell>
          <cell r="I139">
            <v>4.3859869216849638</v>
          </cell>
          <cell r="J139">
            <v>3.7144630934783018</v>
          </cell>
        </row>
        <row r="140">
          <cell r="B140" t="str">
            <v>D-SCOM_LTH</v>
          </cell>
          <cell r="C140" t="str">
            <v>VAR_fin</v>
          </cell>
          <cell r="D140" t="str">
            <v>LTH</v>
          </cell>
          <cell r="E140">
            <v>6.0987757337273809</v>
          </cell>
          <cell r="F140">
            <v>7.1584327681333431</v>
          </cell>
          <cell r="G140">
            <v>5.3781989502814183</v>
          </cell>
          <cell r="H140">
            <v>5.2173248080395807</v>
          </cell>
          <cell r="I140">
            <v>4.755617913286863</v>
          </cell>
          <cell r="J140">
            <v>4.0222281381714895</v>
          </cell>
        </row>
        <row r="141">
          <cell r="B141" t="str">
            <v>D-SCOM_LTH</v>
          </cell>
          <cell r="C141" t="str">
            <v>VAR_ncap</v>
          </cell>
          <cell r="D141" t="str">
            <v>-</v>
          </cell>
          <cell r="E141">
            <v>0.28939016347090202</v>
          </cell>
        </row>
        <row r="142">
          <cell r="B142" t="str">
            <v>D-SCOM_LTH</v>
          </cell>
          <cell r="C142" t="str">
            <v>VAR_cap</v>
          </cell>
          <cell r="D142" t="str">
            <v>-</v>
          </cell>
          <cell r="E142">
            <v>0.28939016347090202</v>
          </cell>
          <cell r="F142">
            <v>0.28939016347090202</v>
          </cell>
          <cell r="G142">
            <v>0.28939016347090202</v>
          </cell>
          <cell r="H142">
            <v>0.28939016347090202</v>
          </cell>
          <cell r="I142">
            <v>0.28939016347090202</v>
          </cell>
          <cell r="J142">
            <v>0.28939016347090202</v>
          </cell>
        </row>
        <row r="143">
          <cell r="B143" t="str">
            <v>ITOT-CHPWOD</v>
          </cell>
          <cell r="C143" t="str">
            <v>VAR_fout</v>
          </cell>
          <cell r="D143" t="str">
            <v>ITOT_LTH_CHP</v>
          </cell>
          <cell r="E143">
            <v>0.65960672621541239</v>
          </cell>
          <cell r="F143">
            <v>1.5037361257366124</v>
          </cell>
          <cell r="G143">
            <v>4.3710661852035706</v>
          </cell>
          <cell r="H143">
            <v>3.2913535132914467</v>
          </cell>
          <cell r="I143">
            <v>5.5539794794356414</v>
          </cell>
          <cell r="J143">
            <v>2.7784765326715735</v>
          </cell>
        </row>
        <row r="144">
          <cell r="B144" t="str">
            <v>ITOT-CHPWOD</v>
          </cell>
          <cell r="C144" t="str">
            <v>VAR_fout</v>
          </cell>
          <cell r="D144" t="str">
            <v>ITOT_KEV_WOD_ELC_CHP</v>
          </cell>
          <cell r="E144">
            <v>0.17247198269688441</v>
          </cell>
          <cell r="F144">
            <v>0.43178298942613802</v>
          </cell>
          <cell r="G144">
            <v>1.4717857687246765</v>
          </cell>
          <cell r="H144">
            <v>1.5559125699195899</v>
          </cell>
          <cell r="I144">
            <v>2.6255175720968436</v>
          </cell>
          <cell r="J144">
            <v>1.3134616336265585</v>
          </cell>
        </row>
        <row r="145">
          <cell r="B145" t="str">
            <v>ITOT-CHPWOD</v>
          </cell>
          <cell r="C145" t="str">
            <v>VAR_fin</v>
          </cell>
          <cell r="D145" t="str">
            <v>IWOD</v>
          </cell>
          <cell r="E145">
            <v>0.87263685461348151</v>
          </cell>
          <cell r="F145">
            <v>1.9120771926657862</v>
          </cell>
          <cell r="G145">
            <v>5.4904371427831222</v>
          </cell>
          <cell r="H145">
            <v>4.5962785952931871</v>
          </cell>
          <cell r="I145">
            <v>7.4388593001150038</v>
          </cell>
          <cell r="J145">
            <v>3.5757804443048147</v>
          </cell>
        </row>
        <row r="146">
          <cell r="B146" t="str">
            <v>ITOT-CHPWOD</v>
          </cell>
          <cell r="C146" t="str">
            <v>VAR_ncap</v>
          </cell>
          <cell r="D146" t="str">
            <v>-</v>
          </cell>
          <cell r="F146">
            <v>1.4285930946737699E-2</v>
          </cell>
          <cell r="G146">
            <v>3.8453526123679201E-2</v>
          </cell>
          <cell r="H146">
            <v>3.1105398480231802E-3</v>
          </cell>
          <cell r="I146">
            <v>2.4763633572066901E-2</v>
          </cell>
          <cell r="J146">
            <v>3.40157067056122E-2</v>
          </cell>
        </row>
        <row r="147">
          <cell r="B147" t="str">
            <v>ITOT-CHPWOD</v>
          </cell>
          <cell r="C147" t="str">
            <v>VAR_cap</v>
          </cell>
          <cell r="D147" t="str">
            <v>-</v>
          </cell>
          <cell r="E147">
            <v>6.3770560784236797E-3</v>
          </cell>
          <cell r="F147">
            <v>1.5964939536632861E-2</v>
          </cell>
          <cell r="G147">
            <v>5.4418465660312061E-2</v>
          </cell>
          <cell r="H147">
            <v>5.752900550833516E-2</v>
          </cell>
          <cell r="I147">
            <v>0.101055279943064</v>
          </cell>
          <cell r="J147">
            <v>8.0478829828815004E-2</v>
          </cell>
        </row>
        <row r="148">
          <cell r="B148" t="str">
            <v>EHYD-RUN15</v>
          </cell>
          <cell r="C148" t="str">
            <v>VAR_fout</v>
          </cell>
          <cell r="D148" t="str">
            <v>ELC13</v>
          </cell>
          <cell r="J148">
            <v>5.5399773031083273</v>
          </cell>
        </row>
        <row r="149">
          <cell r="B149" t="str">
            <v>EHYD-RUN15</v>
          </cell>
          <cell r="C149" t="str">
            <v>VAR_fin</v>
          </cell>
          <cell r="D149" t="str">
            <v>HYDR</v>
          </cell>
          <cell r="J149">
            <v>5.5399773031083273</v>
          </cell>
        </row>
        <row r="150">
          <cell r="B150" t="str">
            <v>EHYD-RUN15</v>
          </cell>
          <cell r="C150" t="str">
            <v>VAR_ncap</v>
          </cell>
          <cell r="D150" t="str">
            <v>-</v>
          </cell>
          <cell r="I150">
            <v>3.3836473419983097E-8</v>
          </cell>
          <cell r="J150">
            <v>0.39384858520458299</v>
          </cell>
        </row>
        <row r="151">
          <cell r="B151" t="str">
            <v>EHYD-RUN15</v>
          </cell>
          <cell r="C151" t="str">
            <v>VAR_cap</v>
          </cell>
          <cell r="D151" t="str">
            <v>-</v>
          </cell>
          <cell r="I151">
            <v>3.3836473419983097E-8</v>
          </cell>
          <cell r="J151">
            <v>0.393848619041056</v>
          </cell>
        </row>
        <row r="152">
          <cell r="B152" t="str">
            <v>SCOM-SWHSTG-CHPWOD</v>
          </cell>
          <cell r="C152" t="str">
            <v>VAR_ncap</v>
          </cell>
          <cell r="D152" t="str">
            <v>-</v>
          </cell>
          <cell r="E152">
            <v>4.6671846750330498E-8</v>
          </cell>
        </row>
        <row r="153">
          <cell r="B153" t="str">
            <v>SCOM-SWHSTG-CHPWOD</v>
          </cell>
          <cell r="C153" t="str">
            <v>VAR_cap</v>
          </cell>
          <cell r="D153" t="str">
            <v>-</v>
          </cell>
          <cell r="E153">
            <v>4.6671846750330498E-8</v>
          </cell>
          <cell r="F153">
            <v>4.6671846750330498E-8</v>
          </cell>
          <cell r="G153">
            <v>4.6671846750330498E-8</v>
          </cell>
          <cell r="H153">
            <v>4.6671846750330498E-8</v>
          </cell>
          <cell r="I153">
            <v>6.7794961910606803E-8</v>
          </cell>
          <cell r="J153">
            <v>2.8676906276215398E-8</v>
          </cell>
        </row>
        <row r="154">
          <cell r="B154" t="str">
            <v>RHNM-ESOLPV</v>
          </cell>
          <cell r="C154" t="str">
            <v>VAR_fout</v>
          </cell>
          <cell r="D154" t="str">
            <v>RHNM_SOL_ELC</v>
          </cell>
          <cell r="G154">
            <v>1.2452837096795446</v>
          </cell>
          <cell r="H154">
            <v>1.5978133211521353</v>
          </cell>
          <cell r="I154">
            <v>2.1473470008413105</v>
          </cell>
          <cell r="J154">
            <v>6.55631637454547</v>
          </cell>
        </row>
        <row r="155">
          <cell r="B155" t="str">
            <v>RHNM-ESOLPV</v>
          </cell>
          <cell r="C155" t="str">
            <v>VAR_fin</v>
          </cell>
          <cell r="D155" t="str">
            <v>SOL</v>
          </cell>
          <cell r="G155">
            <v>1.2452837096795446</v>
          </cell>
          <cell r="H155">
            <v>1.5978133211521353</v>
          </cell>
          <cell r="I155">
            <v>2.1473470008413105</v>
          </cell>
          <cell r="J155">
            <v>6.55631637454547</v>
          </cell>
        </row>
        <row r="156">
          <cell r="B156" t="str">
            <v>RHNM-ESOLPV</v>
          </cell>
          <cell r="C156" t="str">
            <v>VAR_fin</v>
          </cell>
          <cell r="D156" t="str">
            <v>SOLPVC</v>
          </cell>
          <cell r="G156">
            <v>1.2452837096795399</v>
          </cell>
          <cell r="H156">
            <v>1.5978133211521299</v>
          </cell>
          <cell r="I156">
            <v>2.14734700084131</v>
          </cell>
          <cell r="J156">
            <v>6.55631637454547</v>
          </cell>
        </row>
        <row r="157">
          <cell r="B157" t="str">
            <v>RHNM-ESOLPV</v>
          </cell>
          <cell r="C157" t="str">
            <v>VAR_ncap</v>
          </cell>
          <cell r="D157" t="str">
            <v>-</v>
          </cell>
          <cell r="G157">
            <v>0.397320174605023</v>
          </cell>
          <cell r="H157">
            <v>6.3282803648291697E-2</v>
          </cell>
          <cell r="I157">
            <v>8.5052421637404604E-2</v>
          </cell>
          <cell r="J157">
            <v>1.73002721956244</v>
          </cell>
        </row>
        <row r="158">
          <cell r="B158" t="str">
            <v>RHNM-ESOLPV</v>
          </cell>
          <cell r="C158" t="str">
            <v>VAR_cap</v>
          </cell>
          <cell r="D158" t="str">
            <v>-</v>
          </cell>
          <cell r="G158">
            <v>0.397320174605023</v>
          </cell>
          <cell r="H158">
            <v>0.46060297825331398</v>
          </cell>
          <cell r="I158">
            <v>0.61901751352568402</v>
          </cell>
          <cell r="J158">
            <v>1.88999480374206</v>
          </cell>
        </row>
        <row r="159">
          <cell r="B159" t="str">
            <v>CHPNGA</v>
          </cell>
          <cell r="C159" t="str">
            <v>VAR_fout</v>
          </cell>
          <cell r="D159" t="str">
            <v>ELC35</v>
          </cell>
          <cell r="E159">
            <v>0.96587994771697128</v>
          </cell>
          <cell r="H159">
            <v>0.22025006912406095</v>
          </cell>
          <cell r="I159">
            <v>3.7873698396724234E-2</v>
          </cell>
        </row>
        <row r="160">
          <cell r="B160" t="str">
            <v>CHPNGA</v>
          </cell>
          <cell r="C160" t="str">
            <v>VAR_fout</v>
          </cell>
          <cell r="D160" t="str">
            <v>LTH</v>
          </cell>
          <cell r="E160">
            <v>1.8035497958741671</v>
          </cell>
          <cell r="H160">
            <v>0.47105672789054798</v>
          </cell>
          <cell r="I160">
            <v>8.0130697209630106E-2</v>
          </cell>
        </row>
        <row r="161">
          <cell r="B161" t="str">
            <v>CHPNGA</v>
          </cell>
          <cell r="C161" t="str">
            <v>VAR_fout</v>
          </cell>
          <cell r="D161" t="str">
            <v>CO2_E</v>
          </cell>
          <cell r="E161">
            <v>206.73149158967999</v>
          </cell>
          <cell r="H161">
            <v>50.372842446498098</v>
          </cell>
          <cell r="I161">
            <v>8.5688390390204692</v>
          </cell>
        </row>
        <row r="162">
          <cell r="B162" t="str">
            <v>CHPNGA</v>
          </cell>
          <cell r="C162" t="str">
            <v>VAR_fin</v>
          </cell>
          <cell r="D162" t="str">
            <v>ENGA</v>
          </cell>
          <cell r="E162">
            <v>3.6654519785404207</v>
          </cell>
          <cell r="H162">
            <v>0.89313550437053335</v>
          </cell>
          <cell r="I162">
            <v>0.15192977019539841</v>
          </cell>
        </row>
        <row r="163">
          <cell r="B163" t="str">
            <v>CHPNGA</v>
          </cell>
          <cell r="C163" t="str">
            <v>VAR_ncap</v>
          </cell>
          <cell r="D163" t="str">
            <v>-</v>
          </cell>
          <cell r="G163">
            <v>3.5613043093083898E-8</v>
          </cell>
          <cell r="H163">
            <v>1.3094542345109299E-2</v>
          </cell>
        </row>
        <row r="164">
          <cell r="B164" t="str">
            <v>CHPNGA</v>
          </cell>
          <cell r="C164" t="str">
            <v>VAR_cap</v>
          </cell>
          <cell r="D164" t="str">
            <v>-</v>
          </cell>
          <cell r="E164">
            <v>4.3007553396841897E-2</v>
          </cell>
          <cell r="G164">
            <v>3.5613043097848518E-8</v>
          </cell>
          <cell r="H164">
            <v>1.3094577958152401E-2</v>
          </cell>
          <cell r="I164">
            <v>6.1800093097839001E-3</v>
          </cell>
          <cell r="J164">
            <v>1.4085127701332634E-8</v>
          </cell>
        </row>
        <row r="165">
          <cell r="B165" t="str">
            <v>EHYD-PUM00</v>
          </cell>
          <cell r="C165" t="str">
            <v>VAR_fout</v>
          </cell>
          <cell r="D165" t="str">
            <v>ELC</v>
          </cell>
          <cell r="E165">
            <v>12.841920000034095</v>
          </cell>
          <cell r="F165">
            <v>16.032959821676954</v>
          </cell>
          <cell r="G165">
            <v>7.3013191348752606</v>
          </cell>
          <cell r="H165">
            <v>12.490776613232024</v>
          </cell>
          <cell r="I165">
            <v>12.699602134991453</v>
          </cell>
          <cell r="J165">
            <v>13.338936198768877</v>
          </cell>
        </row>
        <row r="166">
          <cell r="B166" t="str">
            <v>EHYD-PUM00</v>
          </cell>
          <cell r="C166" t="str">
            <v>VAR_fout</v>
          </cell>
          <cell r="D166" t="str">
            <v>AUX_PUMP_OUT</v>
          </cell>
          <cell r="E166">
            <v>12.841920000034095</v>
          </cell>
          <cell r="F166">
            <v>16.032959758133455</v>
          </cell>
          <cell r="G166">
            <v>7.3013190899899421</v>
          </cell>
          <cell r="H166">
            <v>12.490776586927899</v>
          </cell>
          <cell r="I166">
            <v>12.69960210769815</v>
          </cell>
          <cell r="J166">
            <v>13.338936171698771</v>
          </cell>
        </row>
        <row r="167">
          <cell r="B167" t="str">
            <v>EHYD-PUM00</v>
          </cell>
          <cell r="C167" t="str">
            <v>VAR_fin</v>
          </cell>
          <cell r="D167" t="str">
            <v>AUX_PUMP_IN</v>
          </cell>
          <cell r="E167">
            <v>16.052399829162493</v>
          </cell>
          <cell r="F167">
            <v>20.041199625402538</v>
          </cell>
          <cell r="G167">
            <v>9.1266487569992556</v>
          </cell>
          <cell r="H167">
            <v>15.613470669528644</v>
          </cell>
          <cell r="I167">
            <v>15.874502618516564</v>
          </cell>
          <cell r="J167">
            <v>16.673670320875608</v>
          </cell>
        </row>
        <row r="168">
          <cell r="B168" t="str">
            <v>EHYD-PUM00</v>
          </cell>
          <cell r="C168" t="str">
            <v>VAR_fin</v>
          </cell>
          <cell r="D168" t="str">
            <v>ELC</v>
          </cell>
          <cell r="E168">
            <v>16.052399829162493</v>
          </cell>
          <cell r="F168">
            <v>20.041199625402538</v>
          </cell>
          <cell r="G168">
            <v>9.1266487569992556</v>
          </cell>
          <cell r="H168">
            <v>15.613470669528644</v>
          </cell>
          <cell r="I168">
            <v>15.874502618516564</v>
          </cell>
          <cell r="J168">
            <v>16.673670320875608</v>
          </cell>
        </row>
        <row r="169">
          <cell r="B169" t="str">
            <v>EHYD-PUM00</v>
          </cell>
          <cell r="C169" t="str">
            <v>VAR_cap</v>
          </cell>
          <cell r="D169" t="str">
            <v>-</v>
          </cell>
          <cell r="E169">
            <v>3.3394499999999998</v>
          </cell>
          <cell r="F169">
            <v>3.97102894612105</v>
          </cell>
          <cell r="G169">
            <v>4.3594499999999998</v>
          </cell>
          <cell r="H169">
            <v>4.3594499999999998</v>
          </cell>
          <cell r="I169">
            <v>4.3594499999999998</v>
          </cell>
          <cell r="J169">
            <v>4.3594499999999998</v>
          </cell>
        </row>
        <row r="170">
          <cell r="B170" t="str">
            <v>RHNS-SHSTG-CHPNGA</v>
          </cell>
          <cell r="C170" t="str">
            <v>VAR_fout</v>
          </cell>
          <cell r="D170" t="str">
            <v>RHNS_LTH_CHPNGA</v>
          </cell>
          <cell r="F170">
            <v>4.5730560938296897E-7</v>
          </cell>
          <cell r="G170">
            <v>3.4708825136197795E-4</v>
          </cell>
          <cell r="H170">
            <v>6.5731316038113066E-4</v>
          </cell>
          <cell r="I170">
            <v>1.0242172705045183E-3</v>
          </cell>
          <cell r="J170">
            <v>1.45676996594396E-2</v>
          </cell>
        </row>
        <row r="171">
          <cell r="B171" t="str">
            <v>RHNS-SHSTG-CHPNGA</v>
          </cell>
          <cell r="C171" t="str">
            <v>VAR_fout</v>
          </cell>
          <cell r="D171" t="str">
            <v>AUX_RNS-CHPNGA_OUT</v>
          </cell>
          <cell r="F171">
            <v>4.57000942088244E-7</v>
          </cell>
          <cell r="G171">
            <v>3.4672707732309998E-4</v>
          </cell>
          <cell r="H171">
            <v>6.5731316038113066E-4</v>
          </cell>
          <cell r="I171">
            <v>1.0242172705045211E-3</v>
          </cell>
          <cell r="J171">
            <v>1.4567699659439624E-2</v>
          </cell>
        </row>
        <row r="172">
          <cell r="B172" t="str">
            <v>RHNS-SHSTG-CHPNGA</v>
          </cell>
          <cell r="C172" t="str">
            <v>VAR_fin</v>
          </cell>
          <cell r="D172" t="str">
            <v>RHNS_LTH_CHPNGA</v>
          </cell>
          <cell r="F172">
            <v>6.2487505730938396E-7</v>
          </cell>
          <cell r="G172">
            <v>4.4787054596547471E-4</v>
          </cell>
          <cell r="H172">
            <v>8.2165555202618314E-4</v>
          </cell>
          <cell r="I172">
            <v>1.2050743727442417E-3</v>
          </cell>
          <cell r="J172">
            <v>1.6186369521281448E-2</v>
          </cell>
        </row>
        <row r="173">
          <cell r="B173" t="str">
            <v>RHNS-SHSTG-CHPNGA</v>
          </cell>
          <cell r="C173" t="str">
            <v>VAR_fin</v>
          </cell>
          <cell r="D173" t="str">
            <v>AUX_RNS-CHPNGA_IN</v>
          </cell>
          <cell r="F173">
            <v>6.2487505730938396E-7</v>
          </cell>
          <cell r="G173">
            <v>4.4787054596547471E-4</v>
          </cell>
          <cell r="H173">
            <v>8.2165555202618314E-4</v>
          </cell>
          <cell r="I173">
            <v>1.2050743727442417E-3</v>
          </cell>
          <cell r="J173">
            <v>1.6186369521281448E-2</v>
          </cell>
        </row>
        <row r="174">
          <cell r="B174" t="str">
            <v>RHNS-SHSTG-CHPNGA</v>
          </cell>
          <cell r="C174" t="str">
            <v>VAR_ncap</v>
          </cell>
          <cell r="D174" t="str">
            <v>-</v>
          </cell>
          <cell r="E174">
            <v>1.24360198299218E-7</v>
          </cell>
          <cell r="F174">
            <v>2.2954305296460898E-6</v>
          </cell>
          <cell r="G174">
            <v>2.9106366011701502E-4</v>
          </cell>
          <cell r="H174">
            <v>2.5431579674954299E-4</v>
          </cell>
          <cell r="J174">
            <v>3.0311928579708899E-3</v>
          </cell>
        </row>
        <row r="175">
          <cell r="B175" t="str">
            <v>RHNS-SHSTG-CHPNGA</v>
          </cell>
          <cell r="C175" t="str">
            <v>VAR_cap</v>
          </cell>
          <cell r="D175" t="str">
            <v>-</v>
          </cell>
          <cell r="E175">
            <v>1.24360198299218E-7</v>
          </cell>
          <cell r="F175">
            <v>2.41979072794531E-6</v>
          </cell>
          <cell r="G175">
            <v>2.9348345084495998E-4</v>
          </cell>
          <cell r="H175">
            <v>5.4779924759450302E-4</v>
          </cell>
          <cell r="I175">
            <v>6.4371615400870001E-4</v>
          </cell>
          <cell r="J175">
            <v>3.2082026646177799E-3</v>
          </cell>
        </row>
        <row r="176">
          <cell r="B176" t="str">
            <v>ITOT-SWSTG-CHP</v>
          </cell>
          <cell r="C176" t="str">
            <v>VAR_fout</v>
          </cell>
          <cell r="D176" t="str">
            <v>ITOT_LTH_CHP</v>
          </cell>
          <cell r="E176">
            <v>3.1880223382327707E-4</v>
          </cell>
          <cell r="G176">
            <v>4.7964927287882398E-8</v>
          </cell>
          <cell r="I176">
            <v>0.24936750747863468</v>
          </cell>
          <cell r="J176">
            <v>0.27918657705878192</v>
          </cell>
        </row>
        <row r="177">
          <cell r="B177" t="str">
            <v>ITOT-SWSTG-CHP</v>
          </cell>
          <cell r="C177" t="str">
            <v>VAR_fout</v>
          </cell>
          <cell r="D177" t="str">
            <v>AUX_ITOT-CHP_OUT</v>
          </cell>
          <cell r="E177">
            <v>3.1880223382327593E-4</v>
          </cell>
          <cell r="G177">
            <v>4.7903747533688698E-8</v>
          </cell>
          <cell r="I177">
            <v>0.24936750747863484</v>
          </cell>
          <cell r="J177">
            <v>0.27918657705878203</v>
          </cell>
        </row>
        <row r="178">
          <cell r="B178" t="str">
            <v>ITOT-SWSTG-CHP</v>
          </cell>
          <cell r="C178" t="str">
            <v>VAR_fin</v>
          </cell>
          <cell r="D178" t="str">
            <v>ITOT_LTH_CHP</v>
          </cell>
          <cell r="E178">
            <v>3.93582146269014E-4</v>
          </cell>
          <cell r="G178">
            <v>1.3865463215391E-8</v>
          </cell>
          <cell r="I178">
            <v>0.26813703944864348</v>
          </cell>
          <cell r="J178">
            <v>0.28200675333281533</v>
          </cell>
        </row>
        <row r="179">
          <cell r="B179" t="str">
            <v>ITOT-SWSTG-CHP</v>
          </cell>
          <cell r="C179" t="str">
            <v>VAR_fin</v>
          </cell>
          <cell r="D179" t="str">
            <v>AUX_ITOT-CHP_IN</v>
          </cell>
          <cell r="E179">
            <v>3.93582146269014E-4</v>
          </cell>
          <cell r="G179">
            <v>1.3865463215391E-8</v>
          </cell>
          <cell r="I179">
            <v>0.26813703944864348</v>
          </cell>
          <cell r="J179">
            <v>0.28200675333281533</v>
          </cell>
        </row>
        <row r="180">
          <cell r="B180" t="str">
            <v>ITOT-SWSTG-CHP</v>
          </cell>
          <cell r="C180" t="str">
            <v>VAR_ncap</v>
          </cell>
          <cell r="D180" t="str">
            <v>-</v>
          </cell>
          <cell r="E180">
            <v>1.4751204764725399E-3</v>
          </cell>
          <cell r="I180">
            <v>2.9013502950197102E-2</v>
          </cell>
          <cell r="J180">
            <v>3.1536254784045599E-2</v>
          </cell>
        </row>
        <row r="181">
          <cell r="B181" t="str">
            <v>ITOT-SWSTG-CHP</v>
          </cell>
          <cell r="C181" t="str">
            <v>VAR_cap</v>
          </cell>
          <cell r="D181" t="str">
            <v>-</v>
          </cell>
          <cell r="E181">
            <v>1.4861073361359344E-3</v>
          </cell>
          <cell r="F181">
            <v>2.7535991219433328E-7</v>
          </cell>
          <cell r="G181">
            <v>2.6530945177447897E-7</v>
          </cell>
          <cell r="H181">
            <v>1.6970113991777655E-7</v>
          </cell>
          <cell r="I181">
            <v>6.4844027532242193E-2</v>
          </cell>
          <cell r="J181">
            <v>6.7748446773104001E-2</v>
          </cell>
        </row>
        <row r="182">
          <cell r="B182" t="str">
            <v>D-ELFO</v>
          </cell>
          <cell r="C182" t="str">
            <v>VAR_fout</v>
          </cell>
          <cell r="D182" t="str">
            <v>CO2</v>
          </cell>
          <cell r="E182">
            <v>25.787128490551002</v>
          </cell>
          <cell r="F182">
            <v>111.528899856145</v>
          </cell>
          <cell r="G182">
            <v>89.110255944432396</v>
          </cell>
        </row>
        <row r="183">
          <cell r="B183" t="str">
            <v>D-ELFO</v>
          </cell>
          <cell r="C183" t="str">
            <v>VAR_fout</v>
          </cell>
          <cell r="D183" t="str">
            <v>ELFO</v>
          </cell>
          <cell r="E183">
            <v>0.34404957113375306</v>
          </cell>
          <cell r="F183">
            <v>1.4880086465845239</v>
          </cell>
          <cell r="G183">
            <v>1.1889010966279085</v>
          </cell>
        </row>
        <row r="184">
          <cell r="B184" t="str">
            <v>D-ELFO</v>
          </cell>
          <cell r="C184" t="str">
            <v>VAR_fin</v>
          </cell>
          <cell r="D184" t="str">
            <v>LFO</v>
          </cell>
          <cell r="E184">
            <v>0.34989319525849455</v>
          </cell>
          <cell r="F184">
            <v>1.5132822232855527</v>
          </cell>
          <cell r="G184">
            <v>1.209094381878322</v>
          </cell>
        </row>
        <row r="185">
          <cell r="B185" t="str">
            <v>EHYD-DAM00</v>
          </cell>
          <cell r="C185" t="str">
            <v>VAR_fout</v>
          </cell>
          <cell r="D185" t="str">
            <v>ELC</v>
          </cell>
          <cell r="E185">
            <v>66.745680000270909</v>
          </cell>
          <cell r="F185">
            <v>49.798798544813664</v>
          </cell>
          <cell r="G185">
            <v>66.5925135596719</v>
          </cell>
          <cell r="H185">
            <v>69.544216377738962</v>
          </cell>
          <cell r="I185">
            <v>70.810478107536795</v>
          </cell>
          <cell r="J185">
            <v>66.763569702069773</v>
          </cell>
        </row>
        <row r="186">
          <cell r="B186" t="str">
            <v>EHYD-DAM00</v>
          </cell>
          <cell r="C186" t="str">
            <v>VAR_fin</v>
          </cell>
          <cell r="D186" t="str">
            <v>HYDD</v>
          </cell>
          <cell r="E186">
            <v>66.745680000270909</v>
          </cell>
          <cell r="F186">
            <v>49.798798544813664</v>
          </cell>
          <cell r="G186">
            <v>66.5925135596719</v>
          </cell>
          <cell r="H186">
            <v>69.544216377738962</v>
          </cell>
          <cell r="I186">
            <v>70.810478107536795</v>
          </cell>
          <cell r="J186">
            <v>66.763569702069773</v>
          </cell>
        </row>
        <row r="187">
          <cell r="B187" t="str">
            <v>EHYD-DAM00</v>
          </cell>
          <cell r="C187" t="str">
            <v>VAR_cap</v>
          </cell>
          <cell r="D187" t="str">
            <v>-</v>
          </cell>
          <cell r="E187">
            <v>7.3394300010600002</v>
          </cell>
          <cell r="F187">
            <v>7.3394300010600002</v>
          </cell>
          <cell r="G187">
            <v>7.3394300010600002</v>
          </cell>
          <cell r="H187">
            <v>7.3394300010600002</v>
          </cell>
          <cell r="I187">
            <v>7.3394300010600002</v>
          </cell>
          <cell r="J187">
            <v>7.3394300010600002</v>
          </cell>
        </row>
        <row r="188">
          <cell r="B188" t="str">
            <v>RHES-SHSTG-CHPWOD</v>
          </cell>
          <cell r="C188" t="str">
            <v>VAR_ncap</v>
          </cell>
          <cell r="D188" t="str">
            <v>-</v>
          </cell>
          <cell r="E188">
            <v>5.7860814226462098E-8</v>
          </cell>
        </row>
        <row r="189">
          <cell r="B189" t="str">
            <v>RHES-SHSTG-CHPWOD</v>
          </cell>
          <cell r="C189" t="str">
            <v>VAR_cap</v>
          </cell>
          <cell r="D189" t="str">
            <v>-</v>
          </cell>
          <cell r="E189">
            <v>5.7860814226462098E-8</v>
          </cell>
          <cell r="F189">
            <v>5.7860814226462098E-8</v>
          </cell>
          <cell r="G189">
            <v>5.7860814226462098E-8</v>
          </cell>
          <cell r="H189">
            <v>5.7860814226462098E-8</v>
          </cell>
          <cell r="I189">
            <v>7.6690597410828994E-8</v>
          </cell>
          <cell r="J189">
            <v>3.2439712513109801E-8</v>
          </cell>
        </row>
        <row r="190">
          <cell r="B190" t="str">
            <v>G-INTC-IND</v>
          </cell>
          <cell r="C190" t="str">
            <v>VAR_fout</v>
          </cell>
          <cell r="D190" t="str">
            <v>ITOT_ELC</v>
          </cell>
          <cell r="E190">
            <v>55.811587498091967</v>
          </cell>
          <cell r="F190">
            <v>57.121595009060499</v>
          </cell>
          <cell r="G190">
            <v>53.963162295408225</v>
          </cell>
          <cell r="H190">
            <v>49.666571162979338</v>
          </cell>
          <cell r="I190">
            <v>37.769420690409163</v>
          </cell>
          <cell r="J190">
            <v>33.857095313781045</v>
          </cell>
        </row>
        <row r="191">
          <cell r="B191" t="str">
            <v>G-INTC-IND</v>
          </cell>
          <cell r="C191" t="str">
            <v>VAR_fin</v>
          </cell>
          <cell r="D191" t="str">
            <v>ELC3</v>
          </cell>
          <cell r="E191">
            <v>25.746238383647036</v>
          </cell>
          <cell r="F191">
            <v>57.121594972684377</v>
          </cell>
          <cell r="G191">
            <v>53.963162145158144</v>
          </cell>
          <cell r="H191">
            <v>22.755129985882149</v>
          </cell>
          <cell r="I191">
            <v>17.154762152780751</v>
          </cell>
          <cell r="J191">
            <v>15.278815466638788</v>
          </cell>
        </row>
        <row r="192">
          <cell r="B192" t="str">
            <v>G-INTC-IND</v>
          </cell>
          <cell r="C192" t="str">
            <v>VAR_fin</v>
          </cell>
          <cell r="D192" t="str">
            <v>ELC5</v>
          </cell>
          <cell r="E192">
            <v>30.065349465975338</v>
          </cell>
          <cell r="H192">
            <v>26.911441224292808</v>
          </cell>
          <cell r="I192">
            <v>20.614658597859954</v>
          </cell>
          <cell r="J192">
            <v>18.578279877462613</v>
          </cell>
        </row>
        <row r="193">
          <cell r="B193" t="str">
            <v>G-INTC-IND</v>
          </cell>
          <cell r="C193" t="str">
            <v>VAR_cap</v>
          </cell>
          <cell r="D193" t="str">
            <v>-</v>
          </cell>
          <cell r="E193">
            <v>4.4927373631622096</v>
          </cell>
          <cell r="F193">
            <v>4.4927373631622096</v>
          </cell>
          <cell r="G193">
            <v>4.4927373631622096</v>
          </cell>
          <cell r="H193">
            <v>4.4927373631622096</v>
          </cell>
          <cell r="I193">
            <v>4.4927373631622096</v>
          </cell>
          <cell r="J193">
            <v>4.4927373631622096</v>
          </cell>
        </row>
        <row r="194">
          <cell r="B194" t="str">
            <v>D-IH2R</v>
          </cell>
          <cell r="C194" t="str">
            <v>VAR_fout</v>
          </cell>
          <cell r="D194" t="str">
            <v>IH2</v>
          </cell>
          <cell r="H194">
            <v>5.1025081899090985</v>
          </cell>
          <cell r="I194">
            <v>11.017689439408883</v>
          </cell>
          <cell r="J194">
            <v>8.084347278987785</v>
          </cell>
        </row>
        <row r="195">
          <cell r="B195" t="str">
            <v>D-IH2R</v>
          </cell>
          <cell r="C195" t="str">
            <v>VAR_fin</v>
          </cell>
          <cell r="D195" t="str">
            <v>H2</v>
          </cell>
          <cell r="H195">
            <v>5.1025081899090985</v>
          </cell>
          <cell r="I195">
            <v>11.017689439408883</v>
          </cell>
          <cell r="J195">
            <v>8.084347278987785</v>
          </cell>
        </row>
        <row r="196">
          <cell r="B196" t="str">
            <v>D-IH2R</v>
          </cell>
          <cell r="C196" t="str">
            <v>VAR_ncap</v>
          </cell>
          <cell r="D196" t="str">
            <v>-</v>
          </cell>
          <cell r="H196">
            <v>0.17977719281663099</v>
          </cell>
          <cell r="I196">
            <v>0.33401725764671603</v>
          </cell>
          <cell r="J196">
            <v>0.17042862756211299</v>
          </cell>
        </row>
        <row r="197">
          <cell r="B197" t="str">
            <v>D-IH2R</v>
          </cell>
          <cell r="C197" t="str">
            <v>VAR_cap</v>
          </cell>
          <cell r="D197" t="str">
            <v>-</v>
          </cell>
          <cell r="H197">
            <v>0.17977719281663099</v>
          </cell>
          <cell r="I197">
            <v>0.38818737809621601</v>
          </cell>
          <cell r="J197">
            <v>0.28483663508539298</v>
          </cell>
        </row>
        <row r="198">
          <cell r="B198" t="str">
            <v>ESOL-PV_E</v>
          </cell>
          <cell r="C198" t="str">
            <v>VAR_ncap</v>
          </cell>
          <cell r="D198" t="str">
            <v>-</v>
          </cell>
          <cell r="J198">
            <v>5.3921382754214203E-8</v>
          </cell>
        </row>
        <row r="199">
          <cell r="B199" t="str">
            <v>ESOL-PV_E</v>
          </cell>
          <cell r="C199" t="str">
            <v>VAR_cap</v>
          </cell>
          <cell r="D199" t="str">
            <v>-</v>
          </cell>
          <cell r="J199">
            <v>5.3921382754214203E-8</v>
          </cell>
        </row>
        <row r="200">
          <cell r="B200" t="str">
            <v>EWSTINC</v>
          </cell>
          <cell r="C200" t="str">
            <v>VAR_fout</v>
          </cell>
          <cell r="D200" t="str">
            <v>ELC35</v>
          </cell>
          <cell r="E200">
            <v>6.5070000000863732</v>
          </cell>
          <cell r="F200">
            <v>7.363768698214729</v>
          </cell>
          <cell r="G200">
            <v>8.0807577205581751</v>
          </cell>
          <cell r="H200">
            <v>7.3981410183075003</v>
          </cell>
          <cell r="I200">
            <v>6.9193622734290487</v>
          </cell>
          <cell r="J200">
            <v>4.6534295564776409</v>
          </cell>
        </row>
        <row r="201">
          <cell r="B201" t="str">
            <v>EWSTINC</v>
          </cell>
          <cell r="C201" t="str">
            <v>VAR_fout</v>
          </cell>
          <cell r="D201" t="str">
            <v>CO2_E</v>
          </cell>
          <cell r="E201">
            <v>1689.2931964422401</v>
          </cell>
          <cell r="F201">
            <v>1911.7203568316199</v>
          </cell>
          <cell r="G201">
            <v>2097.8590808753302</v>
          </cell>
          <cell r="H201">
            <v>1920.64381256819</v>
          </cell>
          <cell r="I201">
            <v>1796.3472586549301</v>
          </cell>
          <cell r="J201">
            <v>1208.0846610998201</v>
          </cell>
        </row>
        <row r="202">
          <cell r="B202" t="str">
            <v>EWSTINC</v>
          </cell>
          <cell r="C202" t="str">
            <v>VAR_fin</v>
          </cell>
          <cell r="D202" t="str">
            <v>EWST</v>
          </cell>
          <cell r="E202">
            <v>18.203590478903383</v>
          </cell>
          <cell r="F202">
            <v>20.600434879651051</v>
          </cell>
          <cell r="G202">
            <v>22.606240095639382</v>
          </cell>
          <cell r="H202">
            <v>20.696592807846852</v>
          </cell>
          <cell r="I202">
            <v>19.357190287229837</v>
          </cell>
          <cell r="J202">
            <v>13.018153675644633</v>
          </cell>
        </row>
        <row r="203">
          <cell r="B203" t="str">
            <v>EWSTINC</v>
          </cell>
          <cell r="C203" t="str">
            <v>VAR_ncap</v>
          </cell>
          <cell r="D203" t="str">
            <v>-</v>
          </cell>
          <cell r="G203">
            <v>1.97360319392865E-2</v>
          </cell>
          <cell r="H203">
            <v>4.5228627293716399E-2</v>
          </cell>
          <cell r="I203">
            <v>2.4162916048174402E-2</v>
          </cell>
        </row>
        <row r="204">
          <cell r="B204" t="str">
            <v>EWSTINC</v>
          </cell>
          <cell r="C204" t="str">
            <v>VAR_cap</v>
          </cell>
          <cell r="D204" t="str">
            <v>-</v>
          </cell>
          <cell r="E204">
            <v>0.28172179397341712</v>
          </cell>
          <cell r="F204">
            <v>0.2817217939615258</v>
          </cell>
          <cell r="G204">
            <v>0.30145782589769626</v>
          </cell>
          <cell r="H204">
            <v>0.27599087747849976</v>
          </cell>
          <cell r="I204">
            <v>0.27364552939793263</v>
          </cell>
          <cell r="J204">
            <v>0.1921171394500587</v>
          </cell>
        </row>
        <row r="205">
          <cell r="B205" t="str">
            <v>D-IBIO</v>
          </cell>
          <cell r="C205" t="str">
            <v>VAR_fout</v>
          </cell>
          <cell r="D205" t="str">
            <v>IBIO</v>
          </cell>
          <cell r="E205">
            <v>0.43672371505572161</v>
          </cell>
          <cell r="F205">
            <v>0.55206471314206784</v>
          </cell>
          <cell r="G205">
            <v>2.2678132078673858</v>
          </cell>
          <cell r="H205">
            <v>5.0479715859808589</v>
          </cell>
          <cell r="I205">
            <v>5.0479715864210704</v>
          </cell>
          <cell r="J205">
            <v>5.0479715864862351</v>
          </cell>
        </row>
        <row r="206">
          <cell r="B206" t="str">
            <v>D-IBIO</v>
          </cell>
          <cell r="C206" t="str">
            <v>VAR_fin</v>
          </cell>
          <cell r="D206" t="str">
            <v>BIO</v>
          </cell>
          <cell r="E206">
            <v>0.43672371505572161</v>
          </cell>
          <cell r="F206">
            <v>0.55206471314206784</v>
          </cell>
          <cell r="G206">
            <v>2.2678132078673858</v>
          </cell>
          <cell r="H206">
            <v>5.0479715859808589</v>
          </cell>
          <cell r="I206">
            <v>5.0479715864210704</v>
          </cell>
          <cell r="J206">
            <v>5.0479715864862351</v>
          </cell>
        </row>
        <row r="207">
          <cell r="B207" t="str">
            <v>D-EWOD</v>
          </cell>
          <cell r="C207" t="str">
            <v>VAR_fout</v>
          </cell>
          <cell r="D207" t="str">
            <v>EWOD</v>
          </cell>
          <cell r="E207">
            <v>3.8191605199174905</v>
          </cell>
          <cell r="F207">
            <v>2.4873802824020252</v>
          </cell>
          <cell r="G207">
            <v>2.1326191213907304</v>
          </cell>
          <cell r="H207">
            <v>1.6501799765428757</v>
          </cell>
          <cell r="I207">
            <v>2.6818243056301818</v>
          </cell>
          <cell r="J207">
            <v>6.8592892584170988</v>
          </cell>
        </row>
        <row r="208">
          <cell r="B208" t="str">
            <v>D-EWOD</v>
          </cell>
          <cell r="C208" t="str">
            <v>VAR_fin</v>
          </cell>
          <cell r="D208" t="str">
            <v>WOD</v>
          </cell>
          <cell r="E208">
            <v>3.8191605199174905</v>
          </cell>
          <cell r="F208">
            <v>2.4873802824020252</v>
          </cell>
          <cell r="G208">
            <v>2.1326191213907304</v>
          </cell>
          <cell r="H208">
            <v>1.6501799765428757</v>
          </cell>
          <cell r="I208">
            <v>2.6818243056301818</v>
          </cell>
          <cell r="J208">
            <v>6.8592892584170988</v>
          </cell>
        </row>
        <row r="209">
          <cell r="B209" t="str">
            <v>HPLWOD</v>
          </cell>
          <cell r="C209" t="str">
            <v>VAR_fout</v>
          </cell>
          <cell r="D209" t="str">
            <v>LTH</v>
          </cell>
          <cell r="E209">
            <v>1.929269758890531</v>
          </cell>
          <cell r="F209">
            <v>1.7411656136325253</v>
          </cell>
          <cell r="G209">
            <v>1.4928321627703578</v>
          </cell>
          <cell r="H209">
            <v>1.1551245245986932</v>
          </cell>
          <cell r="I209">
            <v>0.69161574670242065</v>
          </cell>
          <cell r="J209">
            <v>0.41409595316014103</v>
          </cell>
        </row>
        <row r="210">
          <cell r="B210" t="str">
            <v>HPLWOD</v>
          </cell>
          <cell r="C210" t="str">
            <v>VAR_fin</v>
          </cell>
          <cell r="D210" t="str">
            <v>EWOD</v>
          </cell>
          <cell r="E210">
            <v>2.7560996555579038</v>
          </cell>
          <cell r="F210">
            <v>2.4873794480464673</v>
          </cell>
          <cell r="G210">
            <v>2.1326173753862259</v>
          </cell>
          <cell r="H210">
            <v>1.6501778922838468</v>
          </cell>
          <cell r="I210">
            <v>0.98802249528917219</v>
          </cell>
          <cell r="J210">
            <v>0.59156564737163031</v>
          </cell>
        </row>
        <row r="211">
          <cell r="B211" t="str">
            <v>HPLWOD</v>
          </cell>
          <cell r="C211" t="str">
            <v>VAR_ncap</v>
          </cell>
          <cell r="D211" t="str">
            <v>-</v>
          </cell>
          <cell r="E211">
            <v>0.244706970948874</v>
          </cell>
          <cell r="I211">
            <v>2.0952110645296599E-3</v>
          </cell>
          <cell r="J211">
            <v>7.2055658586901203E-2</v>
          </cell>
        </row>
        <row r="212">
          <cell r="B212" t="str">
            <v>HPLWOD</v>
          </cell>
          <cell r="C212" t="str">
            <v>VAR_cap</v>
          </cell>
          <cell r="D212" t="str">
            <v>-</v>
          </cell>
          <cell r="E212">
            <v>0.244706970948874</v>
          </cell>
          <cell r="F212">
            <v>0.244706970948874</v>
          </cell>
          <cell r="G212">
            <v>0.244706970948874</v>
          </cell>
          <cell r="H212">
            <v>0.244706970948874</v>
          </cell>
          <cell r="I212">
            <v>8.7724004130829494E-2</v>
          </cell>
          <cell r="J212">
            <v>7.4150869651430903E-2</v>
          </cell>
        </row>
        <row r="213">
          <cell r="B213" t="str">
            <v>ENGA-GTCC</v>
          </cell>
          <cell r="C213" t="str">
            <v>VAR_fout</v>
          </cell>
          <cell r="D213" t="str">
            <v>ELC13</v>
          </cell>
          <cell r="I213">
            <v>1.4835481932829937</v>
          </cell>
          <cell r="J213">
            <v>0.53652967579607946</v>
          </cell>
        </row>
        <row r="214">
          <cell r="B214" t="str">
            <v>ENGA-GTCC</v>
          </cell>
          <cell r="C214" t="str">
            <v>VAR_fout</v>
          </cell>
          <cell r="D214" t="str">
            <v>CO2_E</v>
          </cell>
          <cell r="I214">
            <v>134.39273897823099</v>
          </cell>
          <cell r="J214">
            <v>49.352390709546</v>
          </cell>
        </row>
        <row r="215">
          <cell r="B215" t="str">
            <v>ENGA-GTCC</v>
          </cell>
          <cell r="C215" t="str">
            <v>VAR_fin</v>
          </cell>
          <cell r="D215" t="str">
            <v>ENGA</v>
          </cell>
          <cell r="I215">
            <v>2.3828499818835347</v>
          </cell>
          <cell r="J215">
            <v>0.87504238846712756</v>
          </cell>
        </row>
        <row r="216">
          <cell r="B216" t="str">
            <v>ENGA-GTCC</v>
          </cell>
          <cell r="C216" t="str">
            <v>VAR_fin</v>
          </cell>
          <cell r="D216" t="str">
            <v>GTC</v>
          </cell>
          <cell r="I216">
            <v>6.1842566702909899E-2</v>
          </cell>
          <cell r="J216">
            <v>6.1842566702909899E-2</v>
          </cell>
        </row>
        <row r="217">
          <cell r="B217" t="str">
            <v>ENGA-GTCC</v>
          </cell>
          <cell r="C217" t="str">
            <v>VAR_ncap</v>
          </cell>
          <cell r="D217" t="str">
            <v>-</v>
          </cell>
          <cell r="I217">
            <v>6.1842566702909899E-2</v>
          </cell>
        </row>
        <row r="218">
          <cell r="B218" t="str">
            <v>ENGA-GTCC</v>
          </cell>
          <cell r="C218" t="str">
            <v>VAR_cap</v>
          </cell>
          <cell r="D218" t="str">
            <v>-</v>
          </cell>
          <cell r="I218">
            <v>6.1842566702909899E-2</v>
          </cell>
          <cell r="J218">
            <v>6.1842566702909899E-2</v>
          </cell>
        </row>
        <row r="219">
          <cell r="B219" t="str">
            <v>D-SNGA</v>
          </cell>
          <cell r="C219" t="str">
            <v>VAR_fout</v>
          </cell>
          <cell r="D219" t="str">
            <v>CO2</v>
          </cell>
          <cell r="E219">
            <v>1521.8629919775001</v>
          </cell>
          <cell r="F219">
            <v>1576.89558976427</v>
          </cell>
          <cell r="G219">
            <v>1263.0197396594001</v>
          </cell>
          <cell r="H219">
            <v>1278.41177384854</v>
          </cell>
          <cell r="I219">
            <v>825.37189423958205</v>
          </cell>
          <cell r="J219">
            <v>407.861137661584</v>
          </cell>
        </row>
        <row r="220">
          <cell r="B220" t="str">
            <v>D-SNGA</v>
          </cell>
          <cell r="C220" t="str">
            <v>VAR_fout</v>
          </cell>
          <cell r="D220" t="str">
            <v>SNGA</v>
          </cell>
          <cell r="E220">
            <v>27.200068505032252</v>
          </cell>
          <cell r="F220">
            <v>29.713268095273669</v>
          </cell>
          <cell r="G220">
            <v>23.807739342936177</v>
          </cell>
          <cell r="H220">
            <v>22.621325375244226</v>
          </cell>
          <cell r="I220">
            <v>14.58765148383676</v>
          </cell>
          <cell r="J220">
            <v>7.2271318330283796</v>
          </cell>
        </row>
        <row r="221">
          <cell r="B221" t="str">
            <v>D-SNGA</v>
          </cell>
          <cell r="C221" t="str">
            <v>VAR_fin</v>
          </cell>
          <cell r="D221" t="str">
            <v>NGA</v>
          </cell>
          <cell r="E221">
            <v>26.983386382579859</v>
          </cell>
          <cell r="F221">
            <v>27.959141662487081</v>
          </cell>
          <cell r="G221">
            <v>22.39396701523755</v>
          </cell>
          <cell r="H221">
            <v>22.666875422846399</v>
          </cell>
          <cell r="I221">
            <v>14.634253443964218</v>
          </cell>
          <cell r="J221">
            <v>7.2315804549926179</v>
          </cell>
        </row>
        <row r="222">
          <cell r="B222" t="str">
            <v>D-SNGA</v>
          </cell>
          <cell r="C222" t="str">
            <v>VAR_fin</v>
          </cell>
          <cell r="D222" t="str">
            <v>BNGA</v>
          </cell>
          <cell r="E222">
            <v>0.30357598860753326</v>
          </cell>
          <cell r="F222">
            <v>1.8490490210690695</v>
          </cell>
          <cell r="G222">
            <v>1.4896355219345718</v>
          </cell>
          <cell r="H222">
            <v>2.6716070529549985E-2</v>
          </cell>
        </row>
        <row r="223">
          <cell r="B223" t="str">
            <v>D-SNGA</v>
          </cell>
          <cell r="C223" t="str">
            <v>VAR_fin</v>
          </cell>
          <cell r="D223" t="str">
            <v>H2</v>
          </cell>
          <cell r="G223">
            <v>1.9326760105281275E-4</v>
          </cell>
          <cell r="J223">
            <v>1.8639276523070854E-2</v>
          </cell>
        </row>
        <row r="224">
          <cell r="B224" t="str">
            <v>D-SNGA</v>
          </cell>
          <cell r="C224" t="str">
            <v>VAR_cap</v>
          </cell>
          <cell r="D224" t="str">
            <v>-</v>
          </cell>
          <cell r="E224">
            <v>2.2350522016251402</v>
          </cell>
          <cell r="F224">
            <v>2.2350522016251402</v>
          </cell>
          <cell r="G224">
            <v>2.2350522016251402</v>
          </cell>
          <cell r="H224">
            <v>2.2350522016251402</v>
          </cell>
          <cell r="I224">
            <v>2.2350522016251402</v>
          </cell>
          <cell r="J224">
            <v>1.12089050248886</v>
          </cell>
        </row>
        <row r="225">
          <cell r="B225" t="str">
            <v>G-INTC-RES</v>
          </cell>
          <cell r="C225" t="str">
            <v>VAR_fout</v>
          </cell>
          <cell r="D225" t="str">
            <v>RHNS_ELC</v>
          </cell>
          <cell r="E225">
            <v>12.502605558556626</v>
          </cell>
          <cell r="F225">
            <v>14.902649821523612</v>
          </cell>
          <cell r="G225">
            <v>13.162922420438516</v>
          </cell>
          <cell r="H225">
            <v>13.858777863902228</v>
          </cell>
          <cell r="I225">
            <v>17.893003447420028</v>
          </cell>
          <cell r="J225">
            <v>17.521920137878059</v>
          </cell>
        </row>
        <row r="226">
          <cell r="B226" t="str">
            <v>G-INTC-RES</v>
          </cell>
          <cell r="C226" t="str">
            <v>VAR_fout</v>
          </cell>
          <cell r="D226" t="str">
            <v>ELC35</v>
          </cell>
          <cell r="E226">
            <v>50.53574072897203</v>
          </cell>
          <cell r="J226">
            <v>1.9126871471498683</v>
          </cell>
        </row>
        <row r="227">
          <cell r="B227" t="str">
            <v>G-INTC-RES</v>
          </cell>
          <cell r="C227" t="str">
            <v>VAR_fout</v>
          </cell>
          <cell r="D227" t="str">
            <v>RHES_ELC</v>
          </cell>
          <cell r="E227">
            <v>21.230683545876936</v>
          </cell>
          <cell r="F227">
            <v>19.347770265289142</v>
          </cell>
          <cell r="G227">
            <v>16.532241189676224</v>
          </cell>
          <cell r="H227">
            <v>17.526938432176642</v>
          </cell>
          <cell r="I227">
            <v>22.05032913909514</v>
          </cell>
          <cell r="J227">
            <v>21.631054869482988</v>
          </cell>
        </row>
        <row r="228">
          <cell r="B228" t="str">
            <v>G-INTC-RES</v>
          </cell>
          <cell r="C228" t="str">
            <v>VAR_fout</v>
          </cell>
          <cell r="D228" t="str">
            <v>RHNM_ELC</v>
          </cell>
          <cell r="E228">
            <v>10.844192786695482</v>
          </cell>
          <cell r="F228">
            <v>14.992541806638403</v>
          </cell>
          <cell r="G228">
            <v>12.905393578755458</v>
          </cell>
          <cell r="H228">
            <v>13.444683367130089</v>
          </cell>
          <cell r="I228">
            <v>17.38345751548939</v>
          </cell>
          <cell r="J228">
            <v>16.133181919804539</v>
          </cell>
        </row>
        <row r="229">
          <cell r="B229" t="str">
            <v>G-INTC-RES</v>
          </cell>
          <cell r="C229" t="str">
            <v>VAR_fout</v>
          </cell>
          <cell r="D229" t="str">
            <v>RHEM_ELC</v>
          </cell>
          <cell r="E229">
            <v>22.284701723869631</v>
          </cell>
          <cell r="F229">
            <v>18.60635446761307</v>
          </cell>
          <cell r="G229">
            <v>14.733221719425854</v>
          </cell>
          <cell r="H229">
            <v>15.966612538273917</v>
          </cell>
          <cell r="I229">
            <v>20.387539079529414</v>
          </cell>
          <cell r="J229">
            <v>18.742760866852791</v>
          </cell>
        </row>
        <row r="230">
          <cell r="B230" t="str">
            <v>G-INTC-RES</v>
          </cell>
          <cell r="C230" t="str">
            <v>VAR_fin</v>
          </cell>
          <cell r="D230" t="str">
            <v>ELC5</v>
          </cell>
          <cell r="E230">
            <v>117.39792461904764</v>
          </cell>
          <cell r="F230">
            <v>67.849316506993517</v>
          </cell>
          <cell r="G230">
            <v>57.333779186460461</v>
          </cell>
          <cell r="H230">
            <v>60.797012285149826</v>
          </cell>
          <cell r="I230">
            <v>77.714329305025487</v>
          </cell>
          <cell r="J230">
            <v>75.941605025611764</v>
          </cell>
        </row>
        <row r="231">
          <cell r="B231" t="str">
            <v>G-INTC-RES</v>
          </cell>
          <cell r="C231" t="str">
            <v>VAR_cap</v>
          </cell>
          <cell r="D231" t="str">
            <v>-</v>
          </cell>
          <cell r="E231">
            <v>4.3300925142827298</v>
          </cell>
          <cell r="F231">
            <v>4.3300925142827298</v>
          </cell>
          <cell r="G231">
            <v>4.3300925142827298</v>
          </cell>
          <cell r="H231">
            <v>4.3300925142827298</v>
          </cell>
          <cell r="I231">
            <v>4.3300925142827298</v>
          </cell>
          <cell r="J231">
            <v>4.3300925142827298</v>
          </cell>
        </row>
        <row r="232">
          <cell r="B232" t="str">
            <v>SCOM-CHPNGA</v>
          </cell>
          <cell r="C232" t="str">
            <v>VAR_fout</v>
          </cell>
          <cell r="D232" t="str">
            <v>CO2_S</v>
          </cell>
          <cell r="E232">
            <v>93.131924214897197</v>
          </cell>
          <cell r="F232">
            <v>98.051338929567706</v>
          </cell>
          <cell r="G232">
            <v>27.509406367903999</v>
          </cell>
          <cell r="H232">
            <v>343.06348658423502</v>
          </cell>
          <cell r="I232">
            <v>505.48973033250002</v>
          </cell>
          <cell r="J232">
            <v>243.58027815568499</v>
          </cell>
        </row>
        <row r="233">
          <cell r="B233" t="str">
            <v>SCOM-CHPNGA</v>
          </cell>
          <cell r="C233" t="str">
            <v>VAR_fout</v>
          </cell>
          <cell r="D233" t="str">
            <v>SCOM_NKEV_GAS_ELC_CHP</v>
          </cell>
          <cell r="E233">
            <v>0.59439600046943519</v>
          </cell>
          <cell r="F233">
            <v>0.62585960959605036</v>
          </cell>
          <cell r="G233">
            <v>0.17558206457339703</v>
          </cell>
          <cell r="H233">
            <v>2.1897669294045685</v>
          </cell>
          <cell r="I233">
            <v>3.2249742449129601</v>
          </cell>
          <cell r="J233">
            <v>1.5525644718260936</v>
          </cell>
        </row>
        <row r="234">
          <cell r="B234" t="str">
            <v>SCOM-CHPNGA</v>
          </cell>
          <cell r="C234" t="str">
            <v>VAR_fout</v>
          </cell>
          <cell r="D234" t="str">
            <v>SCOM_LTH_CHPNGA</v>
          </cell>
          <cell r="E234">
            <v>0.69257407502954405</v>
          </cell>
          <cell r="F234">
            <v>0.75019009744450804</v>
          </cell>
          <cell r="G234">
            <v>0.21928086363477919</v>
          </cell>
          <cell r="H234">
            <v>2.918053671391176</v>
          </cell>
          <cell r="I234">
            <v>4.8374613673694418</v>
          </cell>
          <cell r="J234">
            <v>2.3288467077391402</v>
          </cell>
        </row>
        <row r="235">
          <cell r="B235" t="str">
            <v>SCOM-CHPNGA</v>
          </cell>
          <cell r="C235" t="str">
            <v>VAR_fin</v>
          </cell>
          <cell r="D235" t="str">
            <v>SNGA</v>
          </cell>
          <cell r="E235">
            <v>1.6512752520371845</v>
          </cell>
          <cell r="F235">
            <v>1.7384989171909169</v>
          </cell>
          <cell r="G235">
            <v>0.48775543205503519</v>
          </cell>
          <cell r="H235">
            <v>6.0826859323445808</v>
          </cell>
          <cell r="I235">
            <v>8.9625838711436145</v>
          </cell>
          <cell r="J235">
            <v>4.3187992580795163</v>
          </cell>
        </row>
        <row r="236">
          <cell r="B236" t="str">
            <v>SCOM-CHPNGA</v>
          </cell>
          <cell r="C236" t="str">
            <v>VAR_ncap</v>
          </cell>
          <cell r="D236" t="str">
            <v>-</v>
          </cell>
          <cell r="F236">
            <v>1.60247451425495E-2</v>
          </cell>
          <cell r="H236">
            <v>0.101476064997473</v>
          </cell>
          <cell r="I236">
            <v>6.8711649043959096E-3</v>
          </cell>
        </row>
        <row r="237">
          <cell r="B237" t="str">
            <v>SCOM-CHPNGA</v>
          </cell>
          <cell r="C237" t="str">
            <v>VAR_cap</v>
          </cell>
          <cell r="D237" t="str">
            <v>-</v>
          </cell>
          <cell r="E237">
            <v>3.4884327027656495E-2</v>
          </cell>
          <cell r="F237">
            <v>3.6730871955891295E-2</v>
          </cell>
          <cell r="G237">
            <v>2.869474514254949E-2</v>
          </cell>
          <cell r="H237">
            <v>0.12851576667139875</v>
          </cell>
          <cell r="I237">
            <v>0.189265968199679</v>
          </cell>
          <cell r="J237">
            <v>9.1118407364106702E-2</v>
          </cell>
        </row>
        <row r="238">
          <cell r="B238" t="str">
            <v>D-IPLT</v>
          </cell>
          <cell r="C238" t="str">
            <v>VAR_fout</v>
          </cell>
          <cell r="D238" t="str">
            <v>IPLT</v>
          </cell>
          <cell r="E238">
            <v>0.62578620013241382</v>
          </cell>
          <cell r="F238">
            <v>0.73757308956982104</v>
          </cell>
          <cell r="G238">
            <v>0.73632648719336413</v>
          </cell>
          <cell r="H238">
            <v>0.73425815439020692</v>
          </cell>
          <cell r="I238">
            <v>0.73015615358919961</v>
          </cell>
          <cell r="J238">
            <v>0.72609973055189458</v>
          </cell>
        </row>
        <row r="239">
          <cell r="B239" t="str">
            <v>D-IPLT</v>
          </cell>
          <cell r="C239" t="str">
            <v>VAR_fin</v>
          </cell>
          <cell r="D239" t="str">
            <v>PLT</v>
          </cell>
          <cell r="E239">
            <v>0.62578620013241382</v>
          </cell>
          <cell r="F239">
            <v>0.73757308956982104</v>
          </cell>
          <cell r="G239">
            <v>0.73632648719336413</v>
          </cell>
          <cell r="H239">
            <v>0.73425815439020692</v>
          </cell>
          <cell r="I239">
            <v>0.73015615358919961</v>
          </cell>
          <cell r="J239">
            <v>0.72609973055189458</v>
          </cell>
        </row>
        <row r="240">
          <cell r="B240" t="str">
            <v>LTH-STG</v>
          </cell>
          <cell r="C240" t="str">
            <v>VAR_cap</v>
          </cell>
          <cell r="D240" t="str">
            <v>-</v>
          </cell>
          <cell r="E240">
            <v>8.0401440599010094E-8</v>
          </cell>
          <cell r="F240">
            <v>1.9217918602001298E-8</v>
          </cell>
          <cell r="G240">
            <v>1.8640684793994186E-8</v>
          </cell>
          <cell r="H240">
            <v>1.6564167141098866E-8</v>
          </cell>
        </row>
        <row r="241">
          <cell r="B241" t="str">
            <v>ITOT-CHPOIL</v>
          </cell>
          <cell r="C241" t="str">
            <v>VAR_fout</v>
          </cell>
          <cell r="D241" t="str">
            <v>ITOT_LTH_CHP</v>
          </cell>
          <cell r="E241">
            <v>0.92931818366111341</v>
          </cell>
          <cell r="F241">
            <v>2.0729650317484474</v>
          </cell>
          <cell r="G241">
            <v>1.790840890939781</v>
          </cell>
          <cell r="H241">
            <v>1.3206374609773399</v>
          </cell>
        </row>
        <row r="242">
          <cell r="B242" t="str">
            <v>ITOT-CHPOIL</v>
          </cell>
          <cell r="C242" t="str">
            <v>VAR_fout</v>
          </cell>
          <cell r="D242" t="str">
            <v>ITOT_NKEV_OIL_ELC_CHP</v>
          </cell>
          <cell r="E242">
            <v>7.0500000139808533E-2</v>
          </cell>
          <cell r="F242">
            <v>0.17152769048216943</v>
          </cell>
          <cell r="G242">
            <v>0.17152755209793713</v>
          </cell>
          <cell r="H242">
            <v>0.17152764094080364</v>
          </cell>
        </row>
        <row r="243">
          <cell r="B243" t="str">
            <v>ITOT-CHPOIL</v>
          </cell>
          <cell r="C243" t="str">
            <v>VAR_fout</v>
          </cell>
          <cell r="D243" t="str">
            <v>CO2_I</v>
          </cell>
          <cell r="E243">
            <v>21.496159687961001</v>
          </cell>
          <cell r="F243">
            <v>51.245958701070002</v>
          </cell>
          <cell r="G243">
            <v>49.976985256779798</v>
          </cell>
          <cell r="H243">
            <v>47.992233309637797</v>
          </cell>
        </row>
        <row r="244">
          <cell r="B244" t="str">
            <v>ITOT-CHPOIL</v>
          </cell>
          <cell r="C244" t="str">
            <v>VAR_fin</v>
          </cell>
          <cell r="D244" t="str">
            <v>ILFO</v>
          </cell>
          <cell r="E244">
            <v>0.29167109481629605</v>
          </cell>
          <cell r="F244">
            <v>0.69533186839986372</v>
          </cell>
          <cell r="G244">
            <v>0.67811377553296959</v>
          </cell>
          <cell r="H244">
            <v>0.65118362699644261</v>
          </cell>
        </row>
        <row r="245">
          <cell r="B245" t="str">
            <v>ITOT-CHPOIL</v>
          </cell>
          <cell r="C245" t="str">
            <v>VAR_ncap</v>
          </cell>
          <cell r="D245" t="str">
            <v>-</v>
          </cell>
          <cell r="F245">
            <v>5.4660008120017197E-3</v>
          </cell>
          <cell r="G245">
            <v>4.2119374513203403E-3</v>
          </cell>
        </row>
        <row r="246">
          <cell r="B246" t="str">
            <v>ITOT-CHPOIL</v>
          </cell>
          <cell r="C246" t="str">
            <v>VAR_cap</v>
          </cell>
          <cell r="D246" t="str">
            <v>-</v>
          </cell>
          <cell r="E246">
            <v>8.3053317839590496E-3</v>
          </cell>
          <cell r="F246">
            <v>6.3988812162511129E-3</v>
          </cell>
          <cell r="G246">
            <v>1.0610818667571454E-2</v>
          </cell>
          <cell r="H246">
            <v>1.0610818667571454E-2</v>
          </cell>
          <cell r="I246">
            <v>3.0287754300027322E-8</v>
          </cell>
        </row>
        <row r="247">
          <cell r="B247" t="str">
            <v>ENUC_GOE</v>
          </cell>
          <cell r="C247" t="str">
            <v>VAR_fout</v>
          </cell>
          <cell r="D247" t="str">
            <v>ELC</v>
          </cell>
          <cell r="E247">
            <v>29.714400000054745</v>
          </cell>
          <cell r="F247">
            <v>29.714399999542437</v>
          </cell>
          <cell r="G247">
            <v>26.112917370751791</v>
          </cell>
          <cell r="H247">
            <v>29.714399998873237</v>
          </cell>
        </row>
        <row r="248">
          <cell r="B248" t="str">
            <v>ENUC_GOE</v>
          </cell>
          <cell r="C248" t="str">
            <v>VAR_fin</v>
          </cell>
          <cell r="D248" t="str">
            <v>URN</v>
          </cell>
          <cell r="E248">
            <v>89.58057535388437</v>
          </cell>
          <cell r="F248">
            <v>89.580575352339793</v>
          </cell>
          <cell r="G248">
            <v>78.723116140190413</v>
          </cell>
          <cell r="H248">
            <v>89.580575350322277</v>
          </cell>
        </row>
        <row r="249">
          <cell r="B249" t="str">
            <v>ENUC_GOE</v>
          </cell>
          <cell r="C249" t="str">
            <v>VAR_cap</v>
          </cell>
          <cell r="D249" t="str">
            <v>-</v>
          </cell>
          <cell r="E249">
            <v>1.01</v>
          </cell>
          <cell r="F249">
            <v>1.01</v>
          </cell>
          <cell r="G249">
            <v>1.01</v>
          </cell>
          <cell r="H249">
            <v>1.01</v>
          </cell>
        </row>
        <row r="250">
          <cell r="B250" t="str">
            <v>D-RNGA</v>
          </cell>
          <cell r="C250" t="str">
            <v>VAR_fout</v>
          </cell>
          <cell r="D250" t="str">
            <v>CO2</v>
          </cell>
          <cell r="E250">
            <v>2648.4899444238099</v>
          </cell>
          <cell r="F250">
            <v>2608.2121950976798</v>
          </cell>
          <cell r="G250">
            <v>2633.2913853008699</v>
          </cell>
          <cell r="H250">
            <v>2469.6961916151899</v>
          </cell>
          <cell r="I250">
            <v>1613.9132850696001</v>
          </cell>
          <cell r="J250">
            <v>900.70314492651005</v>
          </cell>
        </row>
        <row r="251">
          <cell r="B251" t="str">
            <v>D-RNGA</v>
          </cell>
          <cell r="C251" t="str">
            <v>VAR_fout</v>
          </cell>
          <cell r="D251" t="str">
            <v>RNGA</v>
          </cell>
          <cell r="E251">
            <v>47.118621072588759</v>
          </cell>
          <cell r="F251">
            <v>48.283007013754201</v>
          </cell>
          <cell r="G251">
            <v>48.799013741638674</v>
          </cell>
          <cell r="H251">
            <v>43.681289206656622</v>
          </cell>
          <cell r="I251">
            <v>28.524359339150639</v>
          </cell>
          <cell r="J251">
            <v>15.959007049622347</v>
          </cell>
        </row>
        <row r="252">
          <cell r="B252" t="str">
            <v>D-RNGA</v>
          </cell>
          <cell r="C252" t="str">
            <v>VAR_fin</v>
          </cell>
          <cell r="D252" t="str">
            <v>NGA</v>
          </cell>
          <cell r="E252">
            <v>46.959041567798067</v>
          </cell>
          <cell r="F252">
            <v>46.244897076200033</v>
          </cell>
          <cell r="G252">
            <v>46.68956356916442</v>
          </cell>
          <cell r="H252">
            <v>43.788939567645194</v>
          </cell>
          <cell r="I252">
            <v>28.615483777829816</v>
          </cell>
          <cell r="J252">
            <v>15.969913917136703</v>
          </cell>
        </row>
        <row r="253">
          <cell r="B253" t="str">
            <v>D-RNGA</v>
          </cell>
          <cell r="C253" t="str">
            <v>VAR_fin</v>
          </cell>
          <cell r="D253" t="str">
            <v>BNGA</v>
          </cell>
          <cell r="E253">
            <v>0.3101055691438932</v>
          </cell>
          <cell r="F253">
            <v>2.1923557775308327</v>
          </cell>
          <cell r="G253">
            <v>2.2650073004796609</v>
          </cell>
          <cell r="H253">
            <v>3.1894329603528199E-2</v>
          </cell>
        </row>
        <row r="254">
          <cell r="B254" t="str">
            <v>D-RNGA</v>
          </cell>
          <cell r="C254" t="str">
            <v>VAR_fin</v>
          </cell>
          <cell r="D254" t="str">
            <v>H2</v>
          </cell>
          <cell r="G254">
            <v>3.3694832268635404E-4</v>
          </cell>
          <cell r="J254">
            <v>4.0076049942514132E-2</v>
          </cell>
        </row>
        <row r="255">
          <cell r="B255" t="str">
            <v>D-RNGA</v>
          </cell>
          <cell r="C255" t="str">
            <v>VAR_cap</v>
          </cell>
          <cell r="D255" t="str">
            <v>-</v>
          </cell>
          <cell r="E255">
            <v>3.0972400073959201</v>
          </cell>
          <cell r="F255">
            <v>3.0972400073959201</v>
          </cell>
          <cell r="G255">
            <v>3.0972400073959201</v>
          </cell>
          <cell r="H255">
            <v>3.0972400073959201</v>
          </cell>
          <cell r="I255">
            <v>3.0972400073959201</v>
          </cell>
          <cell r="J255">
            <v>1.5532822480362201</v>
          </cell>
        </row>
        <row r="256">
          <cell r="B256" t="str">
            <v>ITOT-CHPHFC</v>
          </cell>
          <cell r="C256" t="str">
            <v>VAR_fout</v>
          </cell>
          <cell r="D256" t="str">
            <v>ITOT_LTH_CHP</v>
          </cell>
          <cell r="I256">
            <v>1.937432809036417</v>
          </cell>
          <cell r="J256">
            <v>0.88594673484362407</v>
          </cell>
        </row>
        <row r="257">
          <cell r="B257" t="str">
            <v>ITOT-CHPHFC</v>
          </cell>
          <cell r="C257" t="str">
            <v>VAR_fout</v>
          </cell>
          <cell r="D257" t="str">
            <v>ITOT_KEV_HFC_ELC_CHP</v>
          </cell>
          <cell r="I257">
            <v>3.2290546817273609</v>
          </cell>
          <cell r="J257">
            <v>1.7718935013082484</v>
          </cell>
        </row>
        <row r="258">
          <cell r="B258" t="str">
            <v>ITOT-CHPHFC</v>
          </cell>
          <cell r="C258" t="str">
            <v>VAR_fin</v>
          </cell>
          <cell r="D258" t="str">
            <v>IH2</v>
          </cell>
          <cell r="I258">
            <v>5.8710085122315707</v>
          </cell>
          <cell r="J258">
            <v>2.9531558720012172</v>
          </cell>
        </row>
        <row r="259">
          <cell r="B259" t="str">
            <v>ITOT-CHPHFC</v>
          </cell>
          <cell r="C259" t="str">
            <v>VAR_ncap</v>
          </cell>
          <cell r="D259" t="str">
            <v>-</v>
          </cell>
          <cell r="I259">
            <v>3.9504216859711202E-3</v>
          </cell>
          <cell r="J259">
            <v>1.8509001285932501E-2</v>
          </cell>
        </row>
        <row r="260">
          <cell r="B260" t="str">
            <v>ITOT-CHPHFC</v>
          </cell>
          <cell r="C260" t="str">
            <v>VAR_cap</v>
          </cell>
          <cell r="D260" t="str">
            <v>-</v>
          </cell>
          <cell r="I260">
            <v>0.12046193769510299</v>
          </cell>
          <cell r="J260">
            <v>7.0659702828659798E-2</v>
          </cell>
        </row>
        <row r="261">
          <cell r="B261" t="str">
            <v>G-INTC-TRA</v>
          </cell>
          <cell r="C261" t="str">
            <v>VAR_fout</v>
          </cell>
          <cell r="D261" t="str">
            <v>TRAN_ELC</v>
          </cell>
          <cell r="E261">
            <v>10.603647554303221</v>
          </cell>
          <cell r="F261">
            <v>12.724050160048671</v>
          </cell>
          <cell r="G261">
            <v>14.734144144887845</v>
          </cell>
          <cell r="H261">
            <v>26.806417380879378</v>
          </cell>
          <cell r="I261">
            <v>26.634867675493599</v>
          </cell>
          <cell r="J261">
            <v>21.886765545694495</v>
          </cell>
        </row>
        <row r="262">
          <cell r="B262" t="str">
            <v>G-INTC-TRA</v>
          </cell>
          <cell r="C262" t="str">
            <v>VAR_fin</v>
          </cell>
          <cell r="D262" t="str">
            <v>ELC3</v>
          </cell>
          <cell r="E262">
            <v>9.7879823578183593</v>
          </cell>
          <cell r="F262">
            <v>12.724050014367428</v>
          </cell>
          <cell r="G262">
            <v>14.734143867356321</v>
          </cell>
          <cell r="H262">
            <v>18.844115188539007</v>
          </cell>
          <cell r="I262">
            <v>13.904967683529737</v>
          </cell>
          <cell r="J262">
            <v>10.042977861157285</v>
          </cell>
        </row>
        <row r="263">
          <cell r="B263" t="str">
            <v>G-INTC-TRA</v>
          </cell>
          <cell r="C263" t="str">
            <v>VAR_fin</v>
          </cell>
          <cell r="D263" t="str">
            <v>ELC5</v>
          </cell>
          <cell r="E263">
            <v>0.81566519648486313</v>
          </cell>
          <cell r="H263">
            <v>7.9623021923404087</v>
          </cell>
          <cell r="I263">
            <v>12.729899991963837</v>
          </cell>
          <cell r="J263">
            <v>11.843787684537213</v>
          </cell>
        </row>
        <row r="264">
          <cell r="B264" t="str">
            <v>G-INTC-TRA</v>
          </cell>
          <cell r="C264" t="str">
            <v>VAR_cap</v>
          </cell>
          <cell r="D264" t="str">
            <v>-</v>
          </cell>
          <cell r="E264">
            <v>0.86351880627381705</v>
          </cell>
          <cell r="F264">
            <v>0.86351880627381705</v>
          </cell>
          <cell r="G264">
            <v>0.86351880627381705</v>
          </cell>
          <cell r="H264">
            <v>0.86351880627381705</v>
          </cell>
          <cell r="I264">
            <v>0.86351880627381705</v>
          </cell>
          <cell r="J264">
            <v>0.86351880627381705</v>
          </cell>
        </row>
        <row r="265">
          <cell r="B265" t="str">
            <v>SCOM-SWHSTG-CHPBIO</v>
          </cell>
          <cell r="C265" t="str">
            <v>VAR_fout</v>
          </cell>
          <cell r="D265" t="str">
            <v>AUX_SCOM-CHPBIO_OUT</v>
          </cell>
          <cell r="F265">
            <v>3.4387110264650099E-2</v>
          </cell>
          <cell r="G265">
            <v>6.7926667801522599E-7</v>
          </cell>
          <cell r="H265">
            <v>1.2189558136326051E-6</v>
          </cell>
          <cell r="I265">
            <v>1.4575588269736612E-2</v>
          </cell>
          <cell r="J265">
            <v>5.8429920835456874E-2</v>
          </cell>
        </row>
        <row r="266">
          <cell r="B266" t="str">
            <v>SCOM-SWHSTG-CHPBIO</v>
          </cell>
          <cell r="C266" t="str">
            <v>VAR_fout</v>
          </cell>
          <cell r="D266" t="str">
            <v>SCOM_LTH_CHPBIO</v>
          </cell>
          <cell r="F266">
            <v>3.4415217225785999E-2</v>
          </cell>
          <cell r="G266">
            <v>6.8013419612252503E-7</v>
          </cell>
          <cell r="H266">
            <v>1.218955813632603E-6</v>
          </cell>
          <cell r="I266">
            <v>1.4575598085109104E-2</v>
          </cell>
          <cell r="J266">
            <v>5.8429920835456874E-2</v>
          </cell>
        </row>
        <row r="267">
          <cell r="B267" t="str">
            <v>SCOM-SWHSTG-CHPBIO</v>
          </cell>
          <cell r="C267" t="str">
            <v>VAR_fin</v>
          </cell>
          <cell r="D267" t="str">
            <v>SCOM_LTH_CHPBIO</v>
          </cell>
          <cell r="F267">
            <v>4.1867661521832855E-2</v>
          </cell>
          <cell r="G267">
            <v>8.306691081903425E-7</v>
          </cell>
          <cell r="H267">
            <v>1.1559585892185276E-6</v>
          </cell>
          <cell r="I267">
            <v>1.5672861402797094E-2</v>
          </cell>
          <cell r="J267">
            <v>5.9020184230279465E-2</v>
          </cell>
        </row>
        <row r="268">
          <cell r="B268" t="str">
            <v>SCOM-SWHSTG-CHPBIO</v>
          </cell>
          <cell r="C268" t="str">
            <v>VAR_fin</v>
          </cell>
          <cell r="D268" t="str">
            <v>AUX_SCOM-CHPBIO_IN</v>
          </cell>
          <cell r="F268">
            <v>4.1867661521832855E-2</v>
          </cell>
          <cell r="G268">
            <v>8.306691081903425E-7</v>
          </cell>
          <cell r="H268">
            <v>1.1559585892185276E-6</v>
          </cell>
          <cell r="I268">
            <v>1.5672861402797094E-2</v>
          </cell>
          <cell r="J268">
            <v>5.9020184230279465E-2</v>
          </cell>
        </row>
        <row r="269">
          <cell r="B269" t="str">
            <v>SCOM-SWHSTG-CHPBIO</v>
          </cell>
          <cell r="C269" t="str">
            <v>VAR_ncap</v>
          </cell>
          <cell r="D269" t="str">
            <v>-</v>
          </cell>
          <cell r="E269">
            <v>4.4897918198861502E-7</v>
          </cell>
          <cell r="F269">
            <v>3.6629175701504299E-2</v>
          </cell>
          <cell r="I269">
            <v>2.9127828388459099E-3</v>
          </cell>
          <cell r="J269">
            <v>7.4704108642346103E-3</v>
          </cell>
        </row>
        <row r="270">
          <cell r="B270" t="str">
            <v>SCOM-SWHSTG-CHPBIO</v>
          </cell>
          <cell r="C270" t="str">
            <v>VAR_cap</v>
          </cell>
          <cell r="D270" t="str">
            <v>-</v>
          </cell>
          <cell r="E270">
            <v>4.4897918198861502E-7</v>
          </cell>
          <cell r="F270">
            <v>3.6629624680686201E-2</v>
          </cell>
          <cell r="G270">
            <v>7.1703296040254161E-7</v>
          </cell>
          <cell r="H270">
            <v>7.1282100420205774E-7</v>
          </cell>
          <cell r="I270">
            <v>3.56778275873447E-3</v>
          </cell>
          <cell r="J270">
            <v>9.8613764808982308E-3</v>
          </cell>
        </row>
        <row r="271">
          <cell r="B271" t="str">
            <v>SCOM-SWHSTG-CHPHFC</v>
          </cell>
          <cell r="C271" t="str">
            <v>VAR_ncap</v>
          </cell>
          <cell r="D271" t="str">
            <v>-</v>
          </cell>
          <cell r="E271">
            <v>4.6667628060164703E-8</v>
          </cell>
        </row>
        <row r="272">
          <cell r="B272" t="str">
            <v>SCOM-SWHSTG-CHPHFC</v>
          </cell>
          <cell r="C272" t="str">
            <v>VAR_cap</v>
          </cell>
          <cell r="D272" t="str">
            <v>-</v>
          </cell>
          <cell r="E272">
            <v>4.6667628060164703E-8</v>
          </cell>
          <cell r="F272">
            <v>4.6667628060164703E-8</v>
          </cell>
          <cell r="G272">
            <v>4.6667628060164703E-8</v>
          </cell>
          <cell r="H272">
            <v>4.6667628060164703E-8</v>
          </cell>
          <cell r="I272">
            <v>6.7765509759894398E-8</v>
          </cell>
          <cell r="J272">
            <v>2.8664448173993499E-8</v>
          </cell>
        </row>
        <row r="273">
          <cell r="B273" t="str">
            <v>D-IHFO</v>
          </cell>
          <cell r="C273" t="str">
            <v>VAR_fout</v>
          </cell>
          <cell r="D273" t="str">
            <v>CO2</v>
          </cell>
          <cell r="E273">
            <v>213.780382569849</v>
          </cell>
        </row>
        <row r="274">
          <cell r="B274" t="str">
            <v>D-IHFO</v>
          </cell>
          <cell r="C274" t="str">
            <v>VAR_fout</v>
          </cell>
          <cell r="D274" t="str">
            <v>IHFO</v>
          </cell>
          <cell r="E274">
            <v>2.7300000135357845</v>
          </cell>
        </row>
        <row r="275">
          <cell r="B275" t="str">
            <v>D-IHFO</v>
          </cell>
          <cell r="C275" t="str">
            <v>VAR_fin</v>
          </cell>
          <cell r="D275" t="str">
            <v>HFO</v>
          </cell>
          <cell r="E275">
            <v>2.7763686048032281</v>
          </cell>
        </row>
        <row r="276">
          <cell r="B276" t="str">
            <v>RHNM-CHPNGA</v>
          </cell>
          <cell r="C276" t="str">
            <v>VAR_fout</v>
          </cell>
          <cell r="D276" t="str">
            <v>CO2_R</v>
          </cell>
          <cell r="F276">
            <v>0.23168728414357101</v>
          </cell>
          <cell r="G276">
            <v>15.440376449149401</v>
          </cell>
          <cell r="H276">
            <v>76.561799442783396</v>
          </cell>
          <cell r="I276">
            <v>75.247788465430304</v>
          </cell>
          <cell r="J276">
            <v>15.470056972162199</v>
          </cell>
        </row>
        <row r="277">
          <cell r="B277" t="str">
            <v>RHNM-CHPNGA</v>
          </cell>
          <cell r="C277" t="str">
            <v>VAR_fout</v>
          </cell>
          <cell r="D277" t="str">
            <v>RHNM_NKEV_GAS_ELC_CHP</v>
          </cell>
          <cell r="F277">
            <v>1.1988074330650524E-3</v>
          </cell>
          <cell r="G277">
            <v>8.0652234995872846E-2</v>
          </cell>
          <cell r="H277">
            <v>0.40724360865705228</v>
          </cell>
          <cell r="I277">
            <v>0.40666639809338012</v>
          </cell>
          <cell r="J277">
            <v>8.4925517930606265E-2</v>
          </cell>
        </row>
        <row r="278">
          <cell r="B278" t="str">
            <v>RHNM-CHPNGA</v>
          </cell>
          <cell r="C278" t="str">
            <v>VAR_fout</v>
          </cell>
          <cell r="D278" t="str">
            <v>RHNM_LTH_CHPNGA</v>
          </cell>
          <cell r="F278">
            <v>2.5789517146259247E-3</v>
          </cell>
          <cell r="G278">
            <v>0.17094565670389611</v>
          </cell>
          <cell r="H278">
            <v>0.84163679122457635</v>
          </cell>
          <cell r="I278">
            <v>0.81999945845058553</v>
          </cell>
          <cell r="J278">
            <v>0.1671115030247414</v>
          </cell>
        </row>
        <row r="279">
          <cell r="B279" t="str">
            <v>RHNM-CHPNGA</v>
          </cell>
          <cell r="C279" t="str">
            <v>VAR_fin</v>
          </cell>
          <cell r="D279" t="str">
            <v>RNGA</v>
          </cell>
          <cell r="F279">
            <v>4.1079305699214756E-3</v>
          </cell>
          <cell r="G279">
            <v>0.27376553987853508</v>
          </cell>
          <cell r="H279">
            <v>1.3574787135245292</v>
          </cell>
          <cell r="I279">
            <v>1.334180646550184</v>
          </cell>
          <cell r="J279">
            <v>0.27429179028656459</v>
          </cell>
        </row>
        <row r="280">
          <cell r="B280" t="str">
            <v>RHNM-CHPNGA</v>
          </cell>
          <cell r="C280" t="str">
            <v>VAR_ncap</v>
          </cell>
          <cell r="D280" t="str">
            <v>-</v>
          </cell>
          <cell r="F280">
            <v>8.8955552918891097E-5</v>
          </cell>
          <cell r="G280">
            <v>5.8957126207606998E-3</v>
          </cell>
          <cell r="H280">
            <v>2.4234182008035E-2</v>
          </cell>
        </row>
        <row r="281">
          <cell r="B281" t="str">
            <v>RHNM-CHPNGA</v>
          </cell>
          <cell r="C281" t="str">
            <v>VAR_cap</v>
          </cell>
          <cell r="D281" t="str">
            <v>-</v>
          </cell>
          <cell r="F281">
            <v>8.8955552918891097E-5</v>
          </cell>
          <cell r="G281">
            <v>5.9846681736795996E-3</v>
          </cell>
          <cell r="H281">
            <v>3.02188501817146E-2</v>
          </cell>
          <cell r="I281">
            <v>3.01760190611443E-2</v>
          </cell>
          <cell r="J281">
            <v>6.3017599230154996E-3</v>
          </cell>
        </row>
        <row r="282">
          <cell r="B282" t="str">
            <v>G-INTC-EXP00-DE</v>
          </cell>
          <cell r="C282" t="str">
            <v>VAR_fout</v>
          </cell>
          <cell r="D282" t="str">
            <v>ELC_E-DE</v>
          </cell>
          <cell r="E282">
            <v>26.492975602083341</v>
          </cell>
        </row>
        <row r="283">
          <cell r="B283" t="str">
            <v>G-INTC-EXP00-DE</v>
          </cell>
          <cell r="C283" t="str">
            <v>VAR_fin</v>
          </cell>
          <cell r="D283" t="str">
            <v>ELC</v>
          </cell>
          <cell r="E283">
            <v>26.492975602083341</v>
          </cell>
        </row>
        <row r="284">
          <cell r="B284" t="str">
            <v>G-INTC-EXP00-DE</v>
          </cell>
          <cell r="C284" t="str">
            <v>VAR_cap</v>
          </cell>
          <cell r="D284" t="str">
            <v>-</v>
          </cell>
          <cell r="E284">
            <v>4.0257955960752794</v>
          </cell>
        </row>
        <row r="285">
          <cell r="B285" t="str">
            <v>CEN-EBAT</v>
          </cell>
          <cell r="C285" t="str">
            <v>VAR_ncap</v>
          </cell>
          <cell r="D285" t="str">
            <v>-</v>
          </cell>
          <cell r="E285">
            <v>1.8890221798941199E-8</v>
          </cell>
          <cell r="I285">
            <v>1.6429442705812001E-8</v>
          </cell>
          <cell r="J285">
            <v>1.0784800474503999</v>
          </cell>
        </row>
        <row r="286">
          <cell r="B286" t="str">
            <v>CEN-EBAT</v>
          </cell>
          <cell r="C286" t="str">
            <v>VAR_cap</v>
          </cell>
          <cell r="D286" t="str">
            <v>-</v>
          </cell>
          <cell r="E286">
            <v>1.8890221798941199E-8</v>
          </cell>
          <cell r="F286">
            <v>1.8890221798941199E-8</v>
          </cell>
          <cell r="G286">
            <v>1.8890221798941199E-8</v>
          </cell>
          <cell r="H286">
            <v>1.3821914009048301E-8</v>
          </cell>
          <cell r="I286">
            <v>3.7285690542406297E-8</v>
          </cell>
          <cell r="J286">
            <v>1.07848005934988</v>
          </cell>
        </row>
        <row r="287">
          <cell r="B287" t="str">
            <v>ESOL-PV</v>
          </cell>
          <cell r="C287" t="str">
            <v>VAR_fout</v>
          </cell>
          <cell r="D287" t="str">
            <v>ELC35</v>
          </cell>
          <cell r="H287">
            <v>0.23805389340682553</v>
          </cell>
          <cell r="I287">
            <v>1.4212502023026743</v>
          </cell>
          <cell r="J287">
            <v>5.8670655301794863</v>
          </cell>
        </row>
        <row r="288">
          <cell r="B288" t="str">
            <v>ESOL-PV</v>
          </cell>
          <cell r="C288" t="str">
            <v>VAR_fin</v>
          </cell>
          <cell r="D288" t="str">
            <v>SOL</v>
          </cell>
          <cell r="H288">
            <v>0.23805389340682553</v>
          </cell>
          <cell r="I288">
            <v>1.4212502023026743</v>
          </cell>
          <cell r="J288">
            <v>5.8670655301794863</v>
          </cell>
        </row>
        <row r="289">
          <cell r="B289" t="str">
            <v>ESOL-PV</v>
          </cell>
          <cell r="C289" t="str">
            <v>VAR_fin</v>
          </cell>
          <cell r="D289" t="str">
            <v>SOLPVC</v>
          </cell>
          <cell r="H289">
            <v>0.23805389340682501</v>
          </cell>
          <cell r="I289">
            <v>1.4212502023026701</v>
          </cell>
          <cell r="J289">
            <v>5.8670655301794898</v>
          </cell>
        </row>
        <row r="290">
          <cell r="B290" t="str">
            <v>ESOL-PV</v>
          </cell>
          <cell r="C290" t="str">
            <v>VAR_ncap</v>
          </cell>
          <cell r="D290" t="str">
            <v>-</v>
          </cell>
          <cell r="H290">
            <v>6.8623994873000402E-2</v>
          </cell>
          <cell r="I290">
            <v>0.170540494663982</v>
          </cell>
          <cell r="J290">
            <v>1.36702173459632</v>
          </cell>
        </row>
        <row r="291">
          <cell r="B291" t="str">
            <v>ESOL-PV</v>
          </cell>
          <cell r="C291" t="str">
            <v>VAR_cap</v>
          </cell>
          <cell r="D291" t="str">
            <v>-</v>
          </cell>
          <cell r="H291">
            <v>6.8623994873000402E-2</v>
          </cell>
          <cell r="I291">
            <v>0.40970498425087298</v>
          </cell>
          <cell r="J291">
            <v>1.69130388653344</v>
          </cell>
        </row>
        <row r="292">
          <cell r="B292" t="str">
            <v>RHEM-SHSTG-CHPNGA</v>
          </cell>
          <cell r="C292" t="str">
            <v>VAR_fout</v>
          </cell>
          <cell r="D292" t="str">
            <v>RHEM_LTH_CHPNGA</v>
          </cell>
          <cell r="E292">
            <v>3.8742518456155168E-6</v>
          </cell>
          <cell r="H292">
            <v>2.3263234856206034E-7</v>
          </cell>
          <cell r="I292">
            <v>1.022767366555918</v>
          </cell>
          <cell r="J292">
            <v>8.1021649127519992E-3</v>
          </cell>
        </row>
        <row r="293">
          <cell r="B293" t="str">
            <v>RHEM-SHSTG-CHPNGA</v>
          </cell>
          <cell r="C293" t="str">
            <v>VAR_fout</v>
          </cell>
          <cell r="D293" t="str">
            <v>AUX_REM-CHPNGA_OUT</v>
          </cell>
          <cell r="E293">
            <v>3.5611489129168099E-6</v>
          </cell>
          <cell r="H293">
            <v>1.6368566501148386E-7</v>
          </cell>
          <cell r="I293">
            <v>1.0227673665559207</v>
          </cell>
          <cell r="J293">
            <v>8.1021649127520148E-3</v>
          </cell>
        </row>
        <row r="294">
          <cell r="B294" t="str">
            <v>RHEM-SHSTG-CHPNGA</v>
          </cell>
          <cell r="C294" t="str">
            <v>VAR_fin</v>
          </cell>
          <cell r="D294" t="str">
            <v>AUX_REM-CHPNGA_IN</v>
          </cell>
          <cell r="E294">
            <v>5.1588557305549387E-6</v>
          </cell>
          <cell r="H294">
            <v>3.1039327469300512E-7</v>
          </cell>
          <cell r="I294">
            <v>1.2032558400687634</v>
          </cell>
          <cell r="J294">
            <v>9.0023757183708315E-3</v>
          </cell>
        </row>
        <row r="295">
          <cell r="B295" t="str">
            <v>RHEM-SHSTG-CHPNGA</v>
          </cell>
          <cell r="C295" t="str">
            <v>VAR_fin</v>
          </cell>
          <cell r="D295" t="str">
            <v>RHEM_LTH_CHPNGA</v>
          </cell>
          <cell r="E295">
            <v>5.1588557305549387E-6</v>
          </cell>
          <cell r="H295">
            <v>3.1039327469300512E-7</v>
          </cell>
          <cell r="I295">
            <v>1.2032558400687634</v>
          </cell>
          <cell r="J295">
            <v>9.0023757183708315E-3</v>
          </cell>
        </row>
        <row r="296">
          <cell r="B296" t="str">
            <v>RHEM-SHSTG-CHPNGA</v>
          </cell>
          <cell r="C296" t="str">
            <v>VAR_ncap</v>
          </cell>
          <cell r="D296" t="str">
            <v>-</v>
          </cell>
          <cell r="E296">
            <v>2.5817656017421701E-7</v>
          </cell>
          <cell r="I296">
            <v>1.27069519702922E-2</v>
          </cell>
        </row>
        <row r="297">
          <cell r="B297" t="str">
            <v>RHEM-SHSTG-CHPNGA</v>
          </cell>
          <cell r="C297" t="str">
            <v>VAR_cap</v>
          </cell>
          <cell r="D297" t="str">
            <v>-</v>
          </cell>
          <cell r="E297">
            <v>2.5817656017421701E-7</v>
          </cell>
          <cell r="F297">
            <v>2.5817656017421701E-7</v>
          </cell>
          <cell r="G297">
            <v>2.5817656017421701E-7</v>
          </cell>
          <cell r="H297">
            <v>2.5817656017421701E-7</v>
          </cell>
          <cell r="I297">
            <v>6.4863493274670003E-2</v>
          </cell>
          <cell r="J297">
            <v>4.7924683496045027E-3</v>
          </cell>
        </row>
        <row r="298">
          <cell r="B298" t="str">
            <v>RHNS-ESOLPV</v>
          </cell>
          <cell r="C298" t="str">
            <v>VAR_fout</v>
          </cell>
          <cell r="D298" t="str">
            <v>RHNS_SOL_ELC</v>
          </cell>
          <cell r="J298">
            <v>1.2132787036803372E-7</v>
          </cell>
        </row>
        <row r="299">
          <cell r="B299" t="str">
            <v>RHNS-ESOLPV</v>
          </cell>
          <cell r="C299" t="str">
            <v>VAR_fin</v>
          </cell>
          <cell r="D299" t="str">
            <v>SOL</v>
          </cell>
          <cell r="J299">
            <v>1.2132787036803372E-7</v>
          </cell>
        </row>
        <row r="300">
          <cell r="B300" t="str">
            <v>RHNS-ESOLPV</v>
          </cell>
          <cell r="C300" t="str">
            <v>VAR_fin</v>
          </cell>
          <cell r="D300" t="str">
            <v>SOLPVC</v>
          </cell>
          <cell r="J300">
            <v>1.2132787036803401E-7</v>
          </cell>
        </row>
        <row r="301">
          <cell r="B301" t="str">
            <v>RHNS-ESOLPV</v>
          </cell>
          <cell r="C301" t="str">
            <v>VAR_ncap</v>
          </cell>
          <cell r="D301" t="str">
            <v>-</v>
          </cell>
          <cell r="G301">
            <v>1.2211763200369499E-8</v>
          </cell>
          <cell r="J301">
            <v>1.2273503619237999E-7</v>
          </cell>
        </row>
        <row r="302">
          <cell r="B302" t="str">
            <v>RHNS-ESOLPV</v>
          </cell>
          <cell r="C302" t="str">
            <v>VAR_cap</v>
          </cell>
          <cell r="D302" t="str">
            <v>-</v>
          </cell>
          <cell r="G302">
            <v>1.2211763200369499E-8</v>
          </cell>
          <cell r="H302">
            <v>1.2211763200369499E-8</v>
          </cell>
          <cell r="I302">
            <v>1.2211763200369499E-8</v>
          </cell>
          <cell r="J302">
            <v>1.2273503619237999E-7</v>
          </cell>
        </row>
        <row r="303">
          <cell r="B303" t="str">
            <v>RHSA-WHSTG-CHP</v>
          </cell>
          <cell r="C303" t="str">
            <v>VAR_fout</v>
          </cell>
          <cell r="D303" t="str">
            <v>AUX_RHSA-CHP_OUT</v>
          </cell>
          <cell r="E303">
            <v>3.5721785372756734</v>
          </cell>
          <cell r="F303">
            <v>0.26095012428281295</v>
          </cell>
          <cell r="H303">
            <v>3.231624346758185E-7</v>
          </cell>
          <cell r="I303">
            <v>2.9279918201391939E-5</v>
          </cell>
          <cell r="J303">
            <v>2.0913276081347708E-7</v>
          </cell>
        </row>
        <row r="304">
          <cell r="B304" t="str">
            <v>RHSA-WHSTG-CHP</v>
          </cell>
          <cell r="C304" t="str">
            <v>VAR_fout</v>
          </cell>
          <cell r="D304" t="str">
            <v>RHSA_LTH</v>
          </cell>
          <cell r="E304">
            <v>3.5721785937866684</v>
          </cell>
          <cell r="F304">
            <v>0.26112409103233453</v>
          </cell>
          <cell r="H304">
            <v>3.231624346758185E-7</v>
          </cell>
          <cell r="I304">
            <v>2.9279918201391831E-5</v>
          </cell>
          <cell r="J304">
            <v>2.0913276081347697E-7</v>
          </cell>
        </row>
        <row r="305">
          <cell r="B305" t="str">
            <v>RHSA-WHSTG-CHP</v>
          </cell>
          <cell r="C305" t="str">
            <v>VAR_fin</v>
          </cell>
          <cell r="D305" t="str">
            <v>RHSA_LTH</v>
          </cell>
          <cell r="E305">
            <v>4.7629047163583778</v>
          </cell>
          <cell r="F305">
            <v>0.34358432352502027</v>
          </cell>
          <cell r="H305">
            <v>3.9504246056425888E-7</v>
          </cell>
          <cell r="I305">
            <v>3.4561426817720358E-5</v>
          </cell>
          <cell r="J305">
            <v>1.7059586106196252E-7</v>
          </cell>
        </row>
        <row r="306">
          <cell r="B306" t="str">
            <v>RHSA-WHSTG-CHP</v>
          </cell>
          <cell r="C306" t="str">
            <v>VAR_fin</v>
          </cell>
          <cell r="D306" t="str">
            <v>AUX_RHSA-CHP_IN</v>
          </cell>
          <cell r="E306">
            <v>4.7629047163583778</v>
          </cell>
          <cell r="F306">
            <v>0.34358432352502027</v>
          </cell>
          <cell r="H306">
            <v>3.9504246056425888E-7</v>
          </cell>
          <cell r="I306">
            <v>3.4561426817720358E-5</v>
          </cell>
          <cell r="J306">
            <v>1.7059586106196252E-7</v>
          </cell>
        </row>
        <row r="307">
          <cell r="B307" t="str">
            <v>RHSA-WHSTG-CHP</v>
          </cell>
          <cell r="C307" t="str">
            <v>VAR_ncap</v>
          </cell>
          <cell r="D307" t="str">
            <v>-</v>
          </cell>
          <cell r="E307">
            <v>0.22586070809773401</v>
          </cell>
          <cell r="F307">
            <v>8.5729506441021095E-3</v>
          </cell>
          <cell r="I307">
            <v>1.42380488841952E-8</v>
          </cell>
        </row>
        <row r="308">
          <cell r="B308" t="str">
            <v>RHSA-WHSTG-CHP</v>
          </cell>
          <cell r="C308" t="str">
            <v>VAR_cap</v>
          </cell>
          <cell r="D308" t="str">
            <v>-</v>
          </cell>
          <cell r="E308">
            <v>0.22654608184544989</v>
          </cell>
          <cell r="F308">
            <v>0.23511903248955188</v>
          </cell>
          <cell r="G308">
            <v>4.044177008832861E-7</v>
          </cell>
          <cell r="H308">
            <v>3.0705711417944315E-7</v>
          </cell>
          <cell r="I308">
            <v>1.86938824235593E-6</v>
          </cell>
          <cell r="J308">
            <v>4.5561057207013803E-7</v>
          </cell>
        </row>
        <row r="309">
          <cell r="B309" t="str">
            <v>G-INTC-SER</v>
          </cell>
          <cell r="C309" t="str">
            <v>VAR_fout</v>
          </cell>
          <cell r="D309" t="str">
            <v>ELC35</v>
          </cell>
          <cell r="E309">
            <v>57.355146456717591</v>
          </cell>
          <cell r="J309">
            <v>4.2328295465514678</v>
          </cell>
        </row>
        <row r="310">
          <cell r="B310" t="str">
            <v>G-INTC-SER</v>
          </cell>
          <cell r="C310" t="str">
            <v>VAR_fout</v>
          </cell>
          <cell r="D310" t="str">
            <v>SCOM_ELC</v>
          </cell>
          <cell r="E310">
            <v>58.007687538142108</v>
          </cell>
          <cell r="F310">
            <v>58.332018616002401</v>
          </cell>
          <cell r="G310">
            <v>61.149114829051946</v>
          </cell>
          <cell r="H310">
            <v>58.876048471610829</v>
          </cell>
          <cell r="I310">
            <v>59.106729202662144</v>
          </cell>
          <cell r="J310">
            <v>55.712527272590144</v>
          </cell>
        </row>
        <row r="311">
          <cell r="B311" t="str">
            <v>G-INTC-SER</v>
          </cell>
          <cell r="C311" t="str">
            <v>VAR_fin</v>
          </cell>
          <cell r="D311" t="str">
            <v>ELC5</v>
          </cell>
          <cell r="E311">
            <v>115.36283399479375</v>
          </cell>
          <cell r="F311">
            <v>58.33201876193656</v>
          </cell>
          <cell r="G311">
            <v>61.149115107213696</v>
          </cell>
          <cell r="H311">
            <v>58.876048555468437</v>
          </cell>
          <cell r="I311">
            <v>59.10672932652141</v>
          </cell>
          <cell r="J311">
            <v>59.945356903879173</v>
          </cell>
        </row>
        <row r="312">
          <cell r="B312" t="str">
            <v>G-INTC-SER</v>
          </cell>
          <cell r="C312" t="str">
            <v>VAR_cap</v>
          </cell>
          <cell r="D312" t="str">
            <v>-</v>
          </cell>
          <cell r="E312">
            <v>4.3683888589490198</v>
          </cell>
          <cell r="F312">
            <v>4.3683888589490198</v>
          </cell>
          <cell r="G312">
            <v>4.3683888589490198</v>
          </cell>
          <cell r="H312">
            <v>4.3683888589490198</v>
          </cell>
          <cell r="I312">
            <v>4.3683888589490198</v>
          </cell>
          <cell r="J312">
            <v>4.3683888589490198</v>
          </cell>
        </row>
        <row r="313">
          <cell r="B313" t="str">
            <v>CHPWOD</v>
          </cell>
          <cell r="C313" t="str">
            <v>VAR_fout</v>
          </cell>
          <cell r="D313" t="str">
            <v>ELC35</v>
          </cell>
          <cell r="E313">
            <v>0.25931116430399237</v>
          </cell>
          <cell r="I313">
            <v>0.51866638845451363</v>
          </cell>
          <cell r="J313">
            <v>1.2815057584293037</v>
          </cell>
        </row>
        <row r="314">
          <cell r="B314" t="str">
            <v>CHPWOD</v>
          </cell>
          <cell r="C314" t="str">
            <v>VAR_fout</v>
          </cell>
          <cell r="D314" t="str">
            <v>LTH</v>
          </cell>
          <cell r="E314">
            <v>0.67814659862692661</v>
          </cell>
          <cell r="I314">
            <v>1.3564084218919432</v>
          </cell>
          <cell r="J314">
            <v>3.3513743404439986</v>
          </cell>
        </row>
        <row r="315">
          <cell r="B315" t="str">
            <v>CHPWOD</v>
          </cell>
          <cell r="C315" t="str">
            <v>VAR_fin</v>
          </cell>
          <cell r="D315" t="str">
            <v>EWOD</v>
          </cell>
          <cell r="E315">
            <v>1.0630608643595865</v>
          </cell>
          <cell r="G315">
            <v>1.2428276919018054E-6</v>
          </cell>
          <cell r="H315">
            <v>8.4259977578543991E-7</v>
          </cell>
          <cell r="I315">
            <v>1.6938012516391263</v>
          </cell>
          <cell r="J315">
            <v>4.1912734275453181</v>
          </cell>
        </row>
        <row r="316">
          <cell r="B316" t="str">
            <v>CHPWOD</v>
          </cell>
          <cell r="C316" t="str">
            <v>VAR_ncap</v>
          </cell>
          <cell r="D316" t="str">
            <v>-</v>
          </cell>
          <cell r="I316">
            <v>1.9799025560370501E-2</v>
          </cell>
          <cell r="J316">
            <v>3.4918653557005699E-2</v>
          </cell>
        </row>
        <row r="317">
          <cell r="B317" t="str">
            <v>CHPWOD</v>
          </cell>
          <cell r="C317" t="str">
            <v>VAR_cap</v>
          </cell>
          <cell r="D317" t="str">
            <v>-</v>
          </cell>
          <cell r="E317">
            <v>9.6737683628366974E-3</v>
          </cell>
          <cell r="F317">
            <v>1.5377852900788636E-8</v>
          </cell>
          <cell r="G317">
            <v>1.537668640333445E-8</v>
          </cell>
          <cell r="H317">
            <v>1.5374493598369066E-8</v>
          </cell>
          <cell r="I317">
            <v>1.9799781549294508E-2</v>
          </cell>
          <cell r="J317">
            <v>5.4718279372876898E-2</v>
          </cell>
        </row>
        <row r="318">
          <cell r="B318" t="str">
            <v>D-EH2R</v>
          </cell>
          <cell r="C318" t="str">
            <v>VAR_fout</v>
          </cell>
          <cell r="D318" t="str">
            <v>EH2</v>
          </cell>
          <cell r="I318">
            <v>1.2221449979643215E-4</v>
          </cell>
          <cell r="J318">
            <v>2.8325648050002825E-5</v>
          </cell>
        </row>
        <row r="319">
          <cell r="B319" t="str">
            <v>D-EH2R</v>
          </cell>
          <cell r="C319" t="str">
            <v>VAR_fin</v>
          </cell>
          <cell r="D319" t="str">
            <v>H2</v>
          </cell>
          <cell r="I319">
            <v>1.2221449979643215E-4</v>
          </cell>
          <cell r="J319">
            <v>2.8325648050002825E-5</v>
          </cell>
        </row>
        <row r="320">
          <cell r="B320" t="str">
            <v>D-EH2R</v>
          </cell>
          <cell r="C320" t="str">
            <v>VAR_ncap</v>
          </cell>
          <cell r="D320" t="str">
            <v>-</v>
          </cell>
          <cell r="I320">
            <v>4.5199477351903899E-6</v>
          </cell>
        </row>
        <row r="321">
          <cell r="B321" t="str">
            <v>D-EH2R</v>
          </cell>
          <cell r="C321" t="str">
            <v>VAR_cap</v>
          </cell>
          <cell r="D321" t="str">
            <v>-</v>
          </cell>
          <cell r="I321">
            <v>4.5199477351903899E-6</v>
          </cell>
          <cell r="J321">
            <v>1.5481781334766799E-6</v>
          </cell>
        </row>
        <row r="322">
          <cell r="B322" t="str">
            <v>G-INTC1</v>
          </cell>
          <cell r="C322" t="str">
            <v>VAR_fout</v>
          </cell>
          <cell r="D322" t="str">
            <v>ELC13</v>
          </cell>
          <cell r="E322">
            <v>124.96914902027861</v>
          </cell>
          <cell r="F322">
            <v>140.87798035623385</v>
          </cell>
          <cell r="G322">
            <v>115.5440617832345</v>
          </cell>
          <cell r="H322">
            <v>122.43945369650059</v>
          </cell>
          <cell r="I322">
            <v>119.87178842298039</v>
          </cell>
          <cell r="J322">
            <v>81.813992391559069</v>
          </cell>
        </row>
        <row r="323">
          <cell r="B323" t="str">
            <v>G-INTC1</v>
          </cell>
          <cell r="C323" t="str">
            <v>VAR_fin</v>
          </cell>
          <cell r="D323" t="str">
            <v>ELC</v>
          </cell>
          <cell r="E323">
            <v>126.28520379945735</v>
          </cell>
          <cell r="F323">
            <v>144.52951434804044</v>
          </cell>
          <cell r="G323">
            <v>118.28162435819613</v>
          </cell>
          <cell r="H323">
            <v>124.88854752959223</v>
          </cell>
          <cell r="I323">
            <v>121.39429333576675</v>
          </cell>
          <cell r="J323">
            <v>82.26425731673028</v>
          </cell>
        </row>
        <row r="324">
          <cell r="B324" t="str">
            <v>G-INTC1</v>
          </cell>
          <cell r="C324" t="str">
            <v>VAR_cap</v>
          </cell>
          <cell r="D324" t="str">
            <v>-</v>
          </cell>
          <cell r="E324">
            <v>15.305609183965201</v>
          </cell>
          <cell r="F324">
            <v>15.305609183965201</v>
          </cell>
          <cell r="G324">
            <v>15.305609183965201</v>
          </cell>
          <cell r="H324">
            <v>15.305609183965201</v>
          </cell>
          <cell r="I324">
            <v>15.305609183965201</v>
          </cell>
          <cell r="J324">
            <v>15.305609183965201</v>
          </cell>
        </row>
        <row r="325">
          <cell r="B325" t="str">
            <v>EHYD-RUNS00</v>
          </cell>
          <cell r="C325" t="str">
            <v>VAR_fout</v>
          </cell>
          <cell r="D325" t="str">
            <v>ELC35</v>
          </cell>
          <cell r="E325">
            <v>12.240000000069688</v>
          </cell>
          <cell r="F325">
            <v>12.243263918061862</v>
          </cell>
          <cell r="G325">
            <v>12.248159917989538</v>
          </cell>
          <cell r="H325">
            <v>12.256319916420436</v>
          </cell>
          <cell r="I325">
            <v>12.272656234178324</v>
          </cell>
          <cell r="J325">
            <v>12.289008871270577</v>
          </cell>
        </row>
        <row r="326">
          <cell r="B326" t="str">
            <v>EHYD-RUNS00</v>
          </cell>
          <cell r="C326" t="str">
            <v>VAR_fin</v>
          </cell>
          <cell r="D326" t="str">
            <v>HYDR</v>
          </cell>
          <cell r="E326">
            <v>12.240000000069688</v>
          </cell>
          <cell r="F326">
            <v>12.243263918061862</v>
          </cell>
          <cell r="G326">
            <v>12.248159917989538</v>
          </cell>
          <cell r="H326">
            <v>12.256319916420436</v>
          </cell>
          <cell r="I326">
            <v>12.272656234178324</v>
          </cell>
          <cell r="J326">
            <v>12.289008871270577</v>
          </cell>
        </row>
        <row r="327">
          <cell r="B327" t="str">
            <v>EHYD-RUNS00</v>
          </cell>
          <cell r="C327" t="str">
            <v>VAR_cap</v>
          </cell>
          <cell r="D327" t="str">
            <v>-</v>
          </cell>
          <cell r="E327">
            <v>0.85785999999999896</v>
          </cell>
          <cell r="F327">
            <v>0.88297936593724102</v>
          </cell>
          <cell r="G327">
            <v>0.89707999999999899</v>
          </cell>
          <cell r="H327">
            <v>0.89707999999999899</v>
          </cell>
          <cell r="I327">
            <v>0.89707999999999899</v>
          </cell>
          <cell r="J327">
            <v>0.89707999999999899</v>
          </cell>
        </row>
        <row r="328">
          <cell r="B328" t="str">
            <v>RHNS-SHSTG-CHPWOD</v>
          </cell>
          <cell r="C328" t="str">
            <v>VAR_ncap</v>
          </cell>
          <cell r="D328" t="str">
            <v>-</v>
          </cell>
          <cell r="E328">
            <v>5.7868046520694797E-8</v>
          </cell>
        </row>
        <row r="329">
          <cell r="B329" t="str">
            <v>RHNS-SHSTG-CHPWOD</v>
          </cell>
          <cell r="C329" t="str">
            <v>VAR_cap</v>
          </cell>
          <cell r="D329" t="str">
            <v>-</v>
          </cell>
          <cell r="E329">
            <v>5.7868046520694797E-8</v>
          </cell>
          <cell r="F329">
            <v>5.7868046520694797E-8</v>
          </cell>
          <cell r="G329">
            <v>5.7868046520694797E-8</v>
          </cell>
          <cell r="H329">
            <v>5.7868046520694797E-8</v>
          </cell>
          <cell r="I329">
            <v>7.6725462421804794E-8</v>
          </cell>
          <cell r="J329">
            <v>3.24544602262715E-8</v>
          </cell>
        </row>
        <row r="330">
          <cell r="B330" t="str">
            <v>HPLOIL</v>
          </cell>
          <cell r="C330" t="str">
            <v>VAR_fout</v>
          </cell>
          <cell r="D330" t="str">
            <v>LTH</v>
          </cell>
          <cell r="E330">
            <v>0.1840633609167415</v>
          </cell>
          <cell r="F330">
            <v>1.2714363612188118</v>
          </cell>
          <cell r="G330">
            <v>1.0158613969877159</v>
          </cell>
        </row>
        <row r="331">
          <cell r="B331" t="str">
            <v>HPLOIL</v>
          </cell>
          <cell r="C331" t="str">
            <v>VAR_fout</v>
          </cell>
          <cell r="D331" t="str">
            <v>CO2_E</v>
          </cell>
          <cell r="E331">
            <v>15.8761661212804</v>
          </cell>
          <cell r="F331">
            <v>109.66623005692399</v>
          </cell>
          <cell r="G331">
            <v>87.621915705799694</v>
          </cell>
        </row>
        <row r="332">
          <cell r="B332" t="str">
            <v>HPLOIL</v>
          </cell>
          <cell r="C332" t="str">
            <v>VAR_fin</v>
          </cell>
          <cell r="D332" t="str">
            <v>ELFO</v>
          </cell>
          <cell r="E332">
            <v>0.21541609391153813</v>
          </cell>
          <cell r="F332">
            <v>1.4880085489406296</v>
          </cell>
          <cell r="G332">
            <v>1.1888998060488425</v>
          </cell>
        </row>
        <row r="333">
          <cell r="B333" t="str">
            <v>HPLOIL</v>
          </cell>
          <cell r="C333" t="str">
            <v>VAR_ncap</v>
          </cell>
          <cell r="D333" t="str">
            <v>-</v>
          </cell>
          <cell r="F333">
            <v>0.121694062693587</v>
          </cell>
          <cell r="J333">
            <v>1.08664678297001E-8</v>
          </cell>
        </row>
        <row r="334">
          <cell r="B334" t="str">
            <v>HPLOIL</v>
          </cell>
          <cell r="C334" t="str">
            <v>VAR_cap</v>
          </cell>
          <cell r="D334" t="str">
            <v>-</v>
          </cell>
          <cell r="E334">
            <v>3.95738633698084E-2</v>
          </cell>
          <cell r="F334">
            <v>0.16126792606339541</v>
          </cell>
          <cell r="G334">
            <v>0.1288510207332815</v>
          </cell>
          <cell r="H334">
            <v>8.3577822884706165E-8</v>
          </cell>
          <cell r="I334">
            <v>4.2779395900693906E-8</v>
          </cell>
          <cell r="J334">
            <v>1.08664678297001E-8</v>
          </cell>
        </row>
        <row r="335">
          <cell r="B335" t="str">
            <v>V2G</v>
          </cell>
          <cell r="C335" t="str">
            <v>VAR_fout</v>
          </cell>
          <cell r="D335" t="str">
            <v>ELC35</v>
          </cell>
          <cell r="H335">
            <v>1.436603534768609E-7</v>
          </cell>
          <cell r="I335">
            <v>1.1384608827324372E-6</v>
          </cell>
          <cell r="J335">
            <v>2.2013035018468168</v>
          </cell>
        </row>
        <row r="336">
          <cell r="B336" t="str">
            <v>V2G</v>
          </cell>
          <cell r="C336" t="str">
            <v>VAR_fin</v>
          </cell>
          <cell r="D336" t="str">
            <v>T-ELC-car-BatSTGOut_S1</v>
          </cell>
          <cell r="J336">
            <v>0.61954274862114322</v>
          </cell>
        </row>
        <row r="337">
          <cell r="B337" t="str">
            <v>V2G</v>
          </cell>
          <cell r="C337" t="str">
            <v>VAR_fin</v>
          </cell>
          <cell r="D337" t="str">
            <v>T-ELC-car-BatSTGOut_S2</v>
          </cell>
          <cell r="J337">
            <v>0.34995805773028438</v>
          </cell>
        </row>
        <row r="338">
          <cell r="B338" t="str">
            <v>V2G</v>
          </cell>
          <cell r="C338" t="str">
            <v>VAR_fin</v>
          </cell>
          <cell r="D338" t="str">
            <v>T-ELC-car-BatSTGOut_S3</v>
          </cell>
          <cell r="J338">
            <v>0.50661468775032437</v>
          </cell>
        </row>
        <row r="339">
          <cell r="B339" t="str">
            <v>V2G</v>
          </cell>
          <cell r="C339" t="str">
            <v>VAR_fin</v>
          </cell>
          <cell r="D339" t="str">
            <v>T-ELC-car-BatSTGOut_S4</v>
          </cell>
          <cell r="J339">
            <v>0.35054465438683041</v>
          </cell>
        </row>
        <row r="340">
          <cell r="B340" t="str">
            <v>V2G</v>
          </cell>
          <cell r="C340" t="str">
            <v>VAR_fin</v>
          </cell>
          <cell r="D340" t="str">
            <v>T-ELC-car-PlgSTGOut_S3</v>
          </cell>
          <cell r="H340">
            <v>6.7503599594439194E-8</v>
          </cell>
          <cell r="J340">
            <v>0.37463930452432959</v>
          </cell>
        </row>
        <row r="341">
          <cell r="B341" t="str">
            <v>V2G</v>
          </cell>
          <cell r="C341" t="str">
            <v>VAR_fin</v>
          </cell>
          <cell r="D341" t="str">
            <v>T-ELC-car-PlgSTGOut_S4</v>
          </cell>
          <cell r="I341">
            <v>6.93678621274404E-8</v>
          </cell>
          <cell r="J341">
            <v>2.0460012071761799E-8</v>
          </cell>
        </row>
        <row r="342">
          <cell r="B342" t="str">
            <v>V2G</v>
          </cell>
          <cell r="C342" t="str">
            <v>VAR_fin</v>
          </cell>
          <cell r="D342" t="str">
            <v>T-ELC-TWSTGout_S3</v>
          </cell>
          <cell r="I342">
            <v>2.4072798459824801E-8</v>
          </cell>
          <cell r="J342">
            <v>7.8892793231143811E-8</v>
          </cell>
        </row>
        <row r="343">
          <cell r="B343" t="str">
            <v>V2G</v>
          </cell>
          <cell r="C343" t="str">
            <v>VAR_fin</v>
          </cell>
          <cell r="D343" t="str">
            <v>T-ELC-TWSTGout_S4</v>
          </cell>
          <cell r="J343">
            <v>1.842768107356078E-7</v>
          </cell>
        </row>
        <row r="344">
          <cell r="B344" t="str">
            <v>V2G</v>
          </cell>
          <cell r="C344" t="str">
            <v>VAR_fin</v>
          </cell>
          <cell r="D344" t="str">
            <v>T-ELC-HGV_BatSTGout</v>
          </cell>
          <cell r="J344">
            <v>2.3090264230677364E-6</v>
          </cell>
        </row>
        <row r="345">
          <cell r="B345" t="str">
            <v>V2G</v>
          </cell>
          <cell r="C345" t="str">
            <v>VAR_ncap</v>
          </cell>
          <cell r="D345" t="str">
            <v>-</v>
          </cell>
          <cell r="H345">
            <v>1.54682538439335E-7</v>
          </cell>
          <cell r="I345">
            <v>5.8518807757160003E-8</v>
          </cell>
          <cell r="J345">
            <v>2.6631157977040298</v>
          </cell>
        </row>
        <row r="346">
          <cell r="B346" t="str">
            <v>V2G</v>
          </cell>
          <cell r="C346" t="str">
            <v>VAR_cap</v>
          </cell>
          <cell r="D346" t="str">
            <v>-</v>
          </cell>
          <cell r="H346">
            <v>1.54682538439335E-7</v>
          </cell>
          <cell r="I346">
            <v>3.4342639365297398E-7</v>
          </cell>
          <cell r="J346">
            <v>2.6631159159997599</v>
          </cell>
        </row>
        <row r="347">
          <cell r="B347" t="str">
            <v>D-EBIO</v>
          </cell>
          <cell r="C347" t="str">
            <v>VAR_fout</v>
          </cell>
          <cell r="D347" t="str">
            <v>EBIO</v>
          </cell>
          <cell r="E347">
            <v>1.1839490797258923</v>
          </cell>
          <cell r="J347">
            <v>1.7515353474971401E-8</v>
          </cell>
        </row>
        <row r="348">
          <cell r="B348" t="str">
            <v>D-EBIO</v>
          </cell>
          <cell r="C348" t="str">
            <v>VAR_fin</v>
          </cell>
          <cell r="D348" t="str">
            <v>BIO</v>
          </cell>
          <cell r="E348">
            <v>1.1839490797258923</v>
          </cell>
          <cell r="J348">
            <v>1.7515353474971401E-8</v>
          </cell>
        </row>
        <row r="349">
          <cell r="B349" t="str">
            <v>G-INTC3</v>
          </cell>
          <cell r="C349" t="str">
            <v>VAR_fout</v>
          </cell>
          <cell r="D349" t="str">
            <v>ELC35</v>
          </cell>
          <cell r="E349">
            <v>140.10733631651755</v>
          </cell>
          <cell r="F349">
            <v>106.25219261091954</v>
          </cell>
          <cell r="G349">
            <v>93.057110701021472</v>
          </cell>
          <cell r="H349">
            <v>126.65263678829032</v>
          </cell>
          <cell r="I349">
            <v>135.83651054169027</v>
          </cell>
          <cell r="J349">
            <v>107.85580795716005</v>
          </cell>
        </row>
        <row r="350">
          <cell r="B350" t="str">
            <v>G-INTC3</v>
          </cell>
          <cell r="C350" t="str">
            <v>VAR_fout</v>
          </cell>
          <cell r="D350" t="str">
            <v>ELC3</v>
          </cell>
          <cell r="E350">
            <v>35.53422074146539</v>
          </cell>
          <cell r="F350">
            <v>69.845644987051784</v>
          </cell>
          <cell r="G350">
            <v>68.69730601251446</v>
          </cell>
          <cell r="H350">
            <v>41.599245178019707</v>
          </cell>
          <cell r="I350">
            <v>31.059729856384667</v>
          </cell>
          <cell r="J350">
            <v>25.321793348636785</v>
          </cell>
        </row>
        <row r="351">
          <cell r="B351" t="str">
            <v>G-INTC3</v>
          </cell>
          <cell r="C351" t="str">
            <v>VAR_fout</v>
          </cell>
          <cell r="D351" t="str">
            <v>ELC</v>
          </cell>
          <cell r="J351">
            <v>2.1479172476023263</v>
          </cell>
        </row>
        <row r="352">
          <cell r="B352" t="str">
            <v>G-INTC3</v>
          </cell>
          <cell r="C352" t="str">
            <v>VAR_fin</v>
          </cell>
          <cell r="D352" t="str">
            <v>ELC13</v>
          </cell>
          <cell r="E352">
            <v>179.32105241661151</v>
          </cell>
          <cell r="F352">
            <v>184.39681097882217</v>
          </cell>
          <cell r="G352">
            <v>168.82087457621191</v>
          </cell>
          <cell r="H352">
            <v>174.64575122779908</v>
          </cell>
          <cell r="I352">
            <v>171.37179772872122</v>
          </cell>
          <cell r="J352">
            <v>137.47307174302057</v>
          </cell>
        </row>
        <row r="353">
          <cell r="B353" t="str">
            <v>G-INTC3</v>
          </cell>
          <cell r="C353" t="str">
            <v>VAR_cap</v>
          </cell>
          <cell r="D353" t="str">
            <v>-</v>
          </cell>
          <cell r="E353">
            <v>13.914190167241101</v>
          </cell>
          <cell r="F353">
            <v>13.914190167241101</v>
          </cell>
          <cell r="G353">
            <v>13.914190167241101</v>
          </cell>
          <cell r="H353">
            <v>13.914190167241101</v>
          </cell>
          <cell r="I353">
            <v>13.914190167241101</v>
          </cell>
          <cell r="J353">
            <v>13.914190167241101</v>
          </cell>
        </row>
        <row r="354">
          <cell r="B354" t="str">
            <v>HPLBIO</v>
          </cell>
          <cell r="C354" t="str">
            <v>VAR_fout</v>
          </cell>
          <cell r="D354" t="str">
            <v>LTH</v>
          </cell>
          <cell r="E354">
            <v>0.90177359515216438</v>
          </cell>
          <cell r="J354">
            <v>1.33408467846799E-8</v>
          </cell>
        </row>
        <row r="355">
          <cell r="B355" t="str">
            <v>HPLBIO</v>
          </cell>
          <cell r="C355" t="str">
            <v>VAR_fin</v>
          </cell>
          <cell r="D355" t="str">
            <v>EBIO</v>
          </cell>
          <cell r="E355">
            <v>1.1839490797258923</v>
          </cell>
          <cell r="J355">
            <v>1.7515353474971401E-8</v>
          </cell>
        </row>
        <row r="356">
          <cell r="B356" t="str">
            <v>HPLBIO</v>
          </cell>
          <cell r="C356" t="str">
            <v>VAR_cap</v>
          </cell>
          <cell r="D356" t="str">
            <v>-</v>
          </cell>
          <cell r="E356">
            <v>0.11438021870925488</v>
          </cell>
          <cell r="F356">
            <v>1.0968957898926934E-7</v>
          </cell>
          <cell r="G356">
            <v>9.5467771993318351E-8</v>
          </cell>
          <cell r="H356">
            <v>4.7705953701293602E-8</v>
          </cell>
          <cell r="I356">
            <v>7.3373131096230106E-8</v>
          </cell>
          <cell r="J356">
            <v>5.8468134345189697E-8</v>
          </cell>
        </row>
        <row r="357">
          <cell r="B357" t="str">
            <v>CHPGFC</v>
          </cell>
          <cell r="C357" t="str">
            <v>VAR_fout</v>
          </cell>
          <cell r="D357" t="str">
            <v>ELC35</v>
          </cell>
          <cell r="I357">
            <v>0.22959618572591675</v>
          </cell>
          <cell r="J357">
            <v>0.59677540186591371</v>
          </cell>
        </row>
        <row r="358">
          <cell r="B358" t="str">
            <v>CHPGFC</v>
          </cell>
          <cell r="C358" t="str">
            <v>VAR_fout</v>
          </cell>
          <cell r="D358" t="str">
            <v>LTH</v>
          </cell>
          <cell r="I358">
            <v>0.2927351368005438</v>
          </cell>
          <cell r="J358">
            <v>0.79072742048589773</v>
          </cell>
        </row>
        <row r="359">
          <cell r="B359" t="str">
            <v>CHPGFC</v>
          </cell>
          <cell r="C359" t="str">
            <v>VAR_fout</v>
          </cell>
          <cell r="D359" t="str">
            <v>CO2_E</v>
          </cell>
          <cell r="I359">
            <v>32.3730621873543</v>
          </cell>
          <cell r="J359">
            <v>84.145342407901097</v>
          </cell>
        </row>
        <row r="360">
          <cell r="B360" t="str">
            <v>CHPGFC</v>
          </cell>
          <cell r="C360" t="str">
            <v>VAR_fin</v>
          </cell>
          <cell r="D360" t="str">
            <v>ENGA</v>
          </cell>
          <cell r="I360">
            <v>0.57399046431479173</v>
          </cell>
          <cell r="J360">
            <v>1.491938695175552</v>
          </cell>
        </row>
        <row r="361">
          <cell r="B361" t="str">
            <v>CHPGFC</v>
          </cell>
          <cell r="C361" t="str">
            <v>VAR_ncap</v>
          </cell>
          <cell r="D361" t="str">
            <v>-</v>
          </cell>
          <cell r="I361">
            <v>8.5652322925881003E-3</v>
          </cell>
          <cell r="J361">
            <v>4.3050703176605601E-2</v>
          </cell>
        </row>
        <row r="362">
          <cell r="B362" t="str">
            <v>CHPGFC</v>
          </cell>
          <cell r="C362" t="str">
            <v>VAR_cap</v>
          </cell>
          <cell r="D362" t="str">
            <v>-</v>
          </cell>
          <cell r="I362">
            <v>8.5652322925881003E-3</v>
          </cell>
          <cell r="J362">
            <v>5.1615935469193699E-2</v>
          </cell>
        </row>
        <row r="363">
          <cell r="B363" t="str">
            <v>G-INTC5</v>
          </cell>
          <cell r="C363" t="str">
            <v>VAR_fout</v>
          </cell>
          <cell r="D363" t="str">
            <v>ELC5</v>
          </cell>
          <cell r="E363">
            <v>261.64245554926254</v>
          </cell>
          <cell r="F363">
            <v>119.87046908774053</v>
          </cell>
          <cell r="G363">
            <v>109.36816183020075</v>
          </cell>
          <cell r="H363">
            <v>142.5776970933187</v>
          </cell>
          <cell r="I363">
            <v>155.9902533579305</v>
          </cell>
          <cell r="J363">
            <v>130.32821158246128</v>
          </cell>
        </row>
        <row r="364">
          <cell r="B364" t="str">
            <v>G-INTC5</v>
          </cell>
          <cell r="C364" t="str">
            <v>VAR_fout</v>
          </cell>
          <cell r="D364" t="str">
            <v>ELC13</v>
          </cell>
          <cell r="E364">
            <v>2.281483464430542E-6</v>
          </cell>
          <cell r="J364">
            <v>1.127457223340236</v>
          </cell>
        </row>
        <row r="365">
          <cell r="B365" t="str">
            <v>G-INTC5</v>
          </cell>
          <cell r="C365" t="str">
            <v>VAR_fin</v>
          </cell>
          <cell r="D365" t="str">
            <v>ELC35</v>
          </cell>
          <cell r="E365">
            <v>269.90611332834334</v>
          </cell>
          <cell r="F365">
            <v>125.53952301438508</v>
          </cell>
          <cell r="G365">
            <v>114.29188768007074</v>
          </cell>
          <cell r="H365">
            <v>148.45938942243725</v>
          </cell>
          <cell r="I365">
            <v>161.26257595589738</v>
          </cell>
          <cell r="J365">
            <v>134.93286979215159</v>
          </cell>
        </row>
        <row r="366">
          <cell r="B366" t="str">
            <v>G-INTC5</v>
          </cell>
          <cell r="C366" t="str">
            <v>VAR_cap</v>
          </cell>
          <cell r="D366" t="str">
            <v>-</v>
          </cell>
          <cell r="E366">
            <v>12.649263788401001</v>
          </cell>
          <cell r="F366">
            <v>12.649263788401001</v>
          </cell>
          <cell r="G366">
            <v>12.649263788401001</v>
          </cell>
          <cell r="H366">
            <v>12.649263788401001</v>
          </cell>
          <cell r="I366">
            <v>12.649263788401001</v>
          </cell>
          <cell r="J366">
            <v>12.649263788401001</v>
          </cell>
        </row>
        <row r="367">
          <cell r="B367" t="str">
            <v>D-SLFO</v>
          </cell>
          <cell r="C367" t="str">
            <v>VAR_fout</v>
          </cell>
          <cell r="D367" t="str">
            <v>CO2</v>
          </cell>
          <cell r="E367">
            <v>2267.7746978824898</v>
          </cell>
          <cell r="F367">
            <v>2087.4071317753601</v>
          </cell>
          <cell r="G367">
            <v>1380.89235706912</v>
          </cell>
          <cell r="H367">
            <v>622.70128294934898</v>
          </cell>
          <cell r="I367">
            <v>131.75617342349099</v>
          </cell>
        </row>
        <row r="368">
          <cell r="B368" t="str">
            <v>D-SLFO</v>
          </cell>
          <cell r="C368" t="str">
            <v>VAR_fout</v>
          </cell>
          <cell r="D368" t="str">
            <v>SLFO</v>
          </cell>
          <cell r="E368">
            <v>30.256447999642074</v>
          </cell>
          <cell r="F368">
            <v>27.850000000271653</v>
          </cell>
          <cell r="G368">
            <v>18.423742827545755</v>
          </cell>
          <cell r="H368">
            <v>8.3080250590590552</v>
          </cell>
          <cell r="I368">
            <v>1.7578791496607755</v>
          </cell>
          <cell r="J368">
            <v>2.9484921591456915E-2</v>
          </cell>
        </row>
        <row r="369">
          <cell r="B369" t="str">
            <v>D-SLFO</v>
          </cell>
          <cell r="C369" t="str">
            <v>VAR_fin</v>
          </cell>
          <cell r="D369" t="str">
            <v>LFO</v>
          </cell>
          <cell r="E369">
            <v>30.770348682258962</v>
          </cell>
          <cell r="F369">
            <v>28.323027568186756</v>
          </cell>
          <cell r="G369">
            <v>18.736666988726242</v>
          </cell>
          <cell r="H369">
            <v>8.4491354538581902</v>
          </cell>
          <cell r="I369">
            <v>1.7877364100880773</v>
          </cell>
        </row>
        <row r="370">
          <cell r="B370" t="str">
            <v>D-SLFO</v>
          </cell>
          <cell r="C370" t="str">
            <v>VAR_fin</v>
          </cell>
          <cell r="D370" t="str">
            <v>BDS</v>
          </cell>
          <cell r="J370">
            <v>2.9985717911771896E-2</v>
          </cell>
        </row>
        <row r="371">
          <cell r="B371" t="str">
            <v>D-RCOA</v>
          </cell>
          <cell r="C371" t="str">
            <v>VAR_fout</v>
          </cell>
          <cell r="D371" t="str">
            <v>CO2</v>
          </cell>
          <cell r="E371">
            <v>9.2700000085228798</v>
          </cell>
          <cell r="F371">
            <v>8.9010620406494603</v>
          </cell>
          <cell r="G371">
            <v>2.1496229170152601</v>
          </cell>
          <cell r="H371">
            <v>3.3786645515128902E-2</v>
          </cell>
        </row>
        <row r="372">
          <cell r="B372" t="str">
            <v>D-RCOA</v>
          </cell>
          <cell r="C372" t="str">
            <v>VAR_fout</v>
          </cell>
          <cell r="D372" t="str">
            <v>RCOA</v>
          </cell>
          <cell r="E372">
            <v>0.10000000009194046</v>
          </cell>
          <cell r="F372">
            <v>9.6020086738397695E-2</v>
          </cell>
          <cell r="G372">
            <v>2.3189028231016897E-2</v>
          </cell>
          <cell r="H372">
            <v>3.6447298290322432E-4</v>
          </cell>
        </row>
        <row r="373">
          <cell r="B373" t="str">
            <v>D-RCOA</v>
          </cell>
          <cell r="C373" t="str">
            <v>VAR_fin</v>
          </cell>
          <cell r="D373" t="str">
            <v>COA</v>
          </cell>
          <cell r="E373">
            <v>0.10000000009194046</v>
          </cell>
          <cell r="F373">
            <v>9.6020086738397695E-2</v>
          </cell>
          <cell r="G373">
            <v>2.3189028231016897E-2</v>
          </cell>
          <cell r="H373">
            <v>3.6447298290322432E-4</v>
          </cell>
        </row>
        <row r="374">
          <cell r="B374" t="str">
            <v>EHYD-RUN00</v>
          </cell>
          <cell r="C374" t="str">
            <v>VAR_fout</v>
          </cell>
          <cell r="D374" t="str">
            <v>ELC13</v>
          </cell>
          <cell r="E374">
            <v>54.392400000252529</v>
          </cell>
          <cell r="F374">
            <v>43.520735675301893</v>
          </cell>
          <cell r="G374">
            <v>53.299348461561934</v>
          </cell>
          <cell r="H374">
            <v>52.206297064869077</v>
          </cell>
          <cell r="I374">
            <v>50.020194302669651</v>
          </cell>
          <cell r="J374">
            <v>47.834091565384462</v>
          </cell>
        </row>
        <row r="375">
          <cell r="B375" t="str">
            <v>EHYD-RUN00</v>
          </cell>
          <cell r="C375" t="str">
            <v>VAR_fin</v>
          </cell>
          <cell r="D375" t="str">
            <v>HYDR</v>
          </cell>
          <cell r="E375">
            <v>54.392400000252529</v>
          </cell>
          <cell r="F375">
            <v>43.520735675301893</v>
          </cell>
          <cell r="G375">
            <v>53.299348461561934</v>
          </cell>
          <cell r="H375">
            <v>52.206297064869077</v>
          </cell>
          <cell r="I375">
            <v>50.020194302669651</v>
          </cell>
          <cell r="J375">
            <v>47.834091565384462</v>
          </cell>
        </row>
        <row r="376">
          <cell r="B376" t="str">
            <v>EHYD-RUN00</v>
          </cell>
          <cell r="C376" t="str">
            <v>VAR_cap</v>
          </cell>
          <cell r="D376" t="str">
            <v>-</v>
          </cell>
          <cell r="E376">
            <v>3.86687</v>
          </cell>
          <cell r="F376">
            <v>3.9240852000672399</v>
          </cell>
          <cell r="G376">
            <v>3.9610124303882599</v>
          </cell>
          <cell r="H376">
            <v>3.9647700000000001</v>
          </cell>
          <cell r="I376">
            <v>3.9647700000000001</v>
          </cell>
          <cell r="J376">
            <v>3.9647700000000001</v>
          </cell>
        </row>
        <row r="377">
          <cell r="B377" t="str">
            <v>HPLELCHP</v>
          </cell>
          <cell r="C377" t="str">
            <v>VAR_fout</v>
          </cell>
          <cell r="D377" t="str">
            <v>LTH</v>
          </cell>
          <cell r="F377">
            <v>6.7711113987107288</v>
          </cell>
          <cell r="G377">
            <v>6.9762667498710975</v>
          </cell>
          <cell r="H377">
            <v>7.3321088518035218</v>
          </cell>
          <cell r="I377">
            <v>8.0992096645916209</v>
          </cell>
          <cell r="J377">
            <v>21.497610182169421</v>
          </cell>
        </row>
        <row r="378">
          <cell r="B378" t="str">
            <v>HPLELCHP</v>
          </cell>
          <cell r="C378" t="str">
            <v>VAR_fin</v>
          </cell>
          <cell r="D378" t="str">
            <v>ELC35</v>
          </cell>
          <cell r="F378">
            <v>2.2570371329035734</v>
          </cell>
          <cell r="G378">
            <v>2.3254222499570334</v>
          </cell>
          <cell r="H378">
            <v>2.4440362839345071</v>
          </cell>
          <cell r="I378">
            <v>2.6997365548638705</v>
          </cell>
          <cell r="J378">
            <v>7.165870060723134</v>
          </cell>
        </row>
        <row r="379">
          <cell r="B379" t="str">
            <v>HPLELCHP</v>
          </cell>
          <cell r="C379" t="str">
            <v>VAR_ncap</v>
          </cell>
          <cell r="D379" t="str">
            <v>-</v>
          </cell>
          <cell r="F379">
            <v>0.416922017635035</v>
          </cell>
          <cell r="G379">
            <v>1.2632163152111599E-2</v>
          </cell>
          <cell r="H379">
            <v>2.1910493878448602E-2</v>
          </cell>
          <cell r="I379">
            <v>0.22777310319434299</v>
          </cell>
          <cell r="J379">
            <v>1.07543091760984</v>
          </cell>
        </row>
        <row r="380">
          <cell r="B380" t="str">
            <v>HPLELCHP</v>
          </cell>
          <cell r="C380" t="str">
            <v>VAR_cap</v>
          </cell>
          <cell r="D380" t="str">
            <v>-</v>
          </cell>
          <cell r="F380">
            <v>0.416922017635035</v>
          </cell>
          <cell r="G380">
            <v>0.42955418078714602</v>
          </cell>
          <cell r="H380">
            <v>0.45146467466559498</v>
          </cell>
          <cell r="I380">
            <v>0.50245355166268302</v>
          </cell>
          <cell r="J380">
            <v>1.3279936259696099</v>
          </cell>
        </row>
        <row r="381">
          <cell r="B381" t="str">
            <v>D-ITOT_LTH</v>
          </cell>
          <cell r="C381" t="str">
            <v>VAR_fout</v>
          </cell>
          <cell r="D381" t="str">
            <v>ITOT_LTH_DH</v>
          </cell>
          <cell r="E381">
            <v>7.120000000069834</v>
          </cell>
          <cell r="F381">
            <v>7.6289076890483196</v>
          </cell>
          <cell r="G381">
            <v>11.130143216705742</v>
          </cell>
          <cell r="H381">
            <v>11.130143217524214</v>
          </cell>
          <cell r="I381">
            <v>10.675427467519977</v>
          </cell>
          <cell r="J381">
            <v>25.742220627388228</v>
          </cell>
        </row>
        <row r="382">
          <cell r="B382" t="str">
            <v>D-ITOT_LTH</v>
          </cell>
          <cell r="C382" t="str">
            <v>VAR_fin</v>
          </cell>
          <cell r="D382" t="str">
            <v>LTH</v>
          </cell>
          <cell r="E382">
            <v>7.7403356906186884</v>
          </cell>
          <cell r="F382">
            <v>8.291402715024935</v>
          </cell>
          <cell r="G382">
            <v>12.091918995279348</v>
          </cell>
          <cell r="H382">
            <v>12.083982583070515</v>
          </cell>
          <cell r="I382">
            <v>11.57510384846953</v>
          </cell>
          <cell r="J382">
            <v>27.875114529551372</v>
          </cell>
        </row>
        <row r="383">
          <cell r="B383" t="str">
            <v>D-ITOT_LTH</v>
          </cell>
          <cell r="C383" t="str">
            <v>VAR_ncap</v>
          </cell>
          <cell r="D383" t="str">
            <v>-</v>
          </cell>
          <cell r="E383">
            <v>0.38720575770284599</v>
          </cell>
          <cell r="G383">
            <v>2.80113318844167E-2</v>
          </cell>
          <cell r="J383">
            <v>0.55785712367960005</v>
          </cell>
        </row>
        <row r="384">
          <cell r="B384" t="str">
            <v>D-ITOT_LTH</v>
          </cell>
          <cell r="C384" t="str">
            <v>VAR_cap</v>
          </cell>
          <cell r="D384" t="str">
            <v>-</v>
          </cell>
          <cell r="E384">
            <v>0.38720575770284599</v>
          </cell>
          <cell r="F384">
            <v>0.38720575770284599</v>
          </cell>
          <cell r="G384">
            <v>0.415217089587263</v>
          </cell>
          <cell r="H384">
            <v>0.415217089587263</v>
          </cell>
          <cell r="I384">
            <v>0.415217089587263</v>
          </cell>
          <cell r="J384">
            <v>0.97307421326686305</v>
          </cell>
        </row>
        <row r="385">
          <cell r="B385" t="str">
            <v>D-IH2</v>
          </cell>
          <cell r="C385" t="str">
            <v>VAR_fout</v>
          </cell>
          <cell r="D385" t="str">
            <v>IH2</v>
          </cell>
          <cell r="H385">
            <v>1.1854417482145754</v>
          </cell>
          <cell r="I385">
            <v>11.691196060281538</v>
          </cell>
          <cell r="J385">
            <v>13.525325899073811</v>
          </cell>
        </row>
        <row r="386">
          <cell r="B386" t="str">
            <v>D-IH2</v>
          </cell>
          <cell r="C386" t="str">
            <v>VAR_fin</v>
          </cell>
          <cell r="D386" t="str">
            <v>H2</v>
          </cell>
          <cell r="H386">
            <v>1.1944729034256296</v>
          </cell>
          <cell r="I386">
            <v>11.780264128267413</v>
          </cell>
          <cell r="J386">
            <v>13.628367079847619</v>
          </cell>
        </row>
        <row r="387">
          <cell r="B387" t="str">
            <v>D-IH2</v>
          </cell>
          <cell r="C387" t="str">
            <v>VAR_ncap</v>
          </cell>
          <cell r="D387" t="str">
            <v>-</v>
          </cell>
          <cell r="H387">
            <v>6.6163177873410306E-2</v>
          </cell>
          <cell r="I387">
            <v>5.4405216448776599E-2</v>
          </cell>
          <cell r="J387">
            <v>0.13326400533711399</v>
          </cell>
        </row>
        <row r="388">
          <cell r="B388" t="str">
            <v>D-IH2</v>
          </cell>
          <cell r="C388" t="str">
            <v>VAR_cap</v>
          </cell>
          <cell r="D388" t="str">
            <v>-</v>
          </cell>
          <cell r="H388">
            <v>6.6163177873410306E-2</v>
          </cell>
          <cell r="I388">
            <v>0.451058894825146</v>
          </cell>
          <cell r="J388">
            <v>0.58432290016225996</v>
          </cell>
        </row>
        <row r="389">
          <cell r="B389" t="str">
            <v>RHEM-ESOLPV</v>
          </cell>
          <cell r="C389" t="str">
            <v>VAR_fout</v>
          </cell>
          <cell r="D389" t="str">
            <v>RHEM_SOL_ELC</v>
          </cell>
          <cell r="E389">
            <v>0.86248322578584768</v>
          </cell>
          <cell r="F389">
            <v>1.2875825733240325</v>
          </cell>
          <cell r="G389">
            <v>1.5142858739626419</v>
          </cell>
          <cell r="H389">
            <v>1.9429677933201701</v>
          </cell>
          <cell r="I389">
            <v>2.6112151455420074</v>
          </cell>
          <cell r="J389">
            <v>6.5295050718342695</v>
          </cell>
        </row>
        <row r="390">
          <cell r="B390" t="str">
            <v>RHEM-ESOLPV</v>
          </cell>
          <cell r="C390" t="str">
            <v>VAR_fin</v>
          </cell>
          <cell r="D390" t="str">
            <v>SOL</v>
          </cell>
          <cell r="E390">
            <v>0.86248322578584768</v>
          </cell>
          <cell r="F390">
            <v>1.2875825733240325</v>
          </cell>
          <cell r="G390">
            <v>1.5142858739626419</v>
          </cell>
          <cell r="H390">
            <v>1.9429677933201701</v>
          </cell>
          <cell r="I390">
            <v>2.6112151455420074</v>
          </cell>
          <cell r="J390">
            <v>6.5295050718342695</v>
          </cell>
        </row>
        <row r="391">
          <cell r="B391" t="str">
            <v>RHEM-ESOLPV</v>
          </cell>
          <cell r="C391" t="str">
            <v>VAR_fin</v>
          </cell>
          <cell r="D391" t="str">
            <v>SOLPVC</v>
          </cell>
          <cell r="E391">
            <v>0.86248322578584802</v>
          </cell>
          <cell r="F391">
            <v>1.28758257332403</v>
          </cell>
          <cell r="G391">
            <v>1.5142858739626399</v>
          </cell>
          <cell r="H391">
            <v>1.9429677933201699</v>
          </cell>
          <cell r="I391">
            <v>2.6112151455420101</v>
          </cell>
          <cell r="J391">
            <v>6.5295050718342704</v>
          </cell>
        </row>
        <row r="392">
          <cell r="B392" t="str">
            <v>RHEM-ESOLPV</v>
          </cell>
          <cell r="C392" t="str">
            <v>VAR_ncap</v>
          </cell>
          <cell r="D392" t="str">
            <v>-</v>
          </cell>
          <cell r="H392">
            <v>8.8677738206072901E-2</v>
          </cell>
          <cell r="I392">
            <v>0.32841506109186103</v>
          </cell>
          <cell r="J392">
            <v>1.38922374037672</v>
          </cell>
        </row>
        <row r="393">
          <cell r="B393" t="str">
            <v>RHEM-ESOLPV</v>
          </cell>
          <cell r="C393" t="str">
            <v>VAR_cap</v>
          </cell>
          <cell r="D393" t="str">
            <v>-</v>
          </cell>
          <cell r="E393">
            <v>0.27424799999999999</v>
          </cell>
          <cell r="F393">
            <v>0.43894531747641302</v>
          </cell>
          <cell r="G393">
            <v>0.48314800000000002</v>
          </cell>
          <cell r="H393">
            <v>0.56010095046555497</v>
          </cell>
          <cell r="I393">
            <v>0.75273717349503999</v>
          </cell>
          <cell r="J393">
            <v>1.88226588712751</v>
          </cell>
        </row>
        <row r="394">
          <cell r="B394" t="str">
            <v>HPLNUC</v>
          </cell>
          <cell r="C394" t="str">
            <v>VAR_fout</v>
          </cell>
          <cell r="D394" t="str">
            <v>LTH</v>
          </cell>
          <cell r="E394">
            <v>1.4500000000700819</v>
          </cell>
          <cell r="F394">
            <v>3.8019398443187225</v>
          </cell>
          <cell r="G394">
            <v>3.1544690704615892</v>
          </cell>
          <cell r="H394">
            <v>0.85643028827219769</v>
          </cell>
        </row>
        <row r="395">
          <cell r="B395" t="str">
            <v>HPLNUC</v>
          </cell>
          <cell r="C395" t="str">
            <v>VAR_fin</v>
          </cell>
          <cell r="D395" t="str">
            <v>URN</v>
          </cell>
          <cell r="E395">
            <v>1.4500000000700819</v>
          </cell>
          <cell r="F395">
            <v>3.8019398443187225</v>
          </cell>
          <cell r="G395">
            <v>3.1544690704615892</v>
          </cell>
          <cell r="H395">
            <v>0.85643028827219769</v>
          </cell>
        </row>
        <row r="396">
          <cell r="B396" t="str">
            <v>HPLNUC</v>
          </cell>
          <cell r="C396" t="str">
            <v>VAR_cap</v>
          </cell>
          <cell r="D396" t="str">
            <v>-</v>
          </cell>
          <cell r="E396">
            <v>0.120558721922211</v>
          </cell>
          <cell r="F396">
            <v>0.120558721922211</v>
          </cell>
          <cell r="G396">
            <v>0.120558721922211</v>
          </cell>
          <cell r="H396">
            <v>0.11197225056919</v>
          </cell>
          <cell r="I396">
            <v>1.56851844506808E-2</v>
          </cell>
        </row>
        <row r="397">
          <cell r="B397" t="str">
            <v>ITOT-CHPWODCCS</v>
          </cell>
          <cell r="C397" t="str">
            <v>VAR_fout</v>
          </cell>
          <cell r="D397" t="str">
            <v>CO2_O</v>
          </cell>
          <cell r="I397">
            <v>338.51754200025499</v>
          </cell>
          <cell r="J397">
            <v>939.33429692155073</v>
          </cell>
        </row>
        <row r="398">
          <cell r="B398" t="str">
            <v>ITOT-CHPWODCCS</v>
          </cell>
          <cell r="C398" t="str">
            <v>VAR_fout</v>
          </cell>
          <cell r="D398" t="str">
            <v>CO2</v>
          </cell>
          <cell r="I398">
            <v>-338.51754200025402</v>
          </cell>
          <cell r="J398">
            <v>-939.33429692155005</v>
          </cell>
        </row>
        <row r="399">
          <cell r="B399" t="str">
            <v>ITOT-CHPWODCCS</v>
          </cell>
          <cell r="C399" t="str">
            <v>VAR_fout</v>
          </cell>
          <cell r="D399" t="str">
            <v>ITOT_LTH_CHP</v>
          </cell>
          <cell r="I399">
            <v>2.4098628282947518</v>
          </cell>
          <cell r="J399">
            <v>6.9633223206261166</v>
          </cell>
        </row>
        <row r="400">
          <cell r="B400" t="str">
            <v>ITOT-CHPWODCCS</v>
          </cell>
          <cell r="C400" t="str">
            <v>VAR_fout</v>
          </cell>
          <cell r="D400" t="str">
            <v>ITOT_KEV_WOD_ELC_CHP</v>
          </cell>
          <cell r="I400">
            <v>1.1392078824666079</v>
          </cell>
          <cell r="J400">
            <v>3.2917523697505238</v>
          </cell>
        </row>
        <row r="401">
          <cell r="B401" t="str">
            <v>ITOT-CHPWODCCS</v>
          </cell>
          <cell r="C401" t="str">
            <v>VAR_fin</v>
          </cell>
          <cell r="D401" t="str">
            <v>IWOD</v>
          </cell>
          <cell r="I401">
            <v>3.3963967186474502</v>
          </cell>
          <cell r="J401">
            <v>9.4323561294721312</v>
          </cell>
        </row>
        <row r="402">
          <cell r="B402" t="str">
            <v>ITOT-CHPWODCCS</v>
          </cell>
          <cell r="C402" t="str">
            <v>VAR_ncap</v>
          </cell>
          <cell r="D402" t="str">
            <v>-</v>
          </cell>
          <cell r="I402">
            <v>4.2121580446356603E-2</v>
          </cell>
          <cell r="J402">
            <v>9.75738437588487E-2</v>
          </cell>
        </row>
        <row r="403">
          <cell r="B403" t="str">
            <v>ITOT-CHPWODCCS</v>
          </cell>
          <cell r="C403" t="str">
            <v>VAR_cap</v>
          </cell>
          <cell r="D403" t="str">
            <v>-</v>
          </cell>
          <cell r="I403">
            <v>4.2121580446356603E-2</v>
          </cell>
          <cell r="J403">
            <v>0.12814288676739799</v>
          </cell>
        </row>
        <row r="404">
          <cell r="B404" t="str">
            <v>D-RLFO</v>
          </cell>
          <cell r="C404" t="str">
            <v>VAR_fout</v>
          </cell>
          <cell r="D404" t="str">
            <v>CO2</v>
          </cell>
          <cell r="E404">
            <v>4514.4818633316299</v>
          </cell>
          <cell r="F404">
            <v>3846.5203030119201</v>
          </cell>
          <cell r="G404">
            <v>2824.5890616106699</v>
          </cell>
          <cell r="H404">
            <v>1200.1139362505</v>
          </cell>
          <cell r="I404">
            <v>212.88506453328901</v>
          </cell>
        </row>
        <row r="405">
          <cell r="B405" t="str">
            <v>D-RLFO</v>
          </cell>
          <cell r="C405" t="str">
            <v>VAR_fout</v>
          </cell>
          <cell r="D405" t="str">
            <v>RLFO</v>
          </cell>
          <cell r="E405">
            <v>60.231814858311331</v>
          </cell>
          <cell r="F405">
            <v>51.319931224348714</v>
          </cell>
          <cell r="G405">
            <v>37.685415651148844</v>
          </cell>
          <cell r="H405">
            <v>16.011813241932021</v>
          </cell>
          <cell r="I405">
            <v>2.8402935877175559</v>
          </cell>
          <cell r="J405">
            <v>8.723118246110606E-2</v>
          </cell>
        </row>
        <row r="406">
          <cell r="B406" t="str">
            <v>D-RLFO</v>
          </cell>
          <cell r="C406" t="str">
            <v>VAR_fin</v>
          </cell>
          <cell r="D406" t="str">
            <v>LFO</v>
          </cell>
          <cell r="E406">
            <v>61.25484210762049</v>
          </cell>
          <cell r="F406">
            <v>52.191591628384217</v>
          </cell>
          <cell r="G406">
            <v>38.325496086983328</v>
          </cell>
          <cell r="H406">
            <v>16.283771183860242</v>
          </cell>
          <cell r="I406">
            <v>2.8885354753499151</v>
          </cell>
        </row>
        <row r="407">
          <cell r="B407" t="str">
            <v>D-RLFO</v>
          </cell>
          <cell r="C407" t="str">
            <v>VAR_fin</v>
          </cell>
          <cell r="D407" t="str">
            <v>BDS</v>
          </cell>
          <cell r="J407">
            <v>8.8712789287729882E-2</v>
          </cell>
        </row>
        <row r="408">
          <cell r="B408" t="str">
            <v>G-INTC-EXP00-IT</v>
          </cell>
          <cell r="C408" t="str">
            <v>VAR_fout</v>
          </cell>
          <cell r="D408" t="str">
            <v>ELC_E-IT</v>
          </cell>
          <cell r="E408">
            <v>71.694107595736241</v>
          </cell>
          <cell r="F408">
            <v>34.294572397329937</v>
          </cell>
          <cell r="G408">
            <v>54.602136112825804</v>
          </cell>
          <cell r="H408">
            <v>30.254722307382615</v>
          </cell>
          <cell r="I408">
            <v>14.457789902804389</v>
          </cell>
          <cell r="J408">
            <v>12.611295533214475</v>
          </cell>
        </row>
        <row r="409">
          <cell r="B409" t="str">
            <v>G-INTC-EXP00-IT</v>
          </cell>
          <cell r="C409" t="str">
            <v>VAR_fin</v>
          </cell>
          <cell r="D409" t="str">
            <v>ELC</v>
          </cell>
          <cell r="E409">
            <v>71.694107595736241</v>
          </cell>
          <cell r="F409">
            <v>34.294572397329937</v>
          </cell>
          <cell r="G409">
            <v>54.602136112825804</v>
          </cell>
          <cell r="H409">
            <v>30.254722307382615</v>
          </cell>
          <cell r="I409">
            <v>14.457789902804389</v>
          </cell>
          <cell r="J409">
            <v>12.611295533214475</v>
          </cell>
        </row>
        <row r="410">
          <cell r="B410" t="str">
            <v>G-INTC-EXP00-IT</v>
          </cell>
          <cell r="C410" t="str">
            <v>VAR_cap</v>
          </cell>
          <cell r="D410" t="str">
            <v>-</v>
          </cell>
          <cell r="E410">
            <v>3.75</v>
          </cell>
          <cell r="F410">
            <v>3.75</v>
          </cell>
          <cell r="G410">
            <v>3.75</v>
          </cell>
          <cell r="H410">
            <v>3.75</v>
          </cell>
          <cell r="I410">
            <v>2.3999999998681503</v>
          </cell>
          <cell r="J410">
            <v>2.3999999998396899</v>
          </cell>
        </row>
        <row r="411">
          <cell r="B411" t="str">
            <v>EWOD-CCS</v>
          </cell>
          <cell r="C411" t="str">
            <v>VAR_fout</v>
          </cell>
          <cell r="D411" t="str">
            <v>CO2_O</v>
          </cell>
          <cell r="J411">
            <v>247.8030199862921</v>
          </cell>
        </row>
        <row r="412">
          <cell r="B412" t="str">
            <v>EWOD-CCS</v>
          </cell>
          <cell r="C412" t="str">
            <v>VAR_fout</v>
          </cell>
          <cell r="D412" t="str">
            <v>CO2</v>
          </cell>
          <cell r="J412">
            <v>-247.80301998629201</v>
          </cell>
        </row>
        <row r="413">
          <cell r="B413" t="str">
            <v>EWOD-CCS</v>
          </cell>
          <cell r="C413" t="str">
            <v>VAR_fout</v>
          </cell>
          <cell r="D413" t="str">
            <v>ELC13</v>
          </cell>
          <cell r="J413">
            <v>0.54921656986967715</v>
          </cell>
        </row>
        <row r="414">
          <cell r="B414" t="str">
            <v>EWOD-CCS</v>
          </cell>
          <cell r="C414" t="str">
            <v>VAR_fin</v>
          </cell>
          <cell r="D414" t="str">
            <v>EWOD</v>
          </cell>
          <cell r="J414">
            <v>2.0764499363871161</v>
          </cell>
        </row>
        <row r="415">
          <cell r="B415" t="str">
            <v>EWOD-CCS</v>
          </cell>
          <cell r="C415" t="str">
            <v>VAR_ncap</v>
          </cell>
          <cell r="D415" t="str">
            <v>-</v>
          </cell>
          <cell r="J415">
            <v>2.3450673112312598E-2</v>
          </cell>
        </row>
        <row r="416">
          <cell r="B416" t="str">
            <v>EWOD-CCS</v>
          </cell>
          <cell r="C416" t="str">
            <v>VAR_cap</v>
          </cell>
          <cell r="D416" t="str">
            <v>-</v>
          </cell>
          <cell r="J416">
            <v>2.3450673112312598E-2</v>
          </cell>
        </row>
        <row r="417">
          <cell r="B417" t="str">
            <v>EOIL-ENG</v>
          </cell>
          <cell r="C417" t="str">
            <v>VAR_fout</v>
          </cell>
          <cell r="D417" t="str">
            <v>ELC35</v>
          </cell>
          <cell r="E417">
            <v>3.9600000069834107E-2</v>
          </cell>
        </row>
        <row r="418">
          <cell r="B418" t="str">
            <v>EOIL-ENG</v>
          </cell>
          <cell r="C418" t="str">
            <v>VAR_fout</v>
          </cell>
          <cell r="D418" t="str">
            <v>CO2_E</v>
          </cell>
          <cell r="E418">
            <v>8.3393999067101099</v>
          </cell>
        </row>
        <row r="419">
          <cell r="B419" t="str">
            <v>EOIL-ENG</v>
          </cell>
          <cell r="C419" t="str">
            <v>VAR_fin</v>
          </cell>
          <cell r="D419" t="str">
            <v>ELFO</v>
          </cell>
          <cell r="E419">
            <v>0.11315332302184671</v>
          </cell>
        </row>
        <row r="420">
          <cell r="B420" t="str">
            <v>EOIL-ENG</v>
          </cell>
          <cell r="C420" t="str">
            <v>VAR_cap</v>
          </cell>
          <cell r="D420" t="str">
            <v>-</v>
          </cell>
          <cell r="E420">
            <v>6.3285242915301076E-3</v>
          </cell>
          <cell r="F420">
            <v>9.023094860172165E-8</v>
          </cell>
          <cell r="G420">
            <v>9.0169517096005958E-8</v>
          </cell>
          <cell r="H420">
            <v>9.0130987130329632E-8</v>
          </cell>
          <cell r="I420">
            <v>1.01376135892145E-7</v>
          </cell>
          <cell r="J420">
            <v>1.1288812052221E-8</v>
          </cell>
        </row>
        <row r="421">
          <cell r="B421" t="str">
            <v>D-SWOD</v>
          </cell>
          <cell r="C421" t="str">
            <v>VAR_fout</v>
          </cell>
          <cell r="D421" t="str">
            <v>SWOD</v>
          </cell>
          <cell r="E421">
            <v>8.5743670000849175</v>
          </cell>
          <cell r="F421">
            <v>8.8248591081091305</v>
          </cell>
          <cell r="G421">
            <v>9.4484259652525484</v>
          </cell>
          <cell r="H421">
            <v>10.407815470733125</v>
          </cell>
          <cell r="I421">
            <v>9.9779271923513253</v>
          </cell>
          <cell r="J421">
            <v>7.9805689208433508</v>
          </cell>
        </row>
        <row r="422">
          <cell r="B422" t="str">
            <v>D-SWOD</v>
          </cell>
          <cell r="C422" t="str">
            <v>VAR_fin</v>
          </cell>
          <cell r="D422" t="str">
            <v>WOD</v>
          </cell>
          <cell r="E422">
            <v>8.5743670000849175</v>
          </cell>
          <cell r="F422">
            <v>8.8248591081091305</v>
          </cell>
          <cell r="G422">
            <v>9.4484259652525484</v>
          </cell>
          <cell r="H422">
            <v>10.407815470733125</v>
          </cell>
          <cell r="I422">
            <v>9.9779271923513253</v>
          </cell>
          <cell r="J422">
            <v>7.9805689208433508</v>
          </cell>
        </row>
        <row r="423">
          <cell r="B423" t="str">
            <v>ENUC_BMGL</v>
          </cell>
          <cell r="C423" t="str">
            <v>VAR_fout</v>
          </cell>
          <cell r="D423" t="str">
            <v>ELC</v>
          </cell>
          <cell r="E423">
            <v>32.820800000056877</v>
          </cell>
          <cell r="F423">
            <v>32.820799999729815</v>
          </cell>
          <cell r="G423">
            <v>31.551845375999875</v>
          </cell>
          <cell r="H423">
            <v>32.820799999732493</v>
          </cell>
          <cell r="I423">
            <v>32.820799999871227</v>
          </cell>
        </row>
        <row r="424">
          <cell r="B424" t="str">
            <v>ENUC_BMGL</v>
          </cell>
          <cell r="C424" t="str">
            <v>VAR_fin</v>
          </cell>
          <cell r="D424" t="str">
            <v>URN</v>
          </cell>
          <cell r="E424">
            <v>98.945499406834571</v>
          </cell>
          <cell r="F424">
            <v>98.94549940584848</v>
          </cell>
          <cell r="G424">
            <v>95.119957402931092</v>
          </cell>
          <cell r="H424">
            <v>98.945499405856708</v>
          </cell>
          <cell r="I424">
            <v>98.945499406274848</v>
          </cell>
        </row>
        <row r="425">
          <cell r="B425" t="str">
            <v>ENUC_BMGL</v>
          </cell>
          <cell r="C425" t="str">
            <v>VAR_cap</v>
          </cell>
          <cell r="D425" t="str">
            <v>-</v>
          </cell>
          <cell r="E425">
            <v>1.22</v>
          </cell>
          <cell r="F425">
            <v>1.22</v>
          </cell>
          <cell r="G425">
            <v>1.22</v>
          </cell>
          <cell r="H425">
            <v>1.22</v>
          </cell>
          <cell r="I425">
            <v>1.22</v>
          </cell>
        </row>
        <row r="426">
          <cell r="B426" t="str">
            <v>ENGA-GTOC</v>
          </cell>
          <cell r="C426" t="str">
            <v>VAR_fout</v>
          </cell>
          <cell r="D426" t="str">
            <v>ELC13</v>
          </cell>
          <cell r="J426">
            <v>0.11073587781996952</v>
          </cell>
        </row>
        <row r="427">
          <cell r="B427" t="str">
            <v>ENGA-GTOC</v>
          </cell>
          <cell r="C427" t="str">
            <v>VAR_fout</v>
          </cell>
          <cell r="D427" t="str">
            <v>CO2_E</v>
          </cell>
          <cell r="G427">
            <v>6.0568036249925699E-7</v>
          </cell>
          <cell r="J427">
            <v>15.043941809163</v>
          </cell>
        </row>
        <row r="428">
          <cell r="B428" t="str">
            <v>ENGA-GTOC</v>
          </cell>
          <cell r="C428" t="str">
            <v>VAR_fin</v>
          </cell>
          <cell r="D428" t="str">
            <v>ENGA</v>
          </cell>
          <cell r="G428">
            <v>1.0739013519490401E-8</v>
          </cell>
          <cell r="J428">
            <v>0.26673655690005366</v>
          </cell>
        </row>
        <row r="429">
          <cell r="B429" t="str">
            <v>ENGA-GTOC</v>
          </cell>
          <cell r="C429" t="str">
            <v>VAR_fin</v>
          </cell>
          <cell r="D429" t="str">
            <v>GTC</v>
          </cell>
          <cell r="F429">
            <v>0.25</v>
          </cell>
          <cell r="G429">
            <v>3.7539430430744598E-2</v>
          </cell>
          <cell r="H429">
            <v>3.7539430273648297E-2</v>
          </cell>
          <cell r="I429">
            <v>3.9080073233694709E-2</v>
          </cell>
          <cell r="J429">
            <v>0.1103363239083769</v>
          </cell>
        </row>
        <row r="430">
          <cell r="B430" t="str">
            <v>ENGA-GTOC</v>
          </cell>
          <cell r="C430" t="str">
            <v>VAR_ncap</v>
          </cell>
          <cell r="D430" t="str">
            <v>-</v>
          </cell>
          <cell r="F430">
            <v>0.25</v>
          </cell>
          <cell r="I430">
            <v>1.54064299985631E-3</v>
          </cell>
          <cell r="J430">
            <v>0.102207937506196</v>
          </cell>
        </row>
        <row r="431">
          <cell r="B431" t="str">
            <v>ENGA-GTOC</v>
          </cell>
          <cell r="C431" t="str">
            <v>VAR_cap</v>
          </cell>
          <cell r="D431" t="str">
            <v>-</v>
          </cell>
          <cell r="F431">
            <v>0.25</v>
          </cell>
          <cell r="G431">
            <v>3.7539430430745008E-2</v>
          </cell>
          <cell r="H431">
            <v>3.7539430273648006E-2</v>
          </cell>
          <cell r="I431">
            <v>3.9080073233694002E-2</v>
          </cell>
          <cell r="J431">
            <v>0.110336323908377</v>
          </cell>
        </row>
        <row r="432">
          <cell r="B432" t="str">
            <v>D-RWOD</v>
          </cell>
          <cell r="C432" t="str">
            <v>VAR_fout</v>
          </cell>
          <cell r="D432" t="str">
            <v>RWOD</v>
          </cell>
          <cell r="E432">
            <v>13.72298325312263</v>
          </cell>
          <cell r="F432">
            <v>14.425798349677892</v>
          </cell>
          <cell r="G432">
            <v>16.479961387529158</v>
          </cell>
          <cell r="H432">
            <v>17.51492287468335</v>
          </cell>
          <cell r="I432">
            <v>14.920294364920359</v>
          </cell>
          <cell r="J432">
            <v>11.601522864603288</v>
          </cell>
        </row>
        <row r="433">
          <cell r="B433" t="str">
            <v>D-RWOD</v>
          </cell>
          <cell r="C433" t="str">
            <v>VAR_fin</v>
          </cell>
          <cell r="D433" t="str">
            <v>WOD</v>
          </cell>
          <cell r="E433">
            <v>13.72298325312263</v>
          </cell>
          <cell r="F433">
            <v>14.425798349677892</v>
          </cell>
          <cell r="G433">
            <v>16.479961387529158</v>
          </cell>
          <cell r="H433">
            <v>17.51492287468335</v>
          </cell>
          <cell r="I433">
            <v>14.920294364920359</v>
          </cell>
          <cell r="J433">
            <v>11.601522864603288</v>
          </cell>
        </row>
        <row r="434">
          <cell r="B434" t="str">
            <v>CHPOIL</v>
          </cell>
          <cell r="C434" t="str">
            <v>VAR_fout</v>
          </cell>
          <cell r="D434" t="str">
            <v>ELC35</v>
          </cell>
          <cell r="E434">
            <v>1.7996079858874413E-3</v>
          </cell>
        </row>
        <row r="435">
          <cell r="B435" t="str">
            <v>CHPOIL</v>
          </cell>
          <cell r="C435" t="str">
            <v>VAR_fout</v>
          </cell>
          <cell r="D435" t="str">
            <v>LTH</v>
          </cell>
          <cell r="E435">
            <v>9.2571432162933259E-3</v>
          </cell>
        </row>
        <row r="436">
          <cell r="B436" t="str">
            <v>CHPOIL</v>
          </cell>
          <cell r="C436" t="str">
            <v>VAR_fout</v>
          </cell>
          <cell r="D436" t="str">
            <v>CO2_E</v>
          </cell>
          <cell r="E436">
            <v>1.14088736456714</v>
          </cell>
        </row>
        <row r="437">
          <cell r="B437" t="str">
            <v>CHPOIL</v>
          </cell>
          <cell r="C437" t="str">
            <v>VAR_fin</v>
          </cell>
          <cell r="D437" t="str">
            <v>ELFO</v>
          </cell>
          <cell r="E437">
            <v>1.5480154200368327E-2</v>
          </cell>
        </row>
        <row r="438">
          <cell r="B438" t="str">
            <v>CHPOIL</v>
          </cell>
          <cell r="C438" t="str">
            <v>VAR_cap</v>
          </cell>
          <cell r="D438" t="str">
            <v>-</v>
          </cell>
          <cell r="E438">
            <v>1.0000000000000009E-3</v>
          </cell>
          <cell r="F438">
            <v>3.0372353500285332E-8</v>
          </cell>
          <cell r="G438">
            <v>3.0136496499688636E-8</v>
          </cell>
          <cell r="H438">
            <v>2.9662986759590448E-8</v>
          </cell>
          <cell r="I438">
            <v>1.0332366080995428E-8</v>
          </cell>
        </row>
        <row r="439">
          <cell r="B439" t="str">
            <v>CHPHFC</v>
          </cell>
          <cell r="C439" t="str">
            <v>VAR_fout</v>
          </cell>
          <cell r="D439" t="str">
            <v>ELC35</v>
          </cell>
          <cell r="I439">
            <v>5.4100684525787514E-5</v>
          </cell>
          <cell r="J439">
            <v>3.4637118580055159E-5</v>
          </cell>
        </row>
        <row r="440">
          <cell r="B440" t="str">
            <v>CHPHFC</v>
          </cell>
          <cell r="C440" t="str">
            <v>VAR_fout</v>
          </cell>
          <cell r="D440" t="str">
            <v>LTH</v>
          </cell>
          <cell r="I440">
            <v>6.569368835274176E-5</v>
          </cell>
          <cell r="J440">
            <v>4.3708744874831414E-5</v>
          </cell>
        </row>
        <row r="441">
          <cell r="B441" t="str">
            <v>CHPHFC</v>
          </cell>
          <cell r="C441" t="str">
            <v>VAR_fin</v>
          </cell>
          <cell r="D441" t="str">
            <v>EH2</v>
          </cell>
          <cell r="I441">
            <v>1.2891660116781575E-4</v>
          </cell>
          <cell r="J441">
            <v>8.2894987139857387E-5</v>
          </cell>
        </row>
        <row r="442">
          <cell r="B442" t="str">
            <v>CHPHFC</v>
          </cell>
          <cell r="C442" t="str">
            <v>VAR_ncap</v>
          </cell>
          <cell r="D442" t="str">
            <v>-</v>
          </cell>
          <cell r="I442">
            <v>2.02165719608593E-6</v>
          </cell>
        </row>
        <row r="443">
          <cell r="B443" t="str">
            <v>CHPHFC</v>
          </cell>
          <cell r="C443" t="str">
            <v>VAR_cap</v>
          </cell>
          <cell r="D443" t="str">
            <v>-</v>
          </cell>
          <cell r="I443">
            <v>2.02165719608593E-6</v>
          </cell>
          <cell r="J443">
            <v>2.02165719608593E-6</v>
          </cell>
        </row>
        <row r="444">
          <cell r="B444" t="str">
            <v>ITOT-ESOLPV</v>
          </cell>
          <cell r="C444" t="str">
            <v>VAR_fout</v>
          </cell>
          <cell r="D444" t="str">
            <v>ITOT_SOL_ELC</v>
          </cell>
          <cell r="E444">
            <v>3.517953999707534</v>
          </cell>
          <cell r="F444">
            <v>4.8498357258012019</v>
          </cell>
          <cell r="G444">
            <v>9.5945025865627684</v>
          </cell>
          <cell r="H444">
            <v>13.876973748359413</v>
          </cell>
          <cell r="I444">
            <v>26.393342656052603</v>
          </cell>
          <cell r="J444">
            <v>62.600446849522875</v>
          </cell>
        </row>
        <row r="445">
          <cell r="B445" t="str">
            <v>ITOT-ESOLPV</v>
          </cell>
          <cell r="C445" t="str">
            <v>VAR_fin</v>
          </cell>
          <cell r="D445" t="str">
            <v>SOL</v>
          </cell>
          <cell r="E445">
            <v>3.517953999707534</v>
          </cell>
          <cell r="F445">
            <v>4.8498357258012019</v>
          </cell>
          <cell r="G445">
            <v>9.5945025865627684</v>
          </cell>
          <cell r="H445">
            <v>13.876973748359413</v>
          </cell>
          <cell r="I445">
            <v>26.393342656052603</v>
          </cell>
          <cell r="J445">
            <v>62.600446849522875</v>
          </cell>
        </row>
        <row r="446">
          <cell r="B446" t="str">
            <v>ITOT-ESOLPV</v>
          </cell>
          <cell r="C446" t="str">
            <v>VAR_fin</v>
          </cell>
          <cell r="D446" t="str">
            <v>SOLPVC</v>
          </cell>
          <cell r="E446">
            <v>3.51795399970753</v>
          </cell>
          <cell r="F446">
            <v>4.8498357258012099</v>
          </cell>
          <cell r="G446">
            <v>9.5945025865627702</v>
          </cell>
          <cell r="H446">
            <v>13.876973748359401</v>
          </cell>
          <cell r="I446">
            <v>26.393342656052599</v>
          </cell>
          <cell r="J446">
            <v>62.600446849522903</v>
          </cell>
        </row>
        <row r="447">
          <cell r="B447" t="str">
            <v>ITOT-ESOLPV</v>
          </cell>
          <cell r="C447" t="str">
            <v>VAR_ncap</v>
          </cell>
          <cell r="D447" t="str">
            <v>-</v>
          </cell>
          <cell r="G447">
            <v>1.26796441997248</v>
          </cell>
          <cell r="H447">
            <v>1.0093546036635199</v>
          </cell>
          <cell r="I447">
            <v>1.75830534531771</v>
          </cell>
          <cell r="J447">
            <v>13.5799927191271</v>
          </cell>
        </row>
        <row r="448">
          <cell r="B448" t="str">
            <v>ITOT-ESOLPV</v>
          </cell>
          <cell r="C448" t="str">
            <v>VAR_cap</v>
          </cell>
          <cell r="D448" t="str">
            <v>-</v>
          </cell>
          <cell r="E448">
            <v>1.1186210000000001</v>
          </cell>
          <cell r="F448">
            <v>1.65292701458705</v>
          </cell>
          <cell r="G448">
            <v>3.0611854199724799</v>
          </cell>
          <cell r="H448">
            <v>4.0016241268318904</v>
          </cell>
          <cell r="I448">
            <v>7.6108983612151366</v>
          </cell>
          <cell r="J448">
            <v>18.051735419926999</v>
          </cell>
        </row>
        <row r="449">
          <cell r="B449" t="str">
            <v>RHNS-CHPNGA</v>
          </cell>
          <cell r="C449" t="str">
            <v>VAR_fout</v>
          </cell>
          <cell r="D449" t="str">
            <v>CO2_R</v>
          </cell>
          <cell r="F449">
            <v>7.5569215462327699E-2</v>
          </cell>
          <cell r="G449">
            <v>19.016128009359399</v>
          </cell>
          <cell r="H449">
            <v>31.345771469943099</v>
          </cell>
          <cell r="I449">
            <v>44.687102405597699</v>
          </cell>
          <cell r="J449">
            <v>16.2499678345959</v>
          </cell>
        </row>
        <row r="450">
          <cell r="B450" t="str">
            <v>RHNS-CHPNGA</v>
          </cell>
          <cell r="C450" t="str">
            <v>VAR_fout</v>
          </cell>
          <cell r="D450" t="str">
            <v>RHNS_LTH_CHPNGA</v>
          </cell>
          <cell r="F450">
            <v>8.6726854547464845E-4</v>
          </cell>
          <cell r="G450">
            <v>0.21671934691084965</v>
          </cell>
          <cell r="H450">
            <v>0.35419107336382299</v>
          </cell>
          <cell r="I450">
            <v>0.50523650034304435</v>
          </cell>
          <cell r="J450">
            <v>0.18082241462191914</v>
          </cell>
        </row>
        <row r="451">
          <cell r="B451" t="str">
            <v>RHNS-CHPNGA</v>
          </cell>
          <cell r="C451" t="str">
            <v>VAR_fout</v>
          </cell>
          <cell r="D451" t="str">
            <v>RHNS_NKEV_GAS_ELC_CHP</v>
          </cell>
          <cell r="F451">
            <v>3.6392929639144874E-4</v>
          </cell>
          <cell r="G451">
            <v>9.2356159111951566E-2</v>
          </cell>
          <cell r="H451">
            <v>0.15495859459667222</v>
          </cell>
          <cell r="I451">
            <v>0.22498810925405638</v>
          </cell>
          <cell r="J451">
            <v>8.3235714667232591E-2</v>
          </cell>
        </row>
        <row r="452">
          <cell r="B452" t="str">
            <v>RHNS-CHPNGA</v>
          </cell>
          <cell r="C452" t="str">
            <v>VAR_fin</v>
          </cell>
          <cell r="D452" t="str">
            <v>RNGA</v>
          </cell>
          <cell r="F452">
            <v>1.3398797067788594E-3</v>
          </cell>
          <cell r="G452">
            <v>0.3371653902368687</v>
          </cell>
          <cell r="H452">
            <v>0.55577608989260785</v>
          </cell>
          <cell r="I452">
            <v>0.79232451073754806</v>
          </cell>
          <cell r="J452">
            <v>0.28811999706730262</v>
          </cell>
        </row>
        <row r="453">
          <cell r="B453" t="str">
            <v>RHNS-CHPNGA</v>
          </cell>
          <cell r="C453" t="str">
            <v>VAR_ncap</v>
          </cell>
          <cell r="D453" t="str">
            <v>-</v>
          </cell>
          <cell r="F453">
            <v>3.2350140113160901E-5</v>
          </cell>
          <cell r="G453">
            <v>8.1773081997591705E-3</v>
          </cell>
          <cell r="H453">
            <v>5.5648114140236802E-3</v>
          </cell>
          <cell r="I453">
            <v>1.8852662215587801E-4</v>
          </cell>
          <cell r="J453">
            <v>9.4070020589787995E-4</v>
          </cell>
        </row>
        <row r="454">
          <cell r="B454" t="str">
            <v>RHNS-CHPNGA</v>
          </cell>
          <cell r="C454" t="str">
            <v>VAR_cap</v>
          </cell>
          <cell r="D454" t="str">
            <v>-</v>
          </cell>
          <cell r="F454">
            <v>3.2350140113160901E-5</v>
          </cell>
          <cell r="G454">
            <v>8.2096583398723298E-3</v>
          </cell>
          <cell r="H454">
            <v>1.3774469753896E-2</v>
          </cell>
          <cell r="I454">
            <v>1.9999487331693402E-2</v>
          </cell>
          <cell r="J454">
            <v>7.3989301713425701E-3</v>
          </cell>
        </row>
        <row r="455">
          <cell r="B455" t="str">
            <v>ENUC_BEZ</v>
          </cell>
          <cell r="C455" t="str">
            <v>VAR_fout</v>
          </cell>
          <cell r="D455" t="str">
            <v>ELC</v>
          </cell>
          <cell r="E455">
            <v>20.224800000059616</v>
          </cell>
          <cell r="F455">
            <v>20.224799998958499</v>
          </cell>
          <cell r="G455">
            <v>8.5140897266044138E-7</v>
          </cell>
        </row>
        <row r="456">
          <cell r="B456" t="str">
            <v>ENUC_BEZ</v>
          </cell>
          <cell r="C456" t="str">
            <v>VAR_fin</v>
          </cell>
          <cell r="D456" t="str">
            <v>URN</v>
          </cell>
          <cell r="E456">
            <v>60.972095025282108</v>
          </cell>
          <cell r="F456">
            <v>60.972095021962524</v>
          </cell>
          <cell r="G456">
            <v>2.5667590673963267E-6</v>
          </cell>
        </row>
        <row r="457">
          <cell r="B457" t="str">
            <v>ENUC_BEZ</v>
          </cell>
          <cell r="C457" t="str">
            <v>VAR_cap</v>
          </cell>
          <cell r="D457" t="str">
            <v>-</v>
          </cell>
          <cell r="E457">
            <v>0.73</v>
          </cell>
          <cell r="F457">
            <v>0.73</v>
          </cell>
          <cell r="G457">
            <v>5.7135509046180033E-8</v>
          </cell>
          <cell r="H457">
            <v>4.1803368988624356E-8</v>
          </cell>
        </row>
        <row r="458">
          <cell r="B458" t="str">
            <v>RHNM-SHSTG-CHPNGA</v>
          </cell>
          <cell r="C458" t="str">
            <v>VAR_fout</v>
          </cell>
          <cell r="D458" t="str">
            <v>AUX_RNM-CHPNGA_OUT</v>
          </cell>
          <cell r="F458">
            <v>1.3339714305314579E-7</v>
          </cell>
          <cell r="G458">
            <v>1.0689041160552794E-4</v>
          </cell>
          <cell r="H458">
            <v>2.7321743234054323E-6</v>
          </cell>
          <cell r="I458">
            <v>0.30256907404545819</v>
          </cell>
          <cell r="J458">
            <v>3.973415875210263E-4</v>
          </cell>
        </row>
        <row r="459">
          <cell r="B459" t="str">
            <v>RHNM-SHSTG-CHPNGA</v>
          </cell>
          <cell r="C459" t="str">
            <v>VAR_fout</v>
          </cell>
          <cell r="D459" t="str">
            <v>RHNM_LTH_CHPNGA</v>
          </cell>
          <cell r="F459">
            <v>1.334860744818477E-7</v>
          </cell>
          <cell r="G459">
            <v>1.0700175578428359E-4</v>
          </cell>
          <cell r="H459">
            <v>2.7321743234054323E-6</v>
          </cell>
          <cell r="I459">
            <v>0.30256907404545713</v>
          </cell>
          <cell r="J459">
            <v>3.9734158752102619E-4</v>
          </cell>
        </row>
        <row r="460">
          <cell r="B460" t="str">
            <v>RHNM-SHSTG-CHPNGA</v>
          </cell>
          <cell r="C460" t="str">
            <v>VAR_fin</v>
          </cell>
          <cell r="D460" t="str">
            <v>AUX_RNM-CHPNGA_IN</v>
          </cell>
          <cell r="F460">
            <v>2.3633507785977001E-7</v>
          </cell>
          <cell r="G460">
            <v>1.3816568018950933E-4</v>
          </cell>
          <cell r="H460">
            <v>3.4076152605261761E-6</v>
          </cell>
          <cell r="I460">
            <v>0.35596364951632881</v>
          </cell>
          <cell r="J460">
            <v>4.4149269324571711E-4</v>
          </cell>
        </row>
        <row r="461">
          <cell r="B461" t="str">
            <v>RHNM-SHSTG-CHPNGA</v>
          </cell>
          <cell r="C461" t="str">
            <v>VAR_fin</v>
          </cell>
          <cell r="D461" t="str">
            <v>RHNM_LTH_CHPNGA</v>
          </cell>
          <cell r="F461">
            <v>2.3633507785977001E-7</v>
          </cell>
          <cell r="G461">
            <v>1.3816568018950933E-4</v>
          </cell>
          <cell r="H461">
            <v>3.4076152605261761E-6</v>
          </cell>
          <cell r="I461">
            <v>0.35596364951632881</v>
          </cell>
          <cell r="J461">
            <v>4.4149269324571711E-4</v>
          </cell>
        </row>
        <row r="462">
          <cell r="B462" t="str">
            <v>RHNM-SHSTG-CHPNGA</v>
          </cell>
          <cell r="C462" t="str">
            <v>VAR_ncap</v>
          </cell>
          <cell r="D462" t="str">
            <v>-</v>
          </cell>
          <cell r="E462">
            <v>2.91835060656788E-7</v>
          </cell>
          <cell r="F462">
            <v>6.4216313139312403E-7</v>
          </cell>
          <cell r="G462">
            <v>9.9409745678166901E-5</v>
          </cell>
          <cell r="I462">
            <v>4.4882015177780598E-3</v>
          </cell>
        </row>
        <row r="463">
          <cell r="B463" t="str">
            <v>RHNM-SHSTG-CHPNGA</v>
          </cell>
          <cell r="C463" t="str">
            <v>VAR_cap</v>
          </cell>
          <cell r="D463" t="str">
            <v>-</v>
          </cell>
          <cell r="E463">
            <v>2.91835060656788E-7</v>
          </cell>
          <cell r="F463">
            <v>9.3399819204991203E-7</v>
          </cell>
          <cell r="G463">
            <v>1.00343743870217E-4</v>
          </cell>
          <cell r="H463">
            <v>2.4356615933967927E-6</v>
          </cell>
          <cell r="I463">
            <v>1.9188814155999025E-2</v>
          </cell>
          <cell r="J463">
            <v>2.4687398288292944E-4</v>
          </cell>
        </row>
        <row r="464">
          <cell r="B464" t="str">
            <v>CT_CWODBDS</v>
          </cell>
          <cell r="C464" t="str">
            <v>VAR_fout</v>
          </cell>
          <cell r="D464" t="str">
            <v>BDS</v>
          </cell>
          <cell r="E464">
            <v>0.53609145966674265</v>
          </cell>
          <cell r="G464">
            <v>0.38166501693078364</v>
          </cell>
        </row>
        <row r="465">
          <cell r="B465" t="str">
            <v>CT_CWODBDS</v>
          </cell>
          <cell r="C465" t="str">
            <v>VAR_fout</v>
          </cell>
          <cell r="D465" t="str">
            <v>LTH</v>
          </cell>
          <cell r="E465">
            <v>0.20907566927002941</v>
          </cell>
          <cell r="G465">
            <v>0.14884932833448405</v>
          </cell>
        </row>
        <row r="466">
          <cell r="B466" t="str">
            <v>CT_CWODBDS</v>
          </cell>
          <cell r="C466" t="str">
            <v>VAR_fin</v>
          </cell>
          <cell r="D466" t="str">
            <v>CWOD</v>
          </cell>
          <cell r="E466">
            <v>1.5275926143203817</v>
          </cell>
          <cell r="G466">
            <v>1.087554465744268</v>
          </cell>
        </row>
        <row r="467">
          <cell r="B467" t="str">
            <v>CT_CWODBDS</v>
          </cell>
          <cell r="C467" t="str">
            <v>VAR_fin</v>
          </cell>
          <cell r="D467" t="str">
            <v>CELC</v>
          </cell>
          <cell r="E467">
            <v>3.7258290528863772E-2</v>
          </cell>
          <cell r="G467">
            <v>2.6525675763969199E-2</v>
          </cell>
        </row>
        <row r="468">
          <cell r="B468" t="str">
            <v>CT_CWODBDS</v>
          </cell>
          <cell r="C468" t="str">
            <v>VAR_cap</v>
          </cell>
          <cell r="D468" t="str">
            <v>-</v>
          </cell>
          <cell r="E468">
            <v>2.7798934894051296E-2</v>
          </cell>
          <cell r="F468">
            <v>1.97911769328937E-2</v>
          </cell>
          <cell r="G468">
            <v>1.9791176912779096E-2</v>
          </cell>
        </row>
        <row r="469">
          <cell r="B469" t="str">
            <v>RHNS-EBAT</v>
          </cell>
          <cell r="C469" t="str">
            <v>VAR_fout</v>
          </cell>
          <cell r="D469" t="str">
            <v>RHNS_ELC</v>
          </cell>
          <cell r="E469">
            <v>6.4139340444101274E-6</v>
          </cell>
          <cell r="F469">
            <v>1.0370352565686619E-6</v>
          </cell>
          <cell r="G469">
            <v>5.4999807808019988E-6</v>
          </cell>
          <cell r="H469">
            <v>5.36212477926043E-5</v>
          </cell>
          <cell r="I469">
            <v>1.6647849117354882E-2</v>
          </cell>
          <cell r="J469">
            <v>0.13703528742375196</v>
          </cell>
        </row>
        <row r="470">
          <cell r="B470" t="str">
            <v>RHNS-EBAT</v>
          </cell>
          <cell r="C470" t="str">
            <v>VAR_fout</v>
          </cell>
          <cell r="D470" t="str">
            <v>AUX_RHNS-EBAT_OUT</v>
          </cell>
          <cell r="E470">
            <v>6.2320777481661864E-6</v>
          </cell>
          <cell r="F470">
            <v>9.6984260034214219E-7</v>
          </cell>
          <cell r="G470">
            <v>5.386445719196682E-6</v>
          </cell>
          <cell r="H470">
            <v>5.3621247792604402E-5</v>
          </cell>
          <cell r="I470">
            <v>1.6647810664380383E-2</v>
          </cell>
          <cell r="J470">
            <v>0.13703520171979416</v>
          </cell>
        </row>
        <row r="471">
          <cell r="B471" t="str">
            <v>RHNS-EBAT</v>
          </cell>
          <cell r="C471" t="str">
            <v>VAR_fin</v>
          </cell>
          <cell r="D471" t="str">
            <v>RHNS_ELC</v>
          </cell>
          <cell r="E471">
            <v>6.7159664725545941E-6</v>
          </cell>
          <cell r="F471">
            <v>1.4482924685102418E-6</v>
          </cell>
          <cell r="G471">
            <v>6.1633925474968775E-6</v>
          </cell>
          <cell r="H471">
            <v>5.9442430786331348E-5</v>
          </cell>
          <cell r="I471">
            <v>1.8410353723252927E-2</v>
          </cell>
          <cell r="J471">
            <v>0.1515425790394356</v>
          </cell>
        </row>
        <row r="472">
          <cell r="B472" t="str">
            <v>RHNS-EBAT</v>
          </cell>
          <cell r="C472" t="str">
            <v>VAR_fin</v>
          </cell>
          <cell r="D472" t="str">
            <v>AUX_RHNS-EBAT_IN</v>
          </cell>
          <cell r="E472">
            <v>6.7159664725545941E-6</v>
          </cell>
          <cell r="F472">
            <v>1.4482924685102418E-6</v>
          </cell>
          <cell r="G472">
            <v>6.1633925474968775E-6</v>
          </cell>
          <cell r="H472">
            <v>5.9442430786331348E-5</v>
          </cell>
          <cell r="I472">
            <v>1.8410353723252927E-2</v>
          </cell>
          <cell r="J472">
            <v>0.1515425790394356</v>
          </cell>
        </row>
        <row r="473">
          <cell r="B473" t="str">
            <v>RHNS-EBAT</v>
          </cell>
          <cell r="C473" t="str">
            <v>VAR_ncap</v>
          </cell>
          <cell r="D473" t="str">
            <v>-</v>
          </cell>
          <cell r="H473">
            <v>2.0544623692437401E-2</v>
          </cell>
          <cell r="I473">
            <v>6.7837520886222602E-3</v>
          </cell>
          <cell r="J473">
            <v>6.7013769374783594E-2</v>
          </cell>
        </row>
        <row r="474">
          <cell r="B474" t="str">
            <v>RHNS-EBAT</v>
          </cell>
          <cell r="C474" t="str">
            <v>VAR_cap</v>
          </cell>
          <cell r="D474" t="str">
            <v>-</v>
          </cell>
          <cell r="E474">
            <v>2.76467846657174E-6</v>
          </cell>
          <cell r="F474">
            <v>2.76467846657174E-6</v>
          </cell>
          <cell r="G474">
            <v>2.76467846657174E-6</v>
          </cell>
          <cell r="H474">
            <v>2.0544623692437401E-2</v>
          </cell>
          <cell r="I474">
            <v>1.8118350184414499E-2</v>
          </cell>
          <cell r="J474">
            <v>7.1766363925222607E-2</v>
          </cell>
        </row>
        <row r="475">
          <cell r="B475" t="str">
            <v>G-INTC-EXP00-AT</v>
          </cell>
          <cell r="C475" t="str">
            <v>VAR_fout</v>
          </cell>
          <cell r="D475" t="str">
            <v>ELC_E-AT</v>
          </cell>
          <cell r="E475">
            <v>6.22955421305429</v>
          </cell>
        </row>
        <row r="476">
          <cell r="B476" t="str">
            <v>G-INTC-EXP00-AT</v>
          </cell>
          <cell r="C476" t="str">
            <v>VAR_fin</v>
          </cell>
          <cell r="D476" t="str">
            <v>ELC</v>
          </cell>
          <cell r="E476">
            <v>6.22955421305429</v>
          </cell>
        </row>
        <row r="477">
          <cell r="B477" t="str">
            <v>G-INTC-EXP00-AT</v>
          </cell>
          <cell r="C477" t="str">
            <v>VAR_cap</v>
          </cell>
          <cell r="D477" t="str">
            <v>-</v>
          </cell>
          <cell r="E477">
            <v>0.23330966422993993</v>
          </cell>
        </row>
        <row r="478">
          <cell r="B478" t="str">
            <v>G-INTC-IMP00-DE</v>
          </cell>
          <cell r="C478" t="str">
            <v>VAR_fout</v>
          </cell>
          <cell r="D478" t="str">
            <v>ELC</v>
          </cell>
          <cell r="E478">
            <v>46.3984755206505</v>
          </cell>
          <cell r="F478">
            <v>19.898364543259412</v>
          </cell>
          <cell r="G478">
            <v>18.006435268949172</v>
          </cell>
          <cell r="H478">
            <v>9.9281810629616771</v>
          </cell>
          <cell r="I478">
            <v>17.333143826822017</v>
          </cell>
          <cell r="J478">
            <v>11.473022900200545</v>
          </cell>
        </row>
        <row r="479">
          <cell r="B479" t="str">
            <v>G-INTC-IMP00-DE</v>
          </cell>
          <cell r="C479" t="str">
            <v>VAR_fin</v>
          </cell>
          <cell r="D479" t="str">
            <v>ELC_I-DE</v>
          </cell>
          <cell r="E479">
            <v>46.3984755206505</v>
          </cell>
          <cell r="F479">
            <v>19.898364543259412</v>
          </cell>
          <cell r="G479">
            <v>18.006435268949172</v>
          </cell>
          <cell r="H479">
            <v>9.9281810629616771</v>
          </cell>
          <cell r="I479">
            <v>17.333143826822017</v>
          </cell>
          <cell r="J479">
            <v>11.473022900200545</v>
          </cell>
        </row>
        <row r="480">
          <cell r="B480" t="str">
            <v>G-INTC-IMP00-DE</v>
          </cell>
          <cell r="C480" t="str">
            <v>VAR_cap</v>
          </cell>
          <cell r="D480" t="str">
            <v>-</v>
          </cell>
          <cell r="E480">
            <v>1.8443637627119402</v>
          </cell>
          <cell r="F480">
            <v>1.61927805572601</v>
          </cell>
          <cell r="G480">
            <v>1.61927805567466</v>
          </cell>
          <cell r="H480">
            <v>1.61927805564659</v>
          </cell>
          <cell r="I480">
            <v>1.6192780556224804</v>
          </cell>
          <cell r="J480">
            <v>1.6192780556076003</v>
          </cell>
        </row>
        <row r="481">
          <cell r="B481" t="str">
            <v>RHEM-SHSTG-CHPWOD</v>
          </cell>
          <cell r="C481" t="str">
            <v>VAR_ncap</v>
          </cell>
          <cell r="D481" t="str">
            <v>-</v>
          </cell>
          <cell r="E481">
            <v>9.2548461543512303E-8</v>
          </cell>
          <cell r="J481">
            <v>1.49952971344403E-8</v>
          </cell>
        </row>
        <row r="482">
          <cell r="B482" t="str">
            <v>RHEM-SHSTG-CHPWOD</v>
          </cell>
          <cell r="C482" t="str">
            <v>VAR_cap</v>
          </cell>
          <cell r="D482" t="str">
            <v>-</v>
          </cell>
          <cell r="E482">
            <v>9.2548461543512303E-8</v>
          </cell>
          <cell r="F482">
            <v>9.2548461543512303E-8</v>
          </cell>
          <cell r="G482">
            <v>9.2548461543512303E-8</v>
          </cell>
          <cell r="H482">
            <v>9.2548461543512303E-8</v>
          </cell>
          <cell r="I482">
            <v>1.2263722600277201E-7</v>
          </cell>
          <cell r="J482">
            <v>6.6870187789202904E-8</v>
          </cell>
        </row>
        <row r="483">
          <cell r="B483" t="str">
            <v>G-INTC-EXP00-FR</v>
          </cell>
          <cell r="C483" t="str">
            <v>VAR_fout</v>
          </cell>
          <cell r="D483" t="str">
            <v>ELC_E-FR</v>
          </cell>
          <cell r="E483">
            <v>12.753358519768932</v>
          </cell>
        </row>
        <row r="484">
          <cell r="B484" t="str">
            <v>G-INTC-EXP00-FR</v>
          </cell>
          <cell r="C484" t="str">
            <v>VAR_fin</v>
          </cell>
          <cell r="D484" t="str">
            <v>ELC</v>
          </cell>
          <cell r="E484">
            <v>12.753358519768932</v>
          </cell>
        </row>
        <row r="485">
          <cell r="B485" t="str">
            <v>G-INTC-EXP00-FR</v>
          </cell>
          <cell r="C485" t="str">
            <v>VAR_cap</v>
          </cell>
          <cell r="D485" t="str">
            <v>-</v>
          </cell>
          <cell r="E485">
            <v>1.3</v>
          </cell>
        </row>
        <row r="486">
          <cell r="B486" t="str">
            <v>RHNM-EBAT</v>
          </cell>
          <cell r="C486" t="str">
            <v>VAR_fout</v>
          </cell>
          <cell r="D486" t="str">
            <v>RHNM_ELC</v>
          </cell>
          <cell r="E486">
            <v>6.413971116210036E-6</v>
          </cell>
          <cell r="F486">
            <v>1.0370354374316138E-6</v>
          </cell>
          <cell r="G486">
            <v>5.4942944252351885E-6</v>
          </cell>
          <cell r="H486">
            <v>5.3499799717202403E-5</v>
          </cell>
          <cell r="I486">
            <v>4.1695449886398311E-2</v>
          </cell>
          <cell r="J486">
            <v>0.13710183446333141</v>
          </cell>
        </row>
        <row r="487">
          <cell r="B487" t="str">
            <v>RHNM-EBAT</v>
          </cell>
          <cell r="C487" t="str">
            <v>VAR_fout</v>
          </cell>
          <cell r="D487" t="str">
            <v>AUX_RHNM-EBAT_OUT</v>
          </cell>
          <cell r="E487">
            <v>6.2321179383269772E-6</v>
          </cell>
          <cell r="F487">
            <v>9.6984361785967528E-7</v>
          </cell>
          <cell r="G487">
            <v>5.3806903008842134E-6</v>
          </cell>
          <cell r="H487">
            <v>5.3499799717202498E-5</v>
          </cell>
          <cell r="I487">
            <v>4.1695411433644206E-2</v>
          </cell>
          <cell r="J487">
            <v>0.13710174875789705</v>
          </cell>
        </row>
        <row r="488">
          <cell r="B488" t="str">
            <v>RHNM-EBAT</v>
          </cell>
          <cell r="C488" t="str">
            <v>VAR_fin</v>
          </cell>
          <cell r="D488" t="str">
            <v>RHNM_ELC</v>
          </cell>
          <cell r="E488">
            <v>6.7160245319642774E-6</v>
          </cell>
          <cell r="F488">
            <v>1.4482959095694595E-6</v>
          </cell>
          <cell r="G488">
            <v>6.1735851059977058E-6</v>
          </cell>
          <cell r="H488">
            <v>5.9308105134972331E-5</v>
          </cell>
          <cell r="I488">
            <v>4.6109614963523143E-2</v>
          </cell>
          <cell r="J488">
            <v>0.15161617106580624</v>
          </cell>
        </row>
        <row r="489">
          <cell r="B489" t="str">
            <v>RHNM-EBAT</v>
          </cell>
          <cell r="C489" t="str">
            <v>VAR_fin</v>
          </cell>
          <cell r="D489" t="str">
            <v>AUX_RHNM-EBAT_IN</v>
          </cell>
          <cell r="E489">
            <v>6.7160245319642774E-6</v>
          </cell>
          <cell r="F489">
            <v>1.4482959095694595E-6</v>
          </cell>
          <cell r="G489">
            <v>6.1735851059977058E-6</v>
          </cell>
          <cell r="H489">
            <v>5.9308105134972331E-5</v>
          </cell>
          <cell r="I489">
            <v>4.6109614963523143E-2</v>
          </cell>
          <cell r="J489">
            <v>0.15161617106580624</v>
          </cell>
        </row>
        <row r="490">
          <cell r="B490" t="str">
            <v>RHNM-EBAT</v>
          </cell>
          <cell r="C490" t="str">
            <v>VAR_ncap</v>
          </cell>
          <cell r="D490" t="str">
            <v>-</v>
          </cell>
          <cell r="H490">
            <v>2.0498091871975099E-2</v>
          </cell>
          <cell r="I490">
            <v>3.34756940987017E-2</v>
          </cell>
          <cell r="J490">
            <v>5.3553342967171597E-2</v>
          </cell>
        </row>
        <row r="491">
          <cell r="B491" t="str">
            <v>RHNM-EBAT</v>
          </cell>
          <cell r="C491" t="str">
            <v>VAR_cap</v>
          </cell>
          <cell r="D491" t="str">
            <v>-</v>
          </cell>
          <cell r="E491">
            <v>2.76469034900371E-6</v>
          </cell>
          <cell r="F491">
            <v>2.76469034900371E-6</v>
          </cell>
          <cell r="G491">
            <v>2.76469034900371E-6</v>
          </cell>
          <cell r="H491">
            <v>2.0498091871975099E-2</v>
          </cell>
          <cell r="I491">
            <v>4.5423898448443301E-2</v>
          </cell>
          <cell r="J491">
            <v>7.1801214903373198E-2</v>
          </cell>
        </row>
        <row r="492">
          <cell r="B492" t="str">
            <v>ITOT-CHPWST</v>
          </cell>
          <cell r="C492" t="str">
            <v>VAR_fout</v>
          </cell>
          <cell r="D492" t="str">
            <v>ITOT_LTH_CHP</v>
          </cell>
          <cell r="E492">
            <v>1.9347795346361842</v>
          </cell>
          <cell r="F492">
            <v>1.8587572898966152</v>
          </cell>
          <cell r="G492">
            <v>2.6132553024982608</v>
          </cell>
          <cell r="H492">
            <v>2.2433324500459788</v>
          </cell>
          <cell r="I492">
            <v>1.2130549952786343</v>
          </cell>
        </row>
        <row r="493">
          <cell r="B493" t="str">
            <v>ITOT-CHPWST</v>
          </cell>
          <cell r="C493" t="str">
            <v>VAR_fout</v>
          </cell>
          <cell r="D493" t="str">
            <v>ITOT_KEV_WST_ELC_CHP</v>
          </cell>
          <cell r="E493">
            <v>0.23003997599258558</v>
          </cell>
          <cell r="F493">
            <v>0.23015633815574502</v>
          </cell>
          <cell r="G493">
            <v>0.34501943401865809</v>
          </cell>
          <cell r="H493">
            <v>0.33294580892767389</v>
          </cell>
          <cell r="I493">
            <v>0.23949566065250102</v>
          </cell>
        </row>
        <row r="494">
          <cell r="B494" t="str">
            <v>ITOT-CHPWST</v>
          </cell>
          <cell r="C494" t="str">
            <v>VAR_fout</v>
          </cell>
          <cell r="D494" t="str">
            <v>CO2_I</v>
          </cell>
          <cell r="E494">
            <v>344.46988814548399</v>
          </cell>
          <cell r="F494">
            <v>344.64409669166298</v>
          </cell>
          <cell r="G494">
            <v>516.64408709020404</v>
          </cell>
          <cell r="H494">
            <v>498.56462141968802</v>
          </cell>
          <cell r="I494">
            <v>358.62923431815398</v>
          </cell>
        </row>
        <row r="495">
          <cell r="B495" t="str">
            <v>ITOT-CHPWST</v>
          </cell>
          <cell r="C495" t="str">
            <v>VAR_fin</v>
          </cell>
          <cell r="D495" t="str">
            <v>IWST</v>
          </cell>
          <cell r="E495">
            <v>3.711960001567713</v>
          </cell>
          <cell r="F495">
            <v>3.7138372488325766</v>
          </cell>
          <cell r="G495">
            <v>5.5672854212306433</v>
          </cell>
          <cell r="H495">
            <v>5.3724635928845723</v>
          </cell>
          <cell r="I495">
            <v>3.8645391629111434</v>
          </cell>
        </row>
        <row r="496">
          <cell r="B496" t="str">
            <v>ITOT-CHPWST</v>
          </cell>
          <cell r="C496" t="str">
            <v>VAR_ncap</v>
          </cell>
          <cell r="D496" t="str">
            <v>-</v>
          </cell>
          <cell r="H496">
            <v>1.3978999087674499E-3</v>
          </cell>
        </row>
        <row r="497">
          <cell r="B497" t="str">
            <v>ITOT-CHPWST</v>
          </cell>
          <cell r="C497" t="str">
            <v>VAR_cap</v>
          </cell>
          <cell r="D497" t="str">
            <v>-</v>
          </cell>
          <cell r="E497">
            <v>2.1408547626692899E-2</v>
          </cell>
          <cell r="F497">
            <v>1.4036901256132099E-2</v>
          </cell>
          <cell r="G497">
            <v>1.4036901251790398E-2</v>
          </cell>
          <cell r="H497">
            <v>1.354569332033545E-2</v>
          </cell>
          <cell r="I497">
            <v>1.2589103027292329E-2</v>
          </cell>
          <cell r="J497">
            <v>2.7988295691477871E-9</v>
          </cell>
        </row>
        <row r="498">
          <cell r="B498" t="str">
            <v>CAES-EBAT</v>
          </cell>
          <cell r="C498" t="str">
            <v>VAR_fout</v>
          </cell>
          <cell r="D498" t="str">
            <v>ELC13</v>
          </cell>
          <cell r="E498">
            <v>9.4499875880483392E-2</v>
          </cell>
          <cell r="F498">
            <v>4.4458837357158002E-3</v>
          </cell>
          <cell r="G498">
            <v>5.2585025532155161E-2</v>
          </cell>
          <cell r="I498">
            <v>8.7141594783479385E-3</v>
          </cell>
          <cell r="J498">
            <v>9.0839047779414844E-2</v>
          </cell>
        </row>
        <row r="499">
          <cell r="B499" t="str">
            <v>CAES-EBAT</v>
          </cell>
          <cell r="C499" t="str">
            <v>VAR_fout</v>
          </cell>
          <cell r="D499" t="str">
            <v>AUX_CAES_OUT</v>
          </cell>
          <cell r="E499">
            <v>9.4499793842503413E-2</v>
          </cell>
          <cell r="F499">
            <v>4.4458837357157976E-3</v>
          </cell>
          <cell r="G499">
            <v>5.2584946019468642E-2</v>
          </cell>
          <cell r="I499">
            <v>8.7141594783479315E-3</v>
          </cell>
          <cell r="J499">
            <v>9.0839047779414692E-2</v>
          </cell>
        </row>
        <row r="500">
          <cell r="B500" t="str">
            <v>CAES-EBAT</v>
          </cell>
          <cell r="C500" t="str">
            <v>VAR_fin</v>
          </cell>
          <cell r="D500" t="str">
            <v>ELC13</v>
          </cell>
          <cell r="E500">
            <v>0.13499942951364344</v>
          </cell>
          <cell r="F500">
            <v>6.3513460902729513E-3</v>
          </cell>
          <cell r="G500">
            <v>7.5121509804553316E-2</v>
          </cell>
          <cell r="I500">
            <v>1.2448736419695579E-2</v>
          </cell>
          <cell r="J500">
            <v>0.12977015239538844</v>
          </cell>
        </row>
        <row r="501">
          <cell r="B501" t="str">
            <v>CAES-EBAT</v>
          </cell>
          <cell r="C501" t="str">
            <v>VAR_fin</v>
          </cell>
          <cell r="D501" t="str">
            <v>AUX_CAES_IN</v>
          </cell>
          <cell r="E501">
            <v>0.13499942951364344</v>
          </cell>
          <cell r="F501">
            <v>6.3513460902729513E-3</v>
          </cell>
          <cell r="G501">
            <v>7.5121509804553316E-2</v>
          </cell>
          <cell r="I501">
            <v>1.2448736419695579E-2</v>
          </cell>
          <cell r="J501">
            <v>0.12977015239538844</v>
          </cell>
        </row>
        <row r="502">
          <cell r="B502" t="str">
            <v>CAES-EBAT</v>
          </cell>
          <cell r="C502" t="str">
            <v>VAR_ncap</v>
          </cell>
          <cell r="D502" t="str">
            <v>-</v>
          </cell>
          <cell r="J502">
            <v>4.4354208229790297E-2</v>
          </cell>
        </row>
        <row r="503">
          <cell r="B503" t="str">
            <v>CAES-EBAT</v>
          </cell>
          <cell r="C503" t="str">
            <v>VAR_cap</v>
          </cell>
          <cell r="D503" t="str">
            <v>-</v>
          </cell>
          <cell r="E503">
            <v>0.1</v>
          </cell>
          <cell r="F503">
            <v>5.5645791639528805E-2</v>
          </cell>
          <cell r="G503">
            <v>5.5645791608322503E-2</v>
          </cell>
          <cell r="H503">
            <v>5.5645791591289004E-2</v>
          </cell>
          <cell r="I503">
            <v>5.5645791576403904E-2</v>
          </cell>
          <cell r="J503">
            <v>9.9999999798509404E-2</v>
          </cell>
        </row>
        <row r="504">
          <cell r="B504" t="str">
            <v>RHEM-CHPNGA</v>
          </cell>
          <cell r="C504" t="str">
            <v>VAR_fout</v>
          </cell>
          <cell r="D504" t="str">
            <v>CO2_R</v>
          </cell>
          <cell r="E504">
            <v>5.4013161132931602</v>
          </cell>
          <cell r="G504">
            <v>45.627256526039297</v>
          </cell>
          <cell r="H504">
            <v>211.634088331567</v>
          </cell>
          <cell r="I504">
            <v>274.51180360868801</v>
          </cell>
          <cell r="J504">
            <v>93.927965306183495</v>
          </cell>
        </row>
        <row r="505">
          <cell r="B505" t="str">
            <v>RHEM-CHPNGA</v>
          </cell>
          <cell r="C505" t="str">
            <v>VAR_fout</v>
          </cell>
          <cell r="D505" t="str">
            <v>RHEM_LTH_CHPNGA</v>
          </cell>
          <cell r="E505">
            <v>6.0003483171608911E-2</v>
          </cell>
          <cell r="G505">
            <v>0.50505064449822912</v>
          </cell>
          <cell r="H505">
            <v>2.3264461011231896</v>
          </cell>
          <cell r="I505">
            <v>2.989972224990959</v>
          </cell>
          <cell r="J505">
            <v>1.0140647858654495</v>
          </cell>
        </row>
        <row r="506">
          <cell r="B506" t="str">
            <v>RHEM-CHPNGA</v>
          </cell>
          <cell r="C506" t="str">
            <v>VAR_fout</v>
          </cell>
          <cell r="D506" t="str">
            <v>RHEM_NKEV_GAS_ELC_CHP</v>
          </cell>
          <cell r="E506">
            <v>2.7620650983756448E-2</v>
          </cell>
          <cell r="G506">
            <v>0.23828311318517284</v>
          </cell>
          <cell r="H506">
            <v>1.1256997263499284</v>
          </cell>
          <cell r="I506">
            <v>1.4828317538573057</v>
          </cell>
          <cell r="J506">
            <v>0.51534439937424559</v>
          </cell>
        </row>
        <row r="507">
          <cell r="B507" t="str">
            <v>RHEM-CHPNGA</v>
          </cell>
          <cell r="C507" t="str">
            <v>VAR_fin</v>
          </cell>
          <cell r="D507" t="str">
            <v>RNGA</v>
          </cell>
          <cell r="E507">
            <v>9.5768016193141209E-2</v>
          </cell>
          <cell r="G507">
            <v>0.80899391003615884</v>
          </cell>
          <cell r="H507">
            <v>3.7523774526873623</v>
          </cell>
          <cell r="I507">
            <v>4.8672305604377266</v>
          </cell>
          <cell r="J507">
            <v>1.6653894557833975</v>
          </cell>
        </row>
        <row r="508">
          <cell r="B508" t="str">
            <v>RHEM-CHPNGA</v>
          </cell>
          <cell r="C508" t="str">
            <v>VAR_ncap</v>
          </cell>
          <cell r="D508" t="str">
            <v>-</v>
          </cell>
          <cell r="G508">
            <v>1.76814718967679E-2</v>
          </cell>
          <cell r="H508">
            <v>6.5849243055777898E-2</v>
          </cell>
        </row>
        <row r="509">
          <cell r="B509" t="str">
            <v>RHEM-CHPNGA</v>
          </cell>
          <cell r="C509" t="str">
            <v>VAR_cap</v>
          </cell>
          <cell r="D509" t="str">
            <v>-</v>
          </cell>
          <cell r="E509">
            <v>8.3499999999999998E-3</v>
          </cell>
          <cell r="F509">
            <v>3.8449939499668462E-9</v>
          </cell>
          <cell r="G509">
            <v>1.768147574083636E-2</v>
          </cell>
          <cell r="H509">
            <v>8.3530718795318565E-2</v>
          </cell>
          <cell r="I509">
            <v>0.11003112060499237</v>
          </cell>
          <cell r="J509">
            <v>3.8240294031591203E-2</v>
          </cell>
        </row>
        <row r="510">
          <cell r="B510" t="str">
            <v>D-DH2</v>
          </cell>
          <cell r="C510" t="str">
            <v>VAR_ncap</v>
          </cell>
          <cell r="D510" t="str">
            <v>-</v>
          </cell>
          <cell r="J510">
            <v>1.2907462461857701E-8</v>
          </cell>
        </row>
        <row r="511">
          <cell r="B511" t="str">
            <v>D-DH2</v>
          </cell>
          <cell r="C511" t="str">
            <v>VAR_cap</v>
          </cell>
          <cell r="D511" t="str">
            <v>-</v>
          </cell>
          <cell r="J511">
            <v>1.2907462461857701E-8</v>
          </cell>
        </row>
        <row r="512">
          <cell r="B512" t="str">
            <v>D-SBIO</v>
          </cell>
          <cell r="C512" t="str">
            <v>VAR_fout</v>
          </cell>
          <cell r="D512" t="str">
            <v>SBIO</v>
          </cell>
          <cell r="E512">
            <v>4.0476402063707599</v>
          </cell>
          <cell r="F512">
            <v>4.5975951626142351</v>
          </cell>
          <cell r="G512">
            <v>3.055860364720647</v>
          </cell>
          <cell r="H512">
            <v>3.0462809689538171</v>
          </cell>
          <cell r="I512">
            <v>2.9637042325289538</v>
          </cell>
          <cell r="J512">
            <v>2.8922803278391691</v>
          </cell>
        </row>
        <row r="513">
          <cell r="B513" t="str">
            <v>D-SBIO</v>
          </cell>
          <cell r="C513" t="str">
            <v>VAR_fin</v>
          </cell>
          <cell r="D513" t="str">
            <v>BIO</v>
          </cell>
          <cell r="E513">
            <v>4.0476402063707599</v>
          </cell>
          <cell r="F513">
            <v>4.5975951626142351</v>
          </cell>
          <cell r="G513">
            <v>3.055860364720647</v>
          </cell>
          <cell r="H513">
            <v>3.0462809689538171</v>
          </cell>
          <cell r="I513">
            <v>2.9637042325289538</v>
          </cell>
          <cell r="J513">
            <v>2.8922803278391691</v>
          </cell>
        </row>
        <row r="514">
          <cell r="B514" t="str">
            <v>SCOM-CHPBIO</v>
          </cell>
          <cell r="C514" t="str">
            <v>VAR_fout</v>
          </cell>
          <cell r="D514" t="str">
            <v>SCOM_LTH_CHPBIO</v>
          </cell>
          <cell r="E514">
            <v>1.424307475991214</v>
          </cell>
          <cell r="F514">
            <v>1.5857618472736377</v>
          </cell>
          <cell r="G514">
            <v>1.4899102802897073</v>
          </cell>
          <cell r="H514">
            <v>1.3301576687355838</v>
          </cell>
          <cell r="I514">
            <v>1.0106524456420825</v>
          </cell>
          <cell r="J514">
            <v>1.0106524456751942</v>
          </cell>
        </row>
        <row r="515">
          <cell r="B515" t="str">
            <v>SCOM-CHPBIO</v>
          </cell>
          <cell r="C515" t="str">
            <v>VAR_fout</v>
          </cell>
          <cell r="D515" t="str">
            <v>SCOM_KEV_BIO_ELC_CHP</v>
          </cell>
          <cell r="E515">
            <v>0.95936400865944316</v>
          </cell>
          <cell r="F515">
            <v>1.1111555837403355</v>
          </cell>
          <cell r="G515">
            <v>1.1111555837081992</v>
          </cell>
          <cell r="H515">
            <v>1.1111555837159861</v>
          </cell>
          <cell r="I515">
            <v>1.1111555837551665</v>
          </cell>
          <cell r="J515">
            <v>1.1111555837915699</v>
          </cell>
        </row>
        <row r="516">
          <cell r="B516" t="str">
            <v>SCOM-CHPBIO</v>
          </cell>
          <cell r="C516" t="str">
            <v>VAR_fin</v>
          </cell>
          <cell r="D516" t="str">
            <v>SBIO</v>
          </cell>
          <cell r="E516">
            <v>2.6453639212415987</v>
          </cell>
          <cell r="F516">
            <v>3.0603725770539221</v>
          </cell>
          <cell r="G516">
            <v>3.055860364720647</v>
          </cell>
          <cell r="H516">
            <v>3.0462809689538171</v>
          </cell>
          <cell r="I516">
            <v>2.9637042325289538</v>
          </cell>
          <cell r="J516">
            <v>2.8922803278391691</v>
          </cell>
        </row>
        <row r="517">
          <cell r="B517" t="str">
            <v>SCOM-CHPBIO</v>
          </cell>
          <cell r="C517" t="str">
            <v>VAR_ncap</v>
          </cell>
          <cell r="D517" t="str">
            <v>-</v>
          </cell>
          <cell r="F517">
            <v>2.6586256088631001E-2</v>
          </cell>
          <cell r="G517">
            <v>6.5655890003207497E-3</v>
          </cell>
          <cell r="H517">
            <v>1.22204299130223E-2</v>
          </cell>
          <cell r="I517">
            <v>3.1355321772165802E-2</v>
          </cell>
          <cell r="J517">
            <v>4.3658179754885298E-2</v>
          </cell>
        </row>
        <row r="518">
          <cell r="B518" t="str">
            <v>SCOM-CHPBIO</v>
          </cell>
          <cell r="C518" t="str">
            <v>VAR_cap</v>
          </cell>
          <cell r="D518" t="str">
            <v>-</v>
          </cell>
          <cell r="E518">
            <v>7.35127E-2</v>
          </cell>
          <cell r="F518">
            <v>8.5143940852017097E-2</v>
          </cell>
          <cell r="G518">
            <v>8.5143939534495797E-2</v>
          </cell>
          <cell r="H518">
            <v>8.514393521249991E-2</v>
          </cell>
          <cell r="I518">
            <v>8.5144108705438704E-2</v>
          </cell>
          <cell r="J518">
            <v>8.5143775712092307E-2</v>
          </cell>
        </row>
        <row r="519">
          <cell r="B519" t="str">
            <v>RHES-EBAT</v>
          </cell>
          <cell r="C519" t="str">
            <v>VAR_fout</v>
          </cell>
          <cell r="D519" t="str">
            <v>RHES_ELC</v>
          </cell>
          <cell r="E519">
            <v>6.4138333548526039E-6</v>
          </cell>
          <cell r="F519">
            <v>1.0370167497619236E-6</v>
          </cell>
          <cell r="G519">
            <v>5.4998776690665216E-6</v>
          </cell>
          <cell r="H519">
            <v>5.3633111087690702E-5</v>
          </cell>
          <cell r="I519">
            <v>1.6647772392022177E-2</v>
          </cell>
          <cell r="J519">
            <v>0.13703831521286486</v>
          </cell>
        </row>
        <row r="520">
          <cell r="B520" t="str">
            <v>RHES-EBAT</v>
          </cell>
          <cell r="C520" t="str">
            <v>VAR_fout</v>
          </cell>
          <cell r="D520" t="str">
            <v>AUX_RHES-EBAT_OUT</v>
          </cell>
          <cell r="E520">
            <v>6.2319776235021326E-6</v>
          </cell>
          <cell r="F520">
            <v>9.6982602958672584E-7</v>
          </cell>
          <cell r="G520">
            <v>5.3863472528664981E-6</v>
          </cell>
          <cell r="H520">
            <v>5.3633111087690702E-5</v>
          </cell>
          <cell r="I520">
            <v>1.6647733938671583E-2</v>
          </cell>
          <cell r="J520">
            <v>0.13703822950894251</v>
          </cell>
        </row>
        <row r="521">
          <cell r="B521" t="str">
            <v>RHES-EBAT</v>
          </cell>
          <cell r="C521" t="str">
            <v>VAR_fin</v>
          </cell>
          <cell r="D521" t="str">
            <v>RHES_ELC</v>
          </cell>
          <cell r="E521">
            <v>6.7158157102002764E-6</v>
          </cell>
          <cell r="F521">
            <v>1.4482626272696276E-6</v>
          </cell>
          <cell r="G521">
            <v>6.1632719936393865E-6</v>
          </cell>
          <cell r="H521">
            <v>5.9455551369067955E-5</v>
          </cell>
          <cell r="I521">
            <v>1.8410268877079236E-2</v>
          </cell>
          <cell r="J521">
            <v>0.15154592736387545</v>
          </cell>
        </row>
        <row r="522">
          <cell r="B522" t="str">
            <v>RHES-EBAT</v>
          </cell>
          <cell r="C522" t="str">
            <v>VAR_fin</v>
          </cell>
          <cell r="D522" t="str">
            <v>AUX_RHES-EBAT_IN</v>
          </cell>
          <cell r="E522">
            <v>6.7158157102002764E-6</v>
          </cell>
          <cell r="F522">
            <v>1.4482626272696276E-6</v>
          </cell>
          <cell r="G522">
            <v>6.1632719936393865E-6</v>
          </cell>
          <cell r="H522">
            <v>5.9455551369067955E-5</v>
          </cell>
          <cell r="I522">
            <v>1.8410268877079236E-2</v>
          </cell>
          <cell r="J522">
            <v>0.15154592736387545</v>
          </cell>
        </row>
        <row r="523">
          <cell r="B523" t="str">
            <v>RHES-EBAT</v>
          </cell>
          <cell r="C523" t="str">
            <v>VAR_ncap</v>
          </cell>
          <cell r="D523" t="str">
            <v>-</v>
          </cell>
          <cell r="H523">
            <v>2.05491690191252E-2</v>
          </cell>
          <cell r="I523">
            <v>6.7872919079241499E-3</v>
          </cell>
          <cell r="J523">
            <v>6.7014358095191504E-2</v>
          </cell>
        </row>
        <row r="524">
          <cell r="B524" t="str">
            <v>RHES-EBAT</v>
          </cell>
          <cell r="C524" t="str">
            <v>VAR_cap</v>
          </cell>
          <cell r="D524" t="str">
            <v>-</v>
          </cell>
          <cell r="E524">
            <v>2.76463516553115E-6</v>
          </cell>
          <cell r="F524">
            <v>2.76463516553115E-6</v>
          </cell>
          <cell r="G524">
            <v>2.76463516553115E-6</v>
          </cell>
          <cell r="H524">
            <v>2.05491690191252E-2</v>
          </cell>
          <cell r="I524">
            <v>1.8118260079995799E-2</v>
          </cell>
          <cell r="J524">
            <v>7.1767949591506605E-2</v>
          </cell>
        </row>
        <row r="525">
          <cell r="B525" t="str">
            <v>D-INGA</v>
          </cell>
          <cell r="C525" t="str">
            <v>VAR_fout</v>
          </cell>
          <cell r="D525" t="str">
            <v>CO2</v>
          </cell>
          <cell r="E525">
            <v>2101.8176255181702</v>
          </cell>
          <cell r="F525">
            <v>1828.5506983688199</v>
          </cell>
          <cell r="G525">
            <v>1459.44257187062</v>
          </cell>
          <cell r="H525">
            <v>1196.5709048696899</v>
          </cell>
          <cell r="I525">
            <v>724.155583311089</v>
          </cell>
          <cell r="J525">
            <v>88.716764122273602</v>
          </cell>
        </row>
        <row r="526">
          <cell r="B526" t="str">
            <v>D-INGA</v>
          </cell>
          <cell r="C526" t="str">
            <v>VAR_fout</v>
          </cell>
          <cell r="D526" t="str">
            <v>INGA</v>
          </cell>
          <cell r="E526">
            <v>37.472417609209479</v>
          </cell>
          <cell r="F526">
            <v>32.317868387240885</v>
          </cell>
          <cell r="G526">
            <v>25.805825106924779</v>
          </cell>
          <cell r="H526">
            <v>24.029873776906065</v>
          </cell>
          <cell r="I526">
            <v>15.405585216861105</v>
          </cell>
          <cell r="J526">
            <v>4.120856924121747</v>
          </cell>
        </row>
        <row r="527">
          <cell r="B527" t="str">
            <v>D-INGA</v>
          </cell>
          <cell r="C527" t="str">
            <v>VAR_fin</v>
          </cell>
          <cell r="D527" t="str">
            <v>NGA</v>
          </cell>
          <cell r="E527">
            <v>37.266269955995973</v>
          </cell>
          <cell r="F527">
            <v>32.421111673206035</v>
          </cell>
          <cell r="G527">
            <v>25.876641345223831</v>
          </cell>
          <cell r="H527">
            <v>21.215796185632843</v>
          </cell>
          <cell r="I527">
            <v>12.83963800196965</v>
          </cell>
          <cell r="J527">
            <v>1.5729922716715175</v>
          </cell>
        </row>
        <row r="528">
          <cell r="B528" t="str">
            <v>D-INGA</v>
          </cell>
          <cell r="C528" t="str">
            <v>VAR_fin</v>
          </cell>
          <cell r="D528" t="str">
            <v>BNGA</v>
          </cell>
          <cell r="E528">
            <v>0.32585776703220337</v>
          </cell>
          <cell r="G528">
            <v>1.1623414423572813E-2</v>
          </cell>
          <cell r="H528">
            <v>2.538996452110966</v>
          </cell>
          <cell r="I528">
            <v>2.5389964522261819</v>
          </cell>
          <cell r="J528">
            <v>2.5389964523555779</v>
          </cell>
        </row>
        <row r="529">
          <cell r="B529" t="str">
            <v>D-INGA</v>
          </cell>
          <cell r="C529" t="str">
            <v>VAR_fin</v>
          </cell>
          <cell r="D529" t="str">
            <v>H2</v>
          </cell>
          <cell r="H529">
            <v>0.35184733175899996</v>
          </cell>
          <cell r="I529">
            <v>7.6165691915876105E-2</v>
          </cell>
          <cell r="J529">
            <v>2.2032638664993956E-2</v>
          </cell>
        </row>
        <row r="530">
          <cell r="B530" t="str">
            <v>D-INGA</v>
          </cell>
          <cell r="C530" t="str">
            <v>VAR_cap</v>
          </cell>
          <cell r="D530" t="str">
            <v>-</v>
          </cell>
          <cell r="E530">
            <v>1.9844833702661</v>
          </cell>
          <cell r="F530">
            <v>1.9844833702661</v>
          </cell>
          <cell r="G530">
            <v>1.9844833702661</v>
          </cell>
          <cell r="H530">
            <v>1.9844833702661</v>
          </cell>
          <cell r="I530">
            <v>1.9844833702661</v>
          </cell>
          <cell r="J530">
            <v>1.0954594374459199</v>
          </cell>
        </row>
        <row r="531">
          <cell r="B531" t="str">
            <v>EWIND</v>
          </cell>
          <cell r="C531" t="str">
            <v>VAR_fout</v>
          </cell>
          <cell r="D531" t="str">
            <v>ELC35</v>
          </cell>
          <cell r="E531">
            <v>0.52400000000000047</v>
          </cell>
          <cell r="F531">
            <v>0.55079999998022422</v>
          </cell>
          <cell r="G531">
            <v>1.935373025517469</v>
          </cell>
          <cell r="H531">
            <v>2.752367988599373</v>
          </cell>
          <cell r="I531">
            <v>7.7398256426242815</v>
          </cell>
          <cell r="J531">
            <v>15.480000050833599</v>
          </cell>
        </row>
        <row r="532">
          <cell r="B532" t="str">
            <v>EWIND</v>
          </cell>
          <cell r="C532" t="str">
            <v>VAR_fin</v>
          </cell>
          <cell r="D532" t="str">
            <v>WND</v>
          </cell>
          <cell r="E532">
            <v>0.52400000000000047</v>
          </cell>
          <cell r="F532">
            <v>0.55079999998022422</v>
          </cell>
          <cell r="G532">
            <v>1.935373025517469</v>
          </cell>
          <cell r="H532">
            <v>2.752367988599373</v>
          </cell>
          <cell r="I532">
            <v>7.7398256426242815</v>
          </cell>
          <cell r="J532">
            <v>15.480000050833599</v>
          </cell>
        </row>
        <row r="533">
          <cell r="B533" t="str">
            <v>EWIND</v>
          </cell>
          <cell r="C533" t="str">
            <v>VAR_ncap</v>
          </cell>
          <cell r="D533" t="str">
            <v>-</v>
          </cell>
          <cell r="F533">
            <v>8.0478676852957596E-3</v>
          </cell>
          <cell r="G533">
            <v>0.237202559565277</v>
          </cell>
          <cell r="H533">
            <v>0.15868295318780401</v>
          </cell>
          <cell r="I533">
            <v>0.49457045103060898</v>
          </cell>
          <cell r="J533">
            <v>1.7286189314343801</v>
          </cell>
        </row>
        <row r="534">
          <cell r="B534" t="str">
            <v>EWIND</v>
          </cell>
          <cell r="C534" t="str">
            <v>VAR_cap</v>
          </cell>
          <cell r="D534" t="str">
            <v>-</v>
          </cell>
          <cell r="E534">
            <v>8.7120000000000003E-2</v>
          </cell>
          <cell r="F534">
            <v>9.1575755721902963E-2</v>
          </cell>
          <cell r="G534">
            <v>0.32177423278110817</v>
          </cell>
          <cell r="H534">
            <v>0.45760744114718233</v>
          </cell>
          <cell r="I534">
            <v>1.2868198663755468</v>
          </cell>
          <cell r="J534">
            <v>2.5736977183560299</v>
          </cell>
        </row>
        <row r="535">
          <cell r="B535" t="str">
            <v>EGEO</v>
          </cell>
          <cell r="C535" t="str">
            <v>VAR_ncap</v>
          </cell>
          <cell r="D535" t="str">
            <v>-</v>
          </cell>
          <cell r="I535">
            <v>1.84762502894183E-8</v>
          </cell>
          <cell r="J535">
            <v>2.6462823757222299E-8</v>
          </cell>
        </row>
        <row r="536">
          <cell r="B536" t="str">
            <v>EGEO</v>
          </cell>
          <cell r="C536" t="str">
            <v>VAR_cap</v>
          </cell>
          <cell r="D536" t="str">
            <v>-</v>
          </cell>
          <cell r="I536">
            <v>1.84762502894183E-8</v>
          </cell>
          <cell r="J536">
            <v>4.4939074046640599E-8</v>
          </cell>
        </row>
        <row r="537">
          <cell r="B537" t="str">
            <v>D-SPLT</v>
          </cell>
          <cell r="C537" t="str">
            <v>VAR_fout</v>
          </cell>
          <cell r="D537" t="str">
            <v>SPLT</v>
          </cell>
          <cell r="E537">
            <v>2.0856330000785879</v>
          </cell>
          <cell r="F537">
            <v>2.6989126651870006</v>
          </cell>
          <cell r="G537">
            <v>0.5912153223508062</v>
          </cell>
          <cell r="H537">
            <v>0.96270786297414801</v>
          </cell>
          <cell r="I537">
            <v>1.557235493736957</v>
          </cell>
          <cell r="J537">
            <v>1.5126310437150978</v>
          </cell>
        </row>
        <row r="538">
          <cell r="B538" t="str">
            <v>D-SPLT</v>
          </cell>
          <cell r="C538" t="str">
            <v>VAR_fin</v>
          </cell>
          <cell r="D538" t="str">
            <v>PLT</v>
          </cell>
          <cell r="E538">
            <v>2.0856330000785879</v>
          </cell>
          <cell r="F538">
            <v>2.6989126651870006</v>
          </cell>
          <cell r="G538">
            <v>0.5912153223508062</v>
          </cell>
          <cell r="H538">
            <v>0.96270786297414801</v>
          </cell>
          <cell r="I538">
            <v>1.557235493736957</v>
          </cell>
          <cell r="J538">
            <v>1.5126310437150978</v>
          </cell>
        </row>
        <row r="539">
          <cell r="B539" t="str">
            <v>RHES-ESOLPV</v>
          </cell>
          <cell r="C539" t="str">
            <v>VAR_fout</v>
          </cell>
          <cell r="D539" t="str">
            <v>RHES_SOL_ELC</v>
          </cell>
          <cell r="E539">
            <v>2.1349390887346629</v>
          </cell>
          <cell r="F539">
            <v>3.3906651494617721</v>
          </cell>
          <cell r="G539">
            <v>4.0404849739563131</v>
          </cell>
          <cell r="H539">
            <v>4.3440889877209523</v>
          </cell>
          <cell r="I539">
            <v>1.5481423408110151</v>
          </cell>
          <cell r="J539">
            <v>1.2096926035558432E-7</v>
          </cell>
        </row>
        <row r="540">
          <cell r="B540" t="str">
            <v>RHES-ESOLPV</v>
          </cell>
          <cell r="C540" t="str">
            <v>VAR_fin</v>
          </cell>
          <cell r="D540" t="str">
            <v>SOL</v>
          </cell>
          <cell r="E540">
            <v>2.1349390887346629</v>
          </cell>
          <cell r="F540">
            <v>3.3906651494617721</v>
          </cell>
          <cell r="G540">
            <v>4.0404849739563131</v>
          </cell>
          <cell r="H540">
            <v>4.3440889877209523</v>
          </cell>
          <cell r="I540">
            <v>1.5481423408110151</v>
          </cell>
          <cell r="J540">
            <v>1.2096926035558432E-7</v>
          </cell>
        </row>
        <row r="541">
          <cell r="B541" t="str">
            <v>RHES-ESOLPV</v>
          </cell>
          <cell r="C541" t="str">
            <v>VAR_fin</v>
          </cell>
          <cell r="D541" t="str">
            <v>SOLPVC</v>
          </cell>
          <cell r="E541">
            <v>2.1349390887346602</v>
          </cell>
          <cell r="F541">
            <v>3.3906651494617699</v>
          </cell>
          <cell r="G541">
            <v>4.0404849739563096</v>
          </cell>
          <cell r="H541">
            <v>4.3440889877209496</v>
          </cell>
          <cell r="I541">
            <v>1.54814234081101</v>
          </cell>
          <cell r="J541">
            <v>1.20969260355584E-7</v>
          </cell>
        </row>
        <row r="542">
          <cell r="B542" t="str">
            <v>RHES-ESOLPV</v>
          </cell>
          <cell r="C542" t="str">
            <v>VAR_ncap</v>
          </cell>
          <cell r="D542" t="str">
            <v>-</v>
          </cell>
          <cell r="J542">
            <v>1.2956375339572099E-7</v>
          </cell>
        </row>
        <row r="543">
          <cell r="B543" t="str">
            <v>RHES-ESOLPV</v>
          </cell>
          <cell r="C543" t="str">
            <v>VAR_cap</v>
          </cell>
          <cell r="D543" t="str">
            <v>-</v>
          </cell>
          <cell r="E543">
            <v>0.67885700000000004</v>
          </cell>
          <cell r="F543">
            <v>1.1558999176781499</v>
          </cell>
          <cell r="G543">
            <v>1.2891570000000001</v>
          </cell>
          <cell r="H543">
            <v>1.25227416505638</v>
          </cell>
          <cell r="I543">
            <v>0.44628428709832202</v>
          </cell>
          <cell r="J543">
            <v>1.2956375339572099E-7</v>
          </cell>
        </row>
        <row r="544">
          <cell r="B544" t="str">
            <v>SUP_DAC</v>
          </cell>
          <cell r="C544" t="str">
            <v>VAR_ncap</v>
          </cell>
          <cell r="D544" t="str">
            <v>-</v>
          </cell>
          <cell r="I544">
            <v>4.9673122432897797E-8</v>
          </cell>
          <cell r="J544">
            <v>3.6851193683511803E-8</v>
          </cell>
        </row>
        <row r="545">
          <cell r="B545" t="str">
            <v>SUP_DAC</v>
          </cell>
          <cell r="C545" t="str">
            <v>VAR_cap</v>
          </cell>
          <cell r="D545" t="str">
            <v>-</v>
          </cell>
          <cell r="I545">
            <v>4.9673122432897797E-8</v>
          </cell>
          <cell r="J545">
            <v>7.2900643868649401E-8</v>
          </cell>
        </row>
        <row r="546">
          <cell r="B546" t="str">
            <v>EHYD-DAM10</v>
          </cell>
          <cell r="C546" t="str">
            <v>VAR_fout</v>
          </cell>
          <cell r="D546" t="str">
            <v>ELC</v>
          </cell>
          <cell r="F546">
            <v>8.0716940233318565E-7</v>
          </cell>
          <cell r="G546">
            <v>1.9983037442044522E-6</v>
          </cell>
          <cell r="H546">
            <v>0.69243542285293636</v>
          </cell>
          <cell r="I546">
            <v>0.73721984062415158</v>
          </cell>
          <cell r="J546">
            <v>0.67757637005465488</v>
          </cell>
        </row>
        <row r="547">
          <cell r="B547" t="str">
            <v>EHYD-DAM10</v>
          </cell>
          <cell r="C547" t="str">
            <v>VAR_fin</v>
          </cell>
          <cell r="D547" t="str">
            <v>HYDD</v>
          </cell>
          <cell r="F547">
            <v>8.0716940233318565E-7</v>
          </cell>
          <cell r="G547">
            <v>1.9983037442044522E-6</v>
          </cell>
          <cell r="H547">
            <v>0.69243542285293636</v>
          </cell>
          <cell r="I547">
            <v>0.73721984062415158</v>
          </cell>
          <cell r="J547">
            <v>0.67757637005465488</v>
          </cell>
        </row>
        <row r="548">
          <cell r="B548" t="str">
            <v>EHYD-DAM10</v>
          </cell>
          <cell r="C548" t="str">
            <v>VAR_ncap</v>
          </cell>
          <cell r="D548" t="str">
            <v>-</v>
          </cell>
          <cell r="F548">
            <v>1.6669971696117901E-7</v>
          </cell>
          <cell r="G548">
            <v>1.14001393706194E-7</v>
          </cell>
          <cell r="H548">
            <v>7.5300578782965505E-2</v>
          </cell>
        </row>
        <row r="549">
          <cell r="B549" t="str">
            <v>EHYD-DAM10</v>
          </cell>
          <cell r="C549" t="str">
            <v>VAR_cap</v>
          </cell>
          <cell r="D549" t="str">
            <v>-</v>
          </cell>
          <cell r="F549">
            <v>1.6669971696117901E-7</v>
          </cell>
          <cell r="G549">
            <v>2.8070111066737299E-7</v>
          </cell>
          <cell r="H549">
            <v>7.5300859484076096E-2</v>
          </cell>
          <cell r="I549">
            <v>7.5300859484076096E-2</v>
          </cell>
          <cell r="J549">
            <v>7.5300859484076096E-2</v>
          </cell>
        </row>
        <row r="550">
          <cell r="B550" t="str">
            <v>DH-EBAT</v>
          </cell>
          <cell r="C550" t="str">
            <v>VAR_ncap</v>
          </cell>
          <cell r="D550" t="str">
            <v>-</v>
          </cell>
          <cell r="E550">
            <v>1.38618086379444E-8</v>
          </cell>
          <cell r="J550">
            <v>2.4047649288596298E-7</v>
          </cell>
        </row>
        <row r="551">
          <cell r="B551" t="str">
            <v>DH-EBAT</v>
          </cell>
          <cell r="C551" t="str">
            <v>VAR_cap</v>
          </cell>
          <cell r="D551" t="str">
            <v>-</v>
          </cell>
          <cell r="E551">
            <v>1.38618086379444E-8</v>
          </cell>
          <cell r="F551">
            <v>1.38618086379444E-8</v>
          </cell>
          <cell r="G551">
            <v>1.38618086379444E-8</v>
          </cell>
          <cell r="H551">
            <v>1.0142640411680601E-8</v>
          </cell>
          <cell r="I551">
            <v>1.5767173941337801E-8</v>
          </cell>
          <cell r="J551">
            <v>2.4324345273960299E-7</v>
          </cell>
        </row>
        <row r="552">
          <cell r="B552" t="str">
            <v>RHEM-EBAT</v>
          </cell>
          <cell r="C552" t="str">
            <v>VAR_fout</v>
          </cell>
          <cell r="D552" t="str">
            <v>RHEM_ELC</v>
          </cell>
          <cell r="E552">
            <v>6.4138392003068167E-6</v>
          </cell>
          <cell r="F552">
            <v>1.0370127914816817E-6</v>
          </cell>
          <cell r="G552">
            <v>5.4941790064348779E-6</v>
          </cell>
          <cell r="H552">
            <v>5.3500801855144498E-5</v>
          </cell>
          <cell r="I552">
            <v>4.1696013569688987E-2</v>
          </cell>
          <cell r="J552">
            <v>0.13710897986611656</v>
          </cell>
        </row>
        <row r="553">
          <cell r="B553" t="str">
            <v>RHEM-EBAT</v>
          </cell>
          <cell r="C553" t="str">
            <v>VAR_fout</v>
          </cell>
          <cell r="D553" t="str">
            <v>AUX_RHEM-EBAT_OUT</v>
          </cell>
          <cell r="E553">
            <v>6.2319869353934395E-6</v>
          </cell>
          <cell r="F553">
            <v>9.6982270831535949E-7</v>
          </cell>
          <cell r="G553">
            <v>5.3805784128551456E-6</v>
          </cell>
          <cell r="H553">
            <v>5.3500801855144498E-5</v>
          </cell>
          <cell r="I553">
            <v>4.1695975116715564E-2</v>
          </cell>
          <cell r="J553">
            <v>0.13710889416069477</v>
          </cell>
        </row>
        <row r="554">
          <cell r="B554" t="str">
            <v>RHEM-EBAT</v>
          </cell>
          <cell r="C554" t="str">
            <v>VAR_fin</v>
          </cell>
          <cell r="D554" t="str">
            <v>RHEM_ELC</v>
          </cell>
          <cell r="E554">
            <v>6.7158350155332197E-6</v>
          </cell>
          <cell r="F554">
            <v>1.4482612457795599E-6</v>
          </cell>
          <cell r="G554">
            <v>6.1734544257533126E-6</v>
          </cell>
          <cell r="H554">
            <v>5.930921289611416E-5</v>
          </cell>
          <cell r="I554">
            <v>4.6110238321885016E-2</v>
          </cell>
          <cell r="J554">
            <v>0.15162407291564217</v>
          </cell>
        </row>
        <row r="555">
          <cell r="B555" t="str">
            <v>RHEM-EBAT</v>
          </cell>
          <cell r="C555" t="str">
            <v>VAR_fin</v>
          </cell>
          <cell r="D555" t="str">
            <v>AUX_RHEM-EBAT_IN</v>
          </cell>
          <cell r="E555">
            <v>6.7158350155332197E-6</v>
          </cell>
          <cell r="F555">
            <v>1.4482612457795599E-6</v>
          </cell>
          <cell r="G555">
            <v>6.1734544257533126E-6</v>
          </cell>
          <cell r="H555">
            <v>5.930921289611416E-5</v>
          </cell>
          <cell r="I555">
            <v>4.6110238321885016E-2</v>
          </cell>
          <cell r="J555">
            <v>0.15162407291564217</v>
          </cell>
        </row>
        <row r="556">
          <cell r="B556" t="str">
            <v>RHEM-EBAT</v>
          </cell>
          <cell r="C556" t="str">
            <v>VAR_ncap</v>
          </cell>
          <cell r="D556" t="str">
            <v>-</v>
          </cell>
          <cell r="H556">
            <v>2.0498475834807999E-2</v>
          </cell>
          <cell r="I556">
            <v>3.3477151259075799E-2</v>
          </cell>
          <cell r="J556">
            <v>5.3556520765321199E-2</v>
          </cell>
        </row>
        <row r="557">
          <cell r="B557" t="str">
            <v>RHEM-EBAT</v>
          </cell>
          <cell r="C557" t="str">
            <v>VAR_cap</v>
          </cell>
          <cell r="D557" t="str">
            <v>-</v>
          </cell>
          <cell r="E557">
            <v>2.76463479851341E-6</v>
          </cell>
          <cell r="F557">
            <v>2.76463479851341E-6</v>
          </cell>
          <cell r="G557">
            <v>2.76463479851341E-6</v>
          </cell>
          <cell r="H557">
            <v>2.0498475834807999E-2</v>
          </cell>
          <cell r="I557">
            <v>4.5424474878917098E-2</v>
          </cell>
          <cell r="J557">
            <v>7.1804956982397097E-2</v>
          </cell>
        </row>
        <row r="558">
          <cell r="B558" t="str">
            <v>CT_CWODBDSCCS</v>
          </cell>
          <cell r="C558" t="str">
            <v>VAR_fout</v>
          </cell>
          <cell r="D558" t="str">
            <v>CO2_O</v>
          </cell>
          <cell r="J558">
            <v>618.29955011294805</v>
          </cell>
        </row>
        <row r="559">
          <cell r="B559" t="str">
            <v>CT_CWODBDSCCS</v>
          </cell>
          <cell r="C559" t="str">
            <v>VAR_fout</v>
          </cell>
          <cell r="D559" t="str">
            <v>CO2</v>
          </cell>
          <cell r="J559">
            <v>-618.29955011294805</v>
          </cell>
        </row>
        <row r="560">
          <cell r="B560" t="str">
            <v>CT_CWODBDSCCS</v>
          </cell>
          <cell r="C560" t="str">
            <v>VAR_fout</v>
          </cell>
          <cell r="D560" t="str">
            <v>BDS</v>
          </cell>
          <cell r="J560">
            <v>3.4595867053349179</v>
          </cell>
        </row>
        <row r="561">
          <cell r="B561" t="str">
            <v>CT_CWODBDSCCS</v>
          </cell>
          <cell r="C561" t="str">
            <v>VAR_fout</v>
          </cell>
          <cell r="D561" t="str">
            <v>LTH</v>
          </cell>
          <cell r="J561">
            <v>1.3492388150806165</v>
          </cell>
        </row>
        <row r="562">
          <cell r="B562" t="str">
            <v>CT_CWODBDSCCS</v>
          </cell>
          <cell r="C562" t="str">
            <v>VAR_fin</v>
          </cell>
          <cell r="D562" t="str">
            <v>CWOD</v>
          </cell>
          <cell r="J562">
            <v>9.8580923408824344</v>
          </cell>
        </row>
        <row r="563">
          <cell r="B563" t="str">
            <v>CT_CWODBDSCCS</v>
          </cell>
          <cell r="C563" t="str">
            <v>VAR_fin</v>
          </cell>
          <cell r="D563" t="str">
            <v>CELC</v>
          </cell>
          <cell r="J563">
            <v>0.44653379832430018</v>
          </cell>
        </row>
        <row r="564">
          <cell r="B564" t="str">
            <v>CT_CWODBDSCCS</v>
          </cell>
          <cell r="C564" t="str">
            <v>VAR_ncap</v>
          </cell>
          <cell r="D564" t="str">
            <v>-</v>
          </cell>
          <cell r="J564">
            <v>0.18803184164507</v>
          </cell>
        </row>
        <row r="565">
          <cell r="B565" t="str">
            <v>CT_CWODBDSCCS</v>
          </cell>
          <cell r="C565" t="str">
            <v>VAR_cap</v>
          </cell>
          <cell r="D565" t="str">
            <v>-</v>
          </cell>
          <cell r="J565">
            <v>0.18803184164507</v>
          </cell>
        </row>
        <row r="566">
          <cell r="B566" t="str">
            <v>EHYD-PUM15</v>
          </cell>
          <cell r="C566" t="str">
            <v>VAR_ncap</v>
          </cell>
          <cell r="D566" t="str">
            <v>-</v>
          </cell>
          <cell r="F566">
            <v>1.4165593497192799E-8</v>
          </cell>
        </row>
        <row r="567">
          <cell r="B567" t="str">
            <v>EHYD-PUM15</v>
          </cell>
          <cell r="C567" t="str">
            <v>VAR_cap</v>
          </cell>
          <cell r="D567" t="str">
            <v>-</v>
          </cell>
          <cell r="F567">
            <v>1.4165593497192799E-8</v>
          </cell>
          <cell r="G567">
            <v>1.4165593497192799E-8</v>
          </cell>
          <cell r="H567">
            <v>1.4165593497192799E-8</v>
          </cell>
          <cell r="I567">
            <v>1.4165593497192799E-8</v>
          </cell>
          <cell r="J567">
            <v>1.4165593497192799E-8</v>
          </cell>
        </row>
        <row r="568">
          <cell r="B568" t="str">
            <v>D-EWST</v>
          </cell>
          <cell r="C568" t="str">
            <v>VAR_fout</v>
          </cell>
          <cell r="D568" t="str">
            <v>CO2</v>
          </cell>
          <cell r="E568">
            <v>2236.6396418120598</v>
          </cell>
          <cell r="F568">
            <v>2235.40406133427</v>
          </cell>
          <cell r="G568">
            <v>2268.7764411922999</v>
          </cell>
          <cell r="H568">
            <v>2238.5115825748398</v>
          </cell>
          <cell r="I568">
            <v>2266.09860796871</v>
          </cell>
          <cell r="J568">
            <v>2317.38932576142</v>
          </cell>
        </row>
        <row r="569">
          <cell r="B569" t="str">
            <v>D-EWST</v>
          </cell>
          <cell r="C569" t="str">
            <v>VAR_fout</v>
          </cell>
          <cell r="D569" t="str">
            <v>EWST</v>
          </cell>
          <cell r="E569">
            <v>48.203440556294431</v>
          </cell>
          <cell r="F569">
            <v>48.176811668469497</v>
          </cell>
          <cell r="G569">
            <v>48.896043992477075</v>
          </cell>
          <cell r="H569">
            <v>48.243784108712269</v>
          </cell>
          <cell r="I569">
            <v>48.838332068291187</v>
          </cell>
          <cell r="J569">
            <v>49.943735468996188</v>
          </cell>
        </row>
        <row r="570">
          <cell r="B570" t="str">
            <v>D-EWST</v>
          </cell>
          <cell r="C570" t="str">
            <v>VAR_fin</v>
          </cell>
          <cell r="D570" t="str">
            <v>WSTNREN</v>
          </cell>
          <cell r="E570">
            <v>24.101720278147226</v>
          </cell>
          <cell r="F570">
            <v>24.088405833343437</v>
          </cell>
          <cell r="G570">
            <v>24.448021995606737</v>
          </cell>
          <cell r="H570">
            <v>24.121892053608185</v>
          </cell>
          <cell r="I570">
            <v>24.41916603414559</v>
          </cell>
          <cell r="J570">
            <v>24.971867734498094</v>
          </cell>
        </row>
        <row r="571">
          <cell r="B571" t="str">
            <v>D-EWST</v>
          </cell>
          <cell r="C571" t="str">
            <v>VAR_fin</v>
          </cell>
          <cell r="D571" t="str">
            <v>WSTREN</v>
          </cell>
          <cell r="E571">
            <v>24.101720278147226</v>
          </cell>
          <cell r="F571">
            <v>24.088405833343437</v>
          </cell>
          <cell r="G571">
            <v>24.448021995606737</v>
          </cell>
          <cell r="H571">
            <v>24.121892053608185</v>
          </cell>
          <cell r="I571">
            <v>24.41916603414559</v>
          </cell>
          <cell r="J571">
            <v>24.971867734498094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122.68752359636711</v>
          </cell>
          <cell r="E4">
            <v>534.58504734782491</v>
          </cell>
        </row>
        <row r="5">
          <cell r="A5" t="str">
            <v>CO2_M</v>
          </cell>
          <cell r="B5" t="str">
            <v>VAR_fin</v>
          </cell>
          <cell r="C5" t="str">
            <v>SUP_H2GSL</v>
          </cell>
          <cell r="D5">
            <v>75.36590813884591</v>
          </cell>
          <cell r="E5">
            <v>78.224875731030551</v>
          </cell>
        </row>
        <row r="6">
          <cell r="A6" t="str">
            <v>CO2_M</v>
          </cell>
          <cell r="B6" t="str">
            <v>VAR_fin</v>
          </cell>
          <cell r="C6" t="str">
            <v>SUP_H2DSL</v>
          </cell>
          <cell r="D6">
            <v>47.321611237537979</v>
          </cell>
          <cell r="E6">
            <v>456.36017036479541</v>
          </cell>
        </row>
        <row r="7">
          <cell r="A7" t="str">
            <v>CO2_O</v>
          </cell>
          <cell r="B7" t="str">
            <v>VAR_fout</v>
          </cell>
          <cell r="C7" t="str">
            <v>EWSTINCCS</v>
          </cell>
          <cell r="D7">
            <v>189.13508908721695</v>
          </cell>
          <cell r="E7">
            <v>1140.9247781253828</v>
          </cell>
        </row>
        <row r="8">
          <cell r="A8" t="str">
            <v>CO2_O</v>
          </cell>
          <cell r="B8" t="str">
            <v>VAR_fout</v>
          </cell>
          <cell r="C8" t="str">
            <v>ENGA-CCS</v>
          </cell>
          <cell r="E8">
            <v>6.8798082269701076E-5</v>
          </cell>
        </row>
        <row r="9">
          <cell r="A9" t="str">
            <v>CO2_O</v>
          </cell>
          <cell r="B9" t="str">
            <v>VAR_fout</v>
          </cell>
          <cell r="C9" t="str">
            <v>CHPWSTCCS</v>
          </cell>
          <cell r="D9">
            <v>175.81363622851504</v>
          </cell>
          <cell r="E9">
            <v>1088.6106224009386</v>
          </cell>
        </row>
        <row r="10">
          <cell r="A10" t="str">
            <v>CO2_O</v>
          </cell>
          <cell r="B10" t="str">
            <v>VAR_fout</v>
          </cell>
          <cell r="C10" t="str">
            <v>ITOT-CHPWSTCCS</v>
          </cell>
          <cell r="D10">
            <v>100.71059604393402</v>
          </cell>
          <cell r="E10">
            <v>715.22300214627148</v>
          </cell>
        </row>
        <row r="11">
          <cell r="A11" t="str">
            <v>CO2_O</v>
          </cell>
          <cell r="B11" t="str">
            <v>VAR_fout</v>
          </cell>
          <cell r="C11" t="str">
            <v>ITOT-CHPWODCCS</v>
          </cell>
          <cell r="D11">
            <v>338.51754200025499</v>
          </cell>
          <cell r="E11">
            <v>939.33429692155073</v>
          </cell>
        </row>
        <row r="12">
          <cell r="A12" t="str">
            <v>CO2_O</v>
          </cell>
          <cell r="B12" t="str">
            <v>VAR_fout</v>
          </cell>
          <cell r="C12" t="str">
            <v>EWOD-CCS</v>
          </cell>
          <cell r="E12">
            <v>247.8030199862921</v>
          </cell>
        </row>
        <row r="13">
          <cell r="A13" t="str">
            <v>CO2_O</v>
          </cell>
          <cell r="B13" t="str">
            <v>VAR_fout</v>
          </cell>
          <cell r="C13" t="str">
            <v>ITOT-PROCESSCO2CCS</v>
          </cell>
          <cell r="D13">
            <v>2.7245628364004967E-6</v>
          </cell>
          <cell r="E13">
            <v>1646.4539964904891</v>
          </cell>
        </row>
        <row r="14">
          <cell r="A14" t="str">
            <v>CO2_O</v>
          </cell>
          <cell r="B14" t="str">
            <v>VAR_fout</v>
          </cell>
          <cell r="C14" t="str">
            <v>SUP_WODH2CCS</v>
          </cell>
          <cell r="E14">
            <v>1026.0864432535554</v>
          </cell>
        </row>
        <row r="15">
          <cell r="A15" t="str">
            <v>CO2_O</v>
          </cell>
          <cell r="B15" t="str">
            <v>VAR_fout</v>
          </cell>
          <cell r="C15" t="str">
            <v>SUP_NGAH2CCS</v>
          </cell>
          <cell r="E15">
            <v>1341.4644160425639</v>
          </cell>
        </row>
        <row r="16">
          <cell r="A16" t="str">
            <v>CO2_O</v>
          </cell>
          <cell r="B16" t="str">
            <v>VAR_fout</v>
          </cell>
          <cell r="C16" t="str">
            <v>CT_CWODBDSCCS</v>
          </cell>
          <cell r="E16">
            <v>618.29955011294805</v>
          </cell>
        </row>
        <row r="17">
          <cell r="A17" t="str">
            <v>CO2_O</v>
          </cell>
          <cell r="B17" t="str">
            <v>VAR_fin</v>
          </cell>
          <cell r="C17" t="str">
            <v>D-CO2_O</v>
          </cell>
          <cell r="D17">
            <v>804.17695220034852</v>
          </cell>
          <cell r="E17">
            <v>8764.2004670275801</v>
          </cell>
        </row>
        <row r="18">
          <cell r="A18" t="str">
            <v>CO2_Q</v>
          </cell>
          <cell r="B18" t="str">
            <v>VAR_fout</v>
          </cell>
          <cell r="C18" t="str">
            <v>D-CO2_O</v>
          </cell>
          <cell r="D18">
            <v>681.48942812926032</v>
          </cell>
          <cell r="E18">
            <v>1991.5298505884998</v>
          </cell>
        </row>
        <row r="19">
          <cell r="A19" t="str">
            <v>CO2_Q</v>
          </cell>
          <cell r="B19" t="str">
            <v>VAR_fin</v>
          </cell>
          <cell r="C19" t="str">
            <v>CO2SINK</v>
          </cell>
          <cell r="D19">
            <v>681.48942812926032</v>
          </cell>
          <cell r="E19">
            <v>1991.5298505884998</v>
          </cell>
        </row>
        <row r="20">
          <cell r="A20" t="str">
            <v>CO2_X</v>
          </cell>
          <cell r="B20" t="str">
            <v>VAR_fout</v>
          </cell>
          <cell r="C20" t="str">
            <v>D-CO2_O</v>
          </cell>
          <cell r="E20">
            <v>6238.0855690768467</v>
          </cell>
        </row>
        <row r="21">
          <cell r="A21" t="str">
            <v>CO2_X</v>
          </cell>
          <cell r="B21" t="str">
            <v>VAR_fin</v>
          </cell>
          <cell r="C21" t="str">
            <v>CO2EXP</v>
          </cell>
          <cell r="D21">
            <v>4.7472155477964341E-7</v>
          </cell>
          <cell r="E21">
            <v>6238.0855690768467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0.13797373164500937</v>
          </cell>
        </row>
        <row r="5">
          <cell r="A5" t="str">
            <v>EXPELC_DE</v>
          </cell>
          <cell r="C5" t="str">
            <v>ELC_E-DE</v>
          </cell>
          <cell r="D5">
            <v>26.492975602083341</v>
          </cell>
        </row>
        <row r="6">
          <cell r="A6" t="str">
            <v>IMPDSL</v>
          </cell>
          <cell r="C6" t="str">
            <v>DSL</v>
          </cell>
          <cell r="D6">
            <v>122.264676337143</v>
          </cell>
          <cell r="E6">
            <v>109.14919416929301</v>
          </cell>
          <cell r="F6">
            <v>92.026248510496998</v>
          </cell>
          <cell r="G6">
            <v>64.625948713220964</v>
          </cell>
          <cell r="H6">
            <v>42.350694020077277</v>
          </cell>
        </row>
        <row r="7">
          <cell r="A7" t="str">
            <v>IMPH2</v>
          </cell>
          <cell r="C7" t="str">
            <v>H2</v>
          </cell>
          <cell r="H7">
            <v>0.47219261091293974</v>
          </cell>
          <cell r="I7">
            <v>1.4250650159194711</v>
          </cell>
        </row>
        <row r="8">
          <cell r="A8" t="str">
            <v>IMPELC_AT</v>
          </cell>
          <cell r="C8" t="str">
            <v>ELC_I-AT</v>
          </cell>
          <cell r="D8">
            <v>15.013805099638981</v>
          </cell>
          <cell r="E8">
            <v>9.2206503276459415</v>
          </cell>
          <cell r="F8">
            <v>5.1403971647532085</v>
          </cell>
          <cell r="G8">
            <v>2.2269299715758475</v>
          </cell>
          <cell r="H8">
            <v>5.7383831092371462</v>
          </cell>
          <cell r="I8">
            <v>6.7772292968011199</v>
          </cell>
        </row>
        <row r="9">
          <cell r="A9" t="str">
            <v>IMPELC_AT</v>
          </cell>
          <cell r="C9" t="str">
            <v>ELCS</v>
          </cell>
          <cell r="D9">
            <v>15.013805099638981</v>
          </cell>
          <cell r="E9">
            <v>9.2206503276459415</v>
          </cell>
          <cell r="F9">
            <v>5.1403971647532085</v>
          </cell>
          <cell r="G9">
            <v>2.2269299715758475</v>
          </cell>
          <cell r="H9">
            <v>5.7383831092371462</v>
          </cell>
          <cell r="I9">
            <v>6.7772292968011199</v>
          </cell>
        </row>
        <row r="10">
          <cell r="A10" t="str">
            <v>IMPELC_FR</v>
          </cell>
          <cell r="C10" t="str">
            <v>ELC_I-FR</v>
          </cell>
          <cell r="D10">
            <v>28.948620898549695</v>
          </cell>
          <cell r="E10">
            <v>21.154511266801457</v>
          </cell>
          <cell r="F10">
            <v>27.304976880293218</v>
          </cell>
          <cell r="G10">
            <v>13.338999600257191</v>
          </cell>
          <cell r="H10">
            <v>10.114308086312366</v>
          </cell>
          <cell r="I10">
            <v>8.1619955487779716</v>
          </cell>
        </row>
        <row r="11">
          <cell r="A11" t="str">
            <v>IMPELC_FR</v>
          </cell>
          <cell r="C11" t="str">
            <v>ELCS</v>
          </cell>
          <cell r="D11">
            <v>28.948620898549695</v>
          </cell>
          <cell r="E11">
            <v>21.154511266801457</v>
          </cell>
          <cell r="F11">
            <v>27.304976880293218</v>
          </cell>
          <cell r="G11">
            <v>13.338999600257191</v>
          </cell>
          <cell r="H11">
            <v>10.114308086312366</v>
          </cell>
          <cell r="I11">
            <v>8.1619955487779716</v>
          </cell>
        </row>
        <row r="12">
          <cell r="A12" t="str">
            <v>RNWHYDR1</v>
          </cell>
          <cell r="C12" t="str">
            <v>HYDR</v>
          </cell>
          <cell r="D12">
            <v>66.63240000032215</v>
          </cell>
          <cell r="E12">
            <v>55.764000000320401</v>
          </cell>
          <cell r="F12">
            <v>65.547508716631526</v>
          </cell>
          <cell r="G12">
            <v>64.462617339461346</v>
          </cell>
          <cell r="H12">
            <v>62.292851447376819</v>
          </cell>
          <cell r="I12">
            <v>65.663078048832631</v>
          </cell>
        </row>
        <row r="13">
          <cell r="A13" t="str">
            <v>EXPELC_IT</v>
          </cell>
          <cell r="C13" t="str">
            <v>ELC_E-IT</v>
          </cell>
          <cell r="D13">
            <v>71.694107595736241</v>
          </cell>
          <cell r="E13">
            <v>34.294572397329937</v>
          </cell>
          <cell r="F13">
            <v>54.602136112825804</v>
          </cell>
          <cell r="G13">
            <v>30.254722307382615</v>
          </cell>
          <cell r="H13">
            <v>14.457789902804389</v>
          </cell>
          <cell r="I13">
            <v>12.611295533214475</v>
          </cell>
        </row>
        <row r="14">
          <cell r="A14" t="str">
            <v>IMPURN1</v>
          </cell>
          <cell r="C14" t="str">
            <v>URN</v>
          </cell>
          <cell r="D14">
            <v>250.94816978607108</v>
          </cell>
          <cell r="E14">
            <v>253.30010962446951</v>
          </cell>
          <cell r="F14">
            <v>176.99754695030336</v>
          </cell>
          <cell r="G14">
            <v>189.38250853525281</v>
          </cell>
          <cell r="H14">
            <v>98.945499406274848</v>
          </cell>
        </row>
        <row r="15">
          <cell r="A15" t="str">
            <v>EXPELC_AT</v>
          </cell>
          <cell r="C15" t="str">
            <v>ELC_E-AT</v>
          </cell>
          <cell r="D15">
            <v>6.22955421305429</v>
          </cell>
        </row>
        <row r="16">
          <cell r="A16" t="str">
            <v>EXPELC_FR</v>
          </cell>
          <cell r="C16" t="str">
            <v>ELC_E-FR</v>
          </cell>
          <cell r="D16">
            <v>12.753358519768932</v>
          </cell>
        </row>
        <row r="17">
          <cell r="A17" t="str">
            <v>RNWWND1</v>
          </cell>
          <cell r="C17" t="str">
            <v>WND</v>
          </cell>
          <cell r="D17">
            <v>0.52399982559300529</v>
          </cell>
          <cell r="E17">
            <v>0.55079982502710767</v>
          </cell>
          <cell r="F17">
            <v>1.9353728492987214</v>
          </cell>
          <cell r="G17">
            <v>2.5200000822650259</v>
          </cell>
          <cell r="H17">
            <v>2.5200000087791308</v>
          </cell>
          <cell r="I17">
            <v>2.5199999933963877</v>
          </cell>
        </row>
        <row r="18">
          <cell r="A18" t="str">
            <v>RNWWND2</v>
          </cell>
          <cell r="C18" t="str">
            <v>WND</v>
          </cell>
          <cell r="G18">
            <v>0.23236763863992119</v>
          </cell>
          <cell r="H18">
            <v>5.2198252120326627</v>
          </cell>
          <cell r="I18">
            <v>5.3999999999126969</v>
          </cell>
        </row>
        <row r="19">
          <cell r="A19" t="str">
            <v>RNWMNR1</v>
          </cell>
          <cell r="C19" t="str">
            <v>MNR</v>
          </cell>
          <cell r="D19">
            <v>3.7980789868146654</v>
          </cell>
          <cell r="E19">
            <v>4.760016467724256</v>
          </cell>
          <cell r="F19">
            <v>5.1133484284980995</v>
          </cell>
          <cell r="G19">
            <v>5.7022350306236413</v>
          </cell>
          <cell r="H19">
            <v>7.1940810879976453</v>
          </cell>
          <cell r="I19">
            <v>8.9999999999423697</v>
          </cell>
        </row>
        <row r="20">
          <cell r="A20" t="str">
            <v>RNWWND3</v>
          </cell>
          <cell r="C20" t="str">
            <v>WND</v>
          </cell>
          <cell r="I20">
            <v>7.5599999997633676</v>
          </cell>
        </row>
        <row r="21">
          <cell r="A21" t="str">
            <v>RNWMNR2</v>
          </cell>
          <cell r="C21" t="str">
            <v>MNR</v>
          </cell>
          <cell r="E21">
            <v>4.7600164672761762</v>
          </cell>
          <cell r="F21">
            <v>4.7122430861061009</v>
          </cell>
          <cell r="G21">
            <v>5.7022350304986054</v>
          </cell>
          <cell r="H21">
            <v>5.1443781434030322</v>
          </cell>
          <cell r="I21">
            <v>9.000001545122835</v>
          </cell>
        </row>
        <row r="22">
          <cell r="A22" t="str">
            <v>RNWMNR3</v>
          </cell>
          <cell r="C22" t="str">
            <v>MNR</v>
          </cell>
          <cell r="E22">
            <v>0.30555877894403816</v>
          </cell>
          <cell r="G22">
            <v>0.66217757233999963</v>
          </cell>
        </row>
        <row r="23">
          <cell r="A23" t="str">
            <v>IMPLFO1</v>
          </cell>
          <cell r="C23" t="str">
            <v>LFO</v>
          </cell>
          <cell r="D23">
            <v>101.72063682472172</v>
          </cell>
          <cell r="E23">
            <v>90.97736797402014</v>
          </cell>
          <cell r="F23">
            <v>67.183292338513212</v>
          </cell>
          <cell r="G23">
            <v>31.720843755958015</v>
          </cell>
          <cell r="H23">
            <v>7.8019768423717633</v>
          </cell>
        </row>
        <row r="24">
          <cell r="A24" t="str">
            <v>IMPBNGA</v>
          </cell>
          <cell r="C24" t="str">
            <v>BIO</v>
          </cell>
          <cell r="E24">
            <v>0.51649982291619434</v>
          </cell>
          <cell r="F24">
            <v>0.89966221793376633</v>
          </cell>
          <cell r="G24">
            <v>1.8383990423568277</v>
          </cell>
          <cell r="H24">
            <v>1.729538946962583</v>
          </cell>
        </row>
        <row r="25">
          <cell r="A25" t="str">
            <v>RNWGEO1</v>
          </cell>
          <cell r="C25" t="str">
            <v>GEO</v>
          </cell>
          <cell r="H25">
            <v>1.8127074164424369E-6</v>
          </cell>
          <cell r="I25">
            <v>6.4432221773161447E-6</v>
          </cell>
        </row>
        <row r="26">
          <cell r="A26" t="str">
            <v>IMPGSL</v>
          </cell>
          <cell r="C26" t="str">
            <v>GSL</v>
          </cell>
          <cell r="D26">
            <v>77.666649457390037</v>
          </cell>
          <cell r="E26">
            <v>76.093389862861144</v>
          </cell>
          <cell r="F26">
            <v>73.684981673928448</v>
          </cell>
          <cell r="G26">
            <v>40.974804959743018</v>
          </cell>
          <cell r="H26">
            <v>7.1659024346790643</v>
          </cell>
        </row>
        <row r="27">
          <cell r="A27" t="str">
            <v>RNWWOD1</v>
          </cell>
          <cell r="C27" t="str">
            <v>WOD</v>
          </cell>
          <cell r="D27">
            <v>10.182339390052716</v>
          </cell>
          <cell r="E27">
            <v>11.152950464616557</v>
          </cell>
          <cell r="F27">
            <v>12.608867076623637</v>
          </cell>
          <cell r="G27">
            <v>15.035394763075519</v>
          </cell>
          <cell r="H27">
            <v>17.461922450147433</v>
          </cell>
          <cell r="I27">
            <v>17.461922450115388</v>
          </cell>
        </row>
        <row r="28">
          <cell r="A28" t="str">
            <v>RNWWOD2</v>
          </cell>
          <cell r="C28" t="str">
            <v>WOD</v>
          </cell>
          <cell r="D28">
            <v>7.4592162260658199</v>
          </cell>
          <cell r="E28">
            <v>8.0030400917506306</v>
          </cell>
          <cell r="F28">
            <v>8.8187758899913966</v>
          </cell>
          <cell r="G28">
            <v>10.17833555399959</v>
          </cell>
          <cell r="H28">
            <v>10.230788215729181</v>
          </cell>
          <cell r="I28">
            <v>7.6165742111548855</v>
          </cell>
        </row>
        <row r="29">
          <cell r="A29" t="str">
            <v>RNWWOD3</v>
          </cell>
          <cell r="C29" t="str">
            <v>WOD</v>
          </cell>
          <cell r="D29">
            <v>2.6225281430590304</v>
          </cell>
          <cell r="E29">
            <v>3.2650043802714284</v>
          </cell>
          <cell r="F29">
            <v>4.2287187359854164</v>
          </cell>
          <cell r="G29">
            <v>5.8349093289591751</v>
          </cell>
          <cell r="H29">
            <v>6.3806238483088977</v>
          </cell>
          <cell r="I29">
            <v>4.2596717011439029</v>
          </cell>
        </row>
        <row r="30">
          <cell r="A30" t="str">
            <v>RNWWOD4</v>
          </cell>
          <cell r="C30" t="str">
            <v>WOD</v>
          </cell>
          <cell r="D30">
            <v>16.967544888640496</v>
          </cell>
          <cell r="E30">
            <v>16.921791933903052</v>
          </cell>
          <cell r="F30">
            <v>16.853162499419671</v>
          </cell>
          <cell r="G30">
            <v>16.21226092871726</v>
          </cell>
          <cell r="H30">
            <v>13.187566039324265</v>
          </cell>
          <cell r="I30">
            <v>21.182977645636896</v>
          </cell>
        </row>
        <row r="31">
          <cell r="A31" t="str">
            <v>RNWWOD5</v>
          </cell>
          <cell r="C31" t="str">
            <v>WOD</v>
          </cell>
          <cell r="D31">
            <v>7.5383713524505609</v>
          </cell>
          <cell r="E31">
            <v>7.9181137385522788</v>
          </cell>
          <cell r="F31">
            <v>4.751376406619884</v>
          </cell>
          <cell r="I31">
            <v>13.234507144243857</v>
          </cell>
        </row>
        <row r="32">
          <cell r="A32" t="str">
            <v>RNNWWST1</v>
          </cell>
          <cell r="C32" t="str">
            <v>WSTNREN</v>
          </cell>
          <cell r="D32">
            <v>35.611720279410392</v>
          </cell>
          <cell r="E32">
            <v>35.882382719355505</v>
          </cell>
          <cell r="F32">
            <v>35.762047998918213</v>
          </cell>
          <cell r="G32">
            <v>35.039994539056003</v>
          </cell>
          <cell r="H32">
            <v>35.159448775591756</v>
          </cell>
          <cell r="I32">
            <v>35.603172875955536</v>
          </cell>
        </row>
        <row r="33">
          <cell r="A33" t="str">
            <v>RNWSOL1</v>
          </cell>
          <cell r="C33" t="str">
            <v>SOL</v>
          </cell>
          <cell r="D33">
            <v>12.556445409073195</v>
          </cell>
          <cell r="E33">
            <v>16.523357275296039</v>
          </cell>
          <cell r="F33">
            <v>23.859713761512793</v>
          </cell>
          <cell r="G33">
            <v>30.899791423501465</v>
          </cell>
          <cell r="H33">
            <v>46.180754911999259</v>
          </cell>
          <cell r="I33">
            <v>102.86931612517451</v>
          </cell>
        </row>
        <row r="34">
          <cell r="A34" t="str">
            <v>IMPHFO1</v>
          </cell>
          <cell r="C34" t="str">
            <v>HFO</v>
          </cell>
          <cell r="D34">
            <v>2.7763686048032281</v>
          </cell>
        </row>
        <row r="35">
          <cell r="A35" t="str">
            <v>RNWHYDD1</v>
          </cell>
          <cell r="C35" t="str">
            <v>HYDD</v>
          </cell>
          <cell r="D35">
            <v>66.745680000270909</v>
          </cell>
          <cell r="E35">
            <v>49.798799999797374</v>
          </cell>
          <cell r="F35">
            <v>66.59251636943668</v>
          </cell>
          <cell r="G35">
            <v>70.236652064862781</v>
          </cell>
          <cell r="H35">
            <v>73.020348535343643</v>
          </cell>
          <cell r="I35">
            <v>69.650121952935393</v>
          </cell>
        </row>
        <row r="36">
          <cell r="A36" t="str">
            <v>IMPKER</v>
          </cell>
          <cell r="C36" t="str">
            <v>KER</v>
          </cell>
          <cell r="D36">
            <v>1.1093853663791744</v>
          </cell>
          <cell r="E36">
            <v>1.4052148835537817</v>
          </cell>
          <cell r="F36">
            <v>1.8489591593156731</v>
          </cell>
          <cell r="G36">
            <v>1.9854848717156581</v>
          </cell>
          <cell r="H36">
            <v>0.24664417027144578</v>
          </cell>
        </row>
        <row r="37">
          <cell r="A37" t="str">
            <v>IMPBDS</v>
          </cell>
          <cell r="C37" t="str">
            <v>BDS</v>
          </cell>
          <cell r="D37">
            <v>2.4791492723568731</v>
          </cell>
          <cell r="E37">
            <v>2.8772670000214751</v>
          </cell>
          <cell r="F37">
            <v>2.633575747625069</v>
          </cell>
          <cell r="G37">
            <v>3.2696921285013212</v>
          </cell>
          <cell r="H37">
            <v>3.2696921422872007</v>
          </cell>
          <cell r="I37">
            <v>20.331916414345681</v>
          </cell>
        </row>
        <row r="38">
          <cell r="A38" t="str">
            <v>IMPCOA1</v>
          </cell>
          <cell r="C38" t="str">
            <v>COA</v>
          </cell>
          <cell r="D38">
            <v>3.6600000002006632</v>
          </cell>
          <cell r="E38">
            <v>3.5607365033409955</v>
          </cell>
          <cell r="F38">
            <v>3.237454938162236</v>
          </cell>
          <cell r="G38">
            <v>3.6451121111235132E-4</v>
          </cell>
        </row>
        <row r="39">
          <cell r="A39" t="str">
            <v>IMPETH</v>
          </cell>
          <cell r="C39" t="str">
            <v>ETH</v>
          </cell>
          <cell r="D39">
            <v>4.4341481946112449</v>
          </cell>
          <cell r="E39">
            <v>4.4065664640027595</v>
          </cell>
          <cell r="F39">
            <v>4.2670953386902992</v>
          </cell>
          <cell r="G39">
            <v>2.6922421443863587</v>
          </cell>
          <cell r="H39">
            <v>6.6123466851699639</v>
          </cell>
          <cell r="I39">
            <v>5.7803788456947292</v>
          </cell>
        </row>
        <row r="40">
          <cell r="A40" t="str">
            <v>IMPELC_DE</v>
          </cell>
          <cell r="C40" t="str">
            <v>ELC_I-DE</v>
          </cell>
          <cell r="D40">
            <v>46.3984755206505</v>
          </cell>
          <cell r="E40">
            <v>19.898364543259412</v>
          </cell>
          <cell r="F40">
            <v>18.006435268949172</v>
          </cell>
          <cell r="G40">
            <v>9.9281810629616771</v>
          </cell>
          <cell r="H40">
            <v>17.333143826822017</v>
          </cell>
          <cell r="I40">
            <v>11.473022900200545</v>
          </cell>
        </row>
        <row r="41">
          <cell r="A41" t="str">
            <v>IMPELC_DE</v>
          </cell>
          <cell r="C41" t="str">
            <v>ELCS</v>
          </cell>
          <cell r="D41">
            <v>46.3984755206505</v>
          </cell>
          <cell r="E41">
            <v>19.898364543259412</v>
          </cell>
          <cell r="F41">
            <v>18.006435268949172</v>
          </cell>
          <cell r="G41">
            <v>9.9281810629616771</v>
          </cell>
          <cell r="H41">
            <v>17.333143826822017</v>
          </cell>
          <cell r="I41">
            <v>11.473022900200545</v>
          </cell>
        </row>
        <row r="42">
          <cell r="A42" t="str">
            <v>RNWWST1</v>
          </cell>
          <cell r="C42" t="str">
            <v>WSTREN</v>
          </cell>
          <cell r="D42">
            <v>33.781042501754797</v>
          </cell>
          <cell r="E42">
            <v>33.78104250201968</v>
          </cell>
          <cell r="F42">
            <v>33.781042509631639</v>
          </cell>
          <cell r="G42">
            <v>33.781042502611342</v>
          </cell>
          <cell r="H42">
            <v>33.781042505516631</v>
          </cell>
          <cell r="I42">
            <v>33.781042506583049</v>
          </cell>
        </row>
        <row r="43">
          <cell r="A43" t="str">
            <v>IMPNGA1</v>
          </cell>
          <cell r="C43" t="str">
            <v>NGA</v>
          </cell>
          <cell r="D43">
            <v>116.92556823409757</v>
          </cell>
          <cell r="E43">
            <v>106.71999999806918</v>
          </cell>
          <cell r="F43">
            <v>97.479621949314208</v>
          </cell>
          <cell r="G43">
            <v>107.67376137353041</v>
          </cell>
          <cell r="H43">
            <v>91.902475010956778</v>
          </cell>
          <cell r="I43">
            <v>54.898201666250401</v>
          </cell>
        </row>
        <row r="44">
          <cell r="A44" t="str">
            <v>IMPELC_IT</v>
          </cell>
          <cell r="C44" t="str">
            <v>ELC_I-IT</v>
          </cell>
          <cell r="D44">
            <v>6.7990971439996564</v>
          </cell>
        </row>
        <row r="45">
          <cell r="A45" t="str">
            <v>IMPELC_IT</v>
          </cell>
          <cell r="C45" t="str">
            <v>ELCS</v>
          </cell>
          <cell r="D45">
            <v>6.7990971439996564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3.2682025033133222</v>
          </cell>
          <cell r="E4">
            <v>4.124206733122624</v>
          </cell>
          <cell r="F4">
            <v>0.37755148901191932</v>
          </cell>
          <cell r="G4">
            <v>0.90813567164844866</v>
          </cell>
          <cell r="H4">
            <v>1.3805241691746688</v>
          </cell>
          <cell r="I4">
            <v>1.3469049482157802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3.2682025033133222</v>
          </cell>
          <cell r="E5">
            <v>4.124206733122624</v>
          </cell>
          <cell r="F5">
            <v>0.37755148901191932</v>
          </cell>
          <cell r="G5">
            <v>0.90813567164844866</v>
          </cell>
          <cell r="H5">
            <v>1.3805241691746688</v>
          </cell>
          <cell r="I5">
            <v>1.3469049482157802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2.2498408674260554E-3</v>
          </cell>
          <cell r="G6">
            <v>2.9783855278783435E-3</v>
          </cell>
          <cell r="H6">
            <v>9.0157110014480227E-4</v>
          </cell>
          <cell r="I6">
            <v>3.8169360283508737E-2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2.2503062659932128E-3</v>
          </cell>
          <cell r="G7">
            <v>2.9786166537097382E-3</v>
          </cell>
          <cell r="H7">
            <v>9.0181473496406619E-4</v>
          </cell>
          <cell r="I7">
            <v>3.8174600220894396E-2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E8">
            <v>3.43413080358218E-4</v>
          </cell>
          <cell r="G8">
            <v>1.7295886283676101E-5</v>
          </cell>
          <cell r="H8">
            <v>7.6472817866570905E-5</v>
          </cell>
          <cell r="I8">
            <v>7.6756830747457504E-3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E9">
            <v>3.43413080358218E-4</v>
          </cell>
          <cell r="F9">
            <v>3.43413080358218E-4</v>
          </cell>
          <cell r="G9">
            <v>3.6070896664189397E-4</v>
          </cell>
          <cell r="H9">
            <v>1.0791393505425499E-4</v>
          </cell>
          <cell r="I9">
            <v>7.7394846128727296E-3</v>
          </cell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F10">
            <v>12.572127558462901</v>
          </cell>
          <cell r="G10">
            <v>20.2369033928227</v>
          </cell>
          <cell r="H10">
            <v>28.059590961978</v>
          </cell>
          <cell r="I10">
            <v>28.764691111626799</v>
          </cell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F11">
            <v>0.43316763656212187</v>
          </cell>
          <cell r="G11">
            <v>0.71193048341192366</v>
          </cell>
          <cell r="H11">
            <v>1.0152922792950159</v>
          </cell>
          <cell r="I11">
            <v>1.0855909097064731</v>
          </cell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F12">
            <v>0.22291006309331327</v>
          </cell>
          <cell r="G12">
            <v>0.35881034384437521</v>
          </cell>
          <cell r="H12">
            <v>0.4975104780492553</v>
          </cell>
          <cell r="I12">
            <v>0.51001225375224846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F13">
            <v>0.43316763656212187</v>
          </cell>
          <cell r="G13">
            <v>0.71193048341192366</v>
          </cell>
          <cell r="H13">
            <v>1.0152922792950159</v>
          </cell>
          <cell r="I13">
            <v>1.0855909097064731</v>
          </cell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F14">
            <v>3.1650476946926E-2</v>
          </cell>
          <cell r="G14">
            <v>2.0321649090848399E-2</v>
          </cell>
          <cell r="H14">
            <v>4.1552662217404099E-2</v>
          </cell>
          <cell r="I14">
            <v>4.4342116698987202E-2</v>
          </cell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F15">
            <v>3.1650476946926E-2</v>
          </cell>
          <cell r="G15">
            <v>5.1972126037774499E-2</v>
          </cell>
          <cell r="H15">
            <v>7.3961302068535906E-2</v>
          </cell>
          <cell r="I15">
            <v>7.9964737390691196E-2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0.46151732259765565</v>
          </cell>
          <cell r="E16">
            <v>0.54457479779905127</v>
          </cell>
          <cell r="F16">
            <v>0.54457479782009155</v>
          </cell>
          <cell r="G16">
            <v>0.54457479783940355</v>
          </cell>
          <cell r="H16">
            <v>0.54457479788527774</v>
          </cell>
          <cell r="I16">
            <v>0.54457479791392083</v>
          </cell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0.46151732259765565</v>
          </cell>
          <cell r="E17">
            <v>0.54457479779905127</v>
          </cell>
          <cell r="F17">
            <v>0.54457479782009155</v>
          </cell>
          <cell r="G17">
            <v>0.54457479783940355</v>
          </cell>
          <cell r="H17">
            <v>0.54457479788527774</v>
          </cell>
          <cell r="I17">
            <v>0.54457479791392083</v>
          </cell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0.62578620013241382</v>
          </cell>
          <cell r="E18">
            <v>0.73757308956982104</v>
          </cell>
          <cell r="F18">
            <v>0.73632648719336413</v>
          </cell>
          <cell r="G18">
            <v>0.73425815439020692</v>
          </cell>
          <cell r="H18">
            <v>0.73015615358919961</v>
          </cell>
          <cell r="I18">
            <v>0.72609973055189458</v>
          </cell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E19">
            <v>5.1920584444758496E-3</v>
          </cell>
          <cell r="H19">
            <v>1.1586148296367201E-2</v>
          </cell>
          <cell r="I19">
            <v>2.3519517204213702E-2</v>
          </cell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3.5052817950925651E-2</v>
          </cell>
          <cell r="F20">
            <v>3.5052817950925651E-2</v>
          </cell>
          <cell r="G20">
            <v>3.5052817950925651E-2</v>
          </cell>
          <cell r="H20">
            <v>4.0623992942708201E-2</v>
          </cell>
          <cell r="I20">
            <v>4.4210826407425602E-2</v>
          </cell>
        </row>
        <row r="21">
          <cell r="A21" t="str">
            <v>RHSA-WHWODBR</v>
          </cell>
          <cell r="B21" t="str">
            <v>VAR_fout</v>
          </cell>
          <cell r="C21" t="str">
            <v>RHSA-WHWOD</v>
          </cell>
          <cell r="D21">
            <v>0.52046940056665647</v>
          </cell>
          <cell r="E21">
            <v>0.59724014837515949</v>
          </cell>
          <cell r="F21">
            <v>1.2966421860157586</v>
          </cell>
          <cell r="G21">
            <v>1.7334075990787623</v>
          </cell>
          <cell r="H21">
            <v>1.8789449308158663</v>
          </cell>
          <cell r="I21">
            <v>1.6715307168352873</v>
          </cell>
        </row>
        <row r="22">
          <cell r="A22" t="str">
            <v>RHSA-WHWODBR</v>
          </cell>
          <cell r="B22" t="str">
            <v>VAR_fin</v>
          </cell>
          <cell r="C22" t="str">
            <v>RWOD</v>
          </cell>
          <cell r="D22">
            <v>1.0409388011333127</v>
          </cell>
          <cell r="E22">
            <v>1.1944802967503199</v>
          </cell>
          <cell r="F22">
            <v>2.5932843720315177</v>
          </cell>
          <cell r="G22">
            <v>3.4668151981575246</v>
          </cell>
          <cell r="H22">
            <v>3.7578898616317344</v>
          </cell>
          <cell r="I22">
            <v>3.3430614336705742</v>
          </cell>
        </row>
        <row r="23">
          <cell r="A23" t="str">
            <v>RHSA-WHWODBR</v>
          </cell>
          <cell r="B23" t="str">
            <v>VAR_ncap</v>
          </cell>
          <cell r="C23" t="str">
            <v>-</v>
          </cell>
          <cell r="E23">
            <v>5.1112503124316503E-3</v>
          </cell>
          <cell r="F23">
            <v>4.8191681036750401E-2</v>
          </cell>
          <cell r="G23">
            <v>2.9852729858915201E-2</v>
          </cell>
          <cell r="H23">
            <v>6.5119535197318196E-2</v>
          </cell>
          <cell r="I23">
            <v>5.6623541570952597E-2</v>
          </cell>
        </row>
        <row r="24">
          <cell r="A24" t="str">
            <v>RHSA-WHWODBR</v>
          </cell>
          <cell r="B24" t="str">
            <v>VAR_cap</v>
          </cell>
          <cell r="C24" t="str">
            <v>-</v>
          </cell>
          <cell r="D24">
            <v>3.5322010722483803E-2</v>
          </cell>
          <cell r="E24">
            <v>4.0433261034915451E-2</v>
          </cell>
          <cell r="F24">
            <v>8.8624942071665797E-2</v>
          </cell>
          <cell r="G24">
            <v>0.11847767193058101</v>
          </cell>
          <cell r="H24">
            <v>0.12842508678265999</v>
          </cell>
          <cell r="I24">
            <v>0.118425841533016</v>
          </cell>
        </row>
        <row r="25">
          <cell r="A25" t="str">
            <v>RHES-SHWODBR</v>
          </cell>
          <cell r="B25" t="str">
            <v>VAR_fout</v>
          </cell>
          <cell r="C25" t="str">
            <v>RHES-SHWOD</v>
          </cell>
          <cell r="D25">
            <v>4.3871535623018545</v>
          </cell>
          <cell r="E25">
            <v>5.0342755472976437</v>
          </cell>
          <cell r="F25">
            <v>5.0975864728953955</v>
          </cell>
          <cell r="G25">
            <v>5.0231957851872888</v>
          </cell>
          <cell r="H25">
            <v>3.2322511781050691</v>
          </cell>
          <cell r="I25">
            <v>2.1558339239392854</v>
          </cell>
        </row>
        <row r="26">
          <cell r="A26" t="str">
            <v>RHES-SHWODBR</v>
          </cell>
          <cell r="B26" t="str">
            <v>VAR_fin</v>
          </cell>
          <cell r="C26" t="str">
            <v>RWOD</v>
          </cell>
          <cell r="D26">
            <v>6.0932688365303598</v>
          </cell>
          <cell r="E26">
            <v>6.992049371246722</v>
          </cell>
          <cell r="F26">
            <v>7.0799812123547161</v>
          </cell>
          <cell r="G26">
            <v>6.9766608127601213</v>
          </cell>
          <cell r="H26">
            <v>4.4892377473681506</v>
          </cell>
          <cell r="I26">
            <v>2.9942137832490094</v>
          </cell>
        </row>
        <row r="27">
          <cell r="A27" t="str">
            <v>RHES-SHWODBR</v>
          </cell>
          <cell r="B27" t="str">
            <v>VAR_ncap</v>
          </cell>
          <cell r="C27" t="str">
            <v>-</v>
          </cell>
          <cell r="E27">
            <v>5.7394228887225597E-2</v>
          </cell>
          <cell r="H27">
            <v>7.2970152730239393E-2</v>
          </cell>
          <cell r="I27">
            <v>4.1786539291271803E-2</v>
          </cell>
        </row>
        <row r="28">
          <cell r="A28" t="str">
            <v>RHES-SHWODBR</v>
          </cell>
          <cell r="B28" t="str">
            <v>VAR_cap</v>
          </cell>
          <cell r="C28" t="str">
            <v>-</v>
          </cell>
          <cell r="D28">
            <v>0.354428052062076</v>
          </cell>
          <cell r="E28">
            <v>0.41182228094930162</v>
          </cell>
          <cell r="F28">
            <v>0.41182228094930162</v>
          </cell>
          <cell r="G28">
            <v>0.41182228094930162</v>
          </cell>
          <cell r="H28">
            <v>0.26145185018685602</v>
          </cell>
          <cell r="I28">
            <v>0.17447017527021</v>
          </cell>
        </row>
        <row r="29">
          <cell r="A29" t="str">
            <v>D-EH2</v>
          </cell>
          <cell r="B29" t="str">
            <v>VAR_fout</v>
          </cell>
          <cell r="C29" t="str">
            <v>EH2</v>
          </cell>
          <cell r="H29">
            <v>6.5673396396108574E-6</v>
          </cell>
          <cell r="I29">
            <v>5.4493755941431463E-5</v>
          </cell>
        </row>
        <row r="30">
          <cell r="A30" t="str">
            <v>D-EH2</v>
          </cell>
          <cell r="B30" t="str">
            <v>VAR_fin</v>
          </cell>
          <cell r="C30" t="str">
            <v>H2</v>
          </cell>
          <cell r="H30">
            <v>6.633676403647332E-6</v>
          </cell>
          <cell r="I30">
            <v>5.5044197920637816E-5</v>
          </cell>
        </row>
        <row r="31">
          <cell r="A31" t="str">
            <v>D-EH2</v>
          </cell>
          <cell r="B31" t="str">
            <v>VAR_ncap</v>
          </cell>
          <cell r="C31" t="str">
            <v>-</v>
          </cell>
          <cell r="H31">
            <v>3.0306217131881997E-7</v>
          </cell>
          <cell r="I31">
            <v>2.9662105557562E-6</v>
          </cell>
        </row>
        <row r="32">
          <cell r="A32" t="str">
            <v>D-EH2</v>
          </cell>
          <cell r="B32" t="str">
            <v>VAR_cap</v>
          </cell>
          <cell r="C32" t="str">
            <v>-</v>
          </cell>
          <cell r="H32">
            <v>3.0306217131881997E-7</v>
          </cell>
          <cell r="I32">
            <v>3.2692727270750201E-6</v>
          </cell>
        </row>
        <row r="33">
          <cell r="A33" t="str">
            <v>SCOM-SHWODBR</v>
          </cell>
          <cell r="B33" t="str">
            <v>VAR_fout</v>
          </cell>
          <cell r="C33" t="str">
            <v>SCOM-SHWOD</v>
          </cell>
          <cell r="D33">
            <v>6.1735442400611467</v>
          </cell>
          <cell r="E33">
            <v>6.1254297212733411</v>
          </cell>
          <cell r="F33">
            <v>6.1913354339132063</v>
          </cell>
          <cell r="G33">
            <v>6.9417902287439963</v>
          </cell>
          <cell r="H33">
            <v>6.8484124091728518</v>
          </cell>
          <cell r="I33">
            <v>5.618477134199825</v>
          </cell>
        </row>
        <row r="34">
          <cell r="A34" t="str">
            <v>SCOM-SHWODBR</v>
          </cell>
          <cell r="B34" t="str">
            <v>VAR_fin</v>
          </cell>
          <cell r="C34" t="str">
            <v>SWOD</v>
          </cell>
          <cell r="D34">
            <v>8.5743670000849175</v>
          </cell>
          <cell r="E34">
            <v>8.8248591081091305</v>
          </cell>
          <cell r="F34">
            <v>9.4484259652525484</v>
          </cell>
          <cell r="G34">
            <v>10.407815193523925</v>
          </cell>
          <cell r="H34">
            <v>9.9779268547587368</v>
          </cell>
          <cell r="I34">
            <v>7.9805686826439288</v>
          </cell>
        </row>
        <row r="35">
          <cell r="A35" t="str">
            <v>SCOM-SHWODBR</v>
          </cell>
          <cell r="B35" t="str">
            <v>VAR_ncap</v>
          </cell>
          <cell r="C35" t="str">
            <v>-</v>
          </cell>
          <cell r="D35">
            <v>1.5936406290911501E-4</v>
          </cell>
          <cell r="G35">
            <v>5.8008868212620697E-2</v>
          </cell>
          <cell r="H35">
            <v>0.14064948798045299</v>
          </cell>
          <cell r="I35">
            <v>0.20710876808713599</v>
          </cell>
        </row>
        <row r="36">
          <cell r="A36" t="str">
            <v>SCOM-SHWODBR</v>
          </cell>
          <cell r="B36" t="str">
            <v>VAR_cap</v>
          </cell>
          <cell r="C36" t="str">
            <v>-</v>
          </cell>
          <cell r="D36">
            <v>0.47857964188002111</v>
          </cell>
          <cell r="E36">
            <v>0.47857964188002111</v>
          </cell>
          <cell r="F36">
            <v>0.47857964188002111</v>
          </cell>
          <cell r="G36">
            <v>0.53658851009264175</v>
          </cell>
          <cell r="H36">
            <v>0.52937056556058604</v>
          </cell>
          <cell r="I36">
            <v>0.45685101704499498</v>
          </cell>
        </row>
        <row r="37">
          <cell r="A37" t="str">
            <v>ITOT-SWHLTHCHP</v>
          </cell>
          <cell r="B37" t="str">
            <v>VAR_fout</v>
          </cell>
          <cell r="C37" t="str">
            <v>ITOT-SWH</v>
          </cell>
          <cell r="D37">
            <v>5.1850533025269208</v>
          </cell>
          <cell r="E37">
            <v>5.5675573279004702</v>
          </cell>
          <cell r="F37">
            <v>9.161973587557096</v>
          </cell>
          <cell r="G37">
            <v>10.552580641112836</v>
          </cell>
          <cell r="H37">
            <v>11.874415112637008</v>
          </cell>
          <cell r="I37">
            <v>12.112958267681417</v>
          </cell>
        </row>
        <row r="38">
          <cell r="A38" t="str">
            <v>ITOT-SWHLTHCHP</v>
          </cell>
          <cell r="B38" t="str">
            <v>VAR_fin</v>
          </cell>
          <cell r="C38" t="str">
            <v>ITOTLTHCHPC</v>
          </cell>
          <cell r="D38">
            <v>5.1850533025269208</v>
          </cell>
          <cell r="E38">
            <v>5.5675573279004702</v>
          </cell>
          <cell r="F38">
            <v>9.161973587557096</v>
          </cell>
          <cell r="G38">
            <v>10.552580641112836</v>
          </cell>
          <cell r="H38">
            <v>11.874415112637008</v>
          </cell>
          <cell r="I38">
            <v>12.112958267681417</v>
          </cell>
        </row>
        <row r="39">
          <cell r="A39" t="str">
            <v>ITOT-SWHLTHCHP</v>
          </cell>
          <cell r="B39" t="str">
            <v>VAR_fin</v>
          </cell>
          <cell r="C39" t="str">
            <v>ITOT_LTH_CHP_ON</v>
          </cell>
          <cell r="D39">
            <v>5.6086386569388802</v>
          </cell>
          <cell r="E39">
            <v>6.0095192212739974</v>
          </cell>
          <cell r="F39">
            <v>9.8576632172891863</v>
          </cell>
          <cell r="G39">
            <v>11.293710381739057</v>
          </cell>
          <cell r="H39">
            <v>12.575135888846773</v>
          </cell>
          <cell r="I39">
            <v>12.750482387033074</v>
          </cell>
        </row>
        <row r="40">
          <cell r="A40" t="str">
            <v>ITOT-SWHLTHCHP</v>
          </cell>
          <cell r="B40" t="str">
            <v>VAR_ncap</v>
          </cell>
          <cell r="C40" t="str">
            <v>-</v>
          </cell>
          <cell r="E40">
            <v>1.8409383110171001E-6</v>
          </cell>
          <cell r="F40">
            <v>0.29558283914690803</v>
          </cell>
          <cell r="G40">
            <v>0.118743347699608</v>
          </cell>
          <cell r="H40">
            <v>0.40902853712923598</v>
          </cell>
          <cell r="I40">
            <v>0.62572216204230302</v>
          </cell>
        </row>
        <row r="41">
          <cell r="A41" t="str">
            <v>ITOT-SWHLTHCHP</v>
          </cell>
          <cell r="B41" t="str">
            <v>VAR_cap</v>
          </cell>
          <cell r="C41" t="str">
            <v>-</v>
          </cell>
          <cell r="D41">
            <v>0.62661755442165901</v>
          </cell>
          <cell r="E41">
            <v>0.44229444187671202</v>
          </cell>
          <cell r="F41">
            <v>0.73787643147819693</v>
          </cell>
          <cell r="G41">
            <v>0.856618032952423</v>
          </cell>
          <cell r="H41">
            <v>0.92857309607273175</v>
          </cell>
          <cell r="I41">
            <v>1.0858824321814875</v>
          </cell>
        </row>
        <row r="42">
          <cell r="A42" t="str">
            <v>RHSA-WHSTG-NGAHP</v>
          </cell>
          <cell r="B42" t="str">
            <v>VAR_fout</v>
          </cell>
          <cell r="C42" t="str">
            <v>RHSA-WHANGAH</v>
          </cell>
          <cell r="F42">
            <v>0.23220966271976962</v>
          </cell>
          <cell r="G42">
            <v>0.19691078178112006</v>
          </cell>
          <cell r="H42">
            <v>0.20372837207875377</v>
          </cell>
          <cell r="I42">
            <v>0.41291362934951575</v>
          </cell>
        </row>
        <row r="43">
          <cell r="A43" t="str">
            <v>RHSA-WHSTG-NGAHP</v>
          </cell>
          <cell r="B43" t="str">
            <v>VAR_fin</v>
          </cell>
          <cell r="C43" t="str">
            <v>RHSA-WHANGAH</v>
          </cell>
          <cell r="F43">
            <v>0.23222925741988734</v>
          </cell>
          <cell r="G43">
            <v>0.19693344991461789</v>
          </cell>
          <cell r="H43">
            <v>0.20375091430940601</v>
          </cell>
          <cell r="I43">
            <v>0.41293486103018684</v>
          </cell>
        </row>
        <row r="44">
          <cell r="A44" t="str">
            <v>RHSA-WHSTG-NGAHP</v>
          </cell>
          <cell r="B44" t="str">
            <v>VAR_ncap</v>
          </cell>
          <cell r="C44" t="str">
            <v>-</v>
          </cell>
          <cell r="F44">
            <v>5.6471328832253802E-2</v>
          </cell>
          <cell r="G44">
            <v>1.0596514035805501E-2</v>
          </cell>
          <cell r="H44">
            <v>5.0177150569163199E-2</v>
          </cell>
          <cell r="I44">
            <v>2.78564421227145E-2</v>
          </cell>
        </row>
        <row r="45">
          <cell r="A45" t="str">
            <v>RHSA-WHSTG-NGAHP</v>
          </cell>
          <cell r="B45" t="str">
            <v>VAR_cap</v>
          </cell>
          <cell r="C45" t="str">
            <v>-</v>
          </cell>
          <cell r="D45">
            <v>4.3398400605041298E-9</v>
          </cell>
          <cell r="E45">
            <v>4.3398400605041298E-9</v>
          </cell>
          <cell r="F45">
            <v>5.6471333172093865E-2</v>
          </cell>
          <cell r="G45">
            <v>6.7067847207899253E-2</v>
          </cell>
          <cell r="H45">
            <v>7.0285286474098999E-2</v>
          </cell>
          <cell r="I45">
            <v>6.5485064371910998E-2</v>
          </cell>
        </row>
        <row r="46">
          <cell r="A46" t="str">
            <v>D-RES_LTH</v>
          </cell>
          <cell r="B46" t="str">
            <v>VAR_fout</v>
          </cell>
          <cell r="C46" t="str">
            <v>RHNS_LTH_DH</v>
          </cell>
          <cell r="E46">
            <v>5.6382433992536993E-2</v>
          </cell>
          <cell r="F46">
            <v>3.0422921092518408E-2</v>
          </cell>
          <cell r="G46">
            <v>0.13757153293326446</v>
          </cell>
          <cell r="H46">
            <v>0.1407252414035961</v>
          </cell>
          <cell r="I46">
            <v>0.1442492722898979</v>
          </cell>
        </row>
        <row r="47">
          <cell r="A47" t="str">
            <v>D-RES_LTH</v>
          </cell>
          <cell r="B47" t="str">
            <v>VAR_fout</v>
          </cell>
          <cell r="C47" t="str">
            <v>RHEM_LTH_DH</v>
          </cell>
          <cell r="D47">
            <v>2.7681064150092225</v>
          </cell>
          <cell r="E47">
            <v>3.9934205200685069</v>
          </cell>
          <cell r="F47">
            <v>4.2174454348510508</v>
          </cell>
          <cell r="G47">
            <v>4.4612692653954662</v>
          </cell>
          <cell r="H47">
            <v>4.0471532315403653</v>
          </cell>
          <cell r="I47">
            <v>3.4131518460190891</v>
          </cell>
        </row>
        <row r="48">
          <cell r="A48" t="str">
            <v>D-RES_LTH</v>
          </cell>
          <cell r="B48" t="str">
            <v>VAR_fout</v>
          </cell>
          <cell r="C48" t="str">
            <v>RHES_LTH_DH</v>
          </cell>
          <cell r="D48">
            <v>2.6808533093207214</v>
          </cell>
          <cell r="E48">
            <v>3.6901593338208349</v>
          </cell>
          <cell r="F48">
            <v>1.3143695930539048</v>
          </cell>
          <cell r="G48">
            <v>1.4071574298814227</v>
          </cell>
          <cell r="H48">
            <v>1.2966685202691188</v>
          </cell>
          <cell r="I48">
            <v>1.1405582341054266</v>
          </cell>
        </row>
        <row r="49">
          <cell r="A49" t="str">
            <v>D-RES_LTH</v>
          </cell>
          <cell r="B49" t="str">
            <v>VAR_fout</v>
          </cell>
          <cell r="C49" t="str">
            <v>RHSA_LTH</v>
          </cell>
          <cell r="D49">
            <v>2.8910402038793555</v>
          </cell>
          <cell r="E49">
            <v>1.9780232230139385</v>
          </cell>
          <cell r="F49">
            <v>1.3296640875660732</v>
          </cell>
          <cell r="G49">
            <v>0.49800629718928019</v>
          </cell>
          <cell r="H49">
            <v>0.21198484469156273</v>
          </cell>
          <cell r="I49">
            <v>1.1732616775952556</v>
          </cell>
        </row>
        <row r="50">
          <cell r="A50" t="str">
            <v>D-RES_LTH</v>
          </cell>
          <cell r="B50" t="str">
            <v>VAR_fout</v>
          </cell>
          <cell r="C50" t="str">
            <v>RHNM_LTH_DH</v>
          </cell>
          <cell r="E50">
            <v>0.36260716615089761</v>
          </cell>
          <cell r="F50">
            <v>9.3701915336262612E-2</v>
          </cell>
          <cell r="G50">
            <v>0.23210010354118513</v>
          </cell>
          <cell r="H50">
            <v>0.25597595101719001</v>
          </cell>
          <cell r="I50">
            <v>0.27276379720358385</v>
          </cell>
        </row>
        <row r="51">
          <cell r="A51" t="str">
            <v>D-RES_LTH</v>
          </cell>
          <cell r="B51" t="str">
            <v>VAR_fin</v>
          </cell>
          <cell r="C51" t="str">
            <v>LTH</v>
          </cell>
          <cell r="D51">
            <v>9.2187280495848345</v>
          </cell>
          <cell r="E51">
            <v>11.142714923799714</v>
          </cell>
          <cell r="F51">
            <v>7.704471044625425</v>
          </cell>
          <cell r="G51">
            <v>7.4018847210015064</v>
          </cell>
          <cell r="H51">
            <v>6.49292507086904</v>
          </cell>
          <cell r="I51">
            <v>6.6530500892273174</v>
          </cell>
        </row>
        <row r="52">
          <cell r="A52" t="str">
            <v>D-RES_LTH</v>
          </cell>
          <cell r="B52" t="str">
            <v>VAR_ncap</v>
          </cell>
          <cell r="C52" t="str">
            <v>-</v>
          </cell>
          <cell r="D52">
            <v>0.32899570200079897</v>
          </cell>
          <cell r="E52">
            <v>8.1869249599864705E-2</v>
          </cell>
        </row>
        <row r="53">
          <cell r="A53" t="str">
            <v>D-RES_LTH</v>
          </cell>
          <cell r="B53" t="str">
            <v>VAR_cap</v>
          </cell>
          <cell r="C53" t="str">
            <v>-</v>
          </cell>
          <cell r="D53">
            <v>0.32899570200079897</v>
          </cell>
          <cell r="E53">
            <v>0.410864951600663</v>
          </cell>
          <cell r="F53">
            <v>0.410864951600663</v>
          </cell>
          <cell r="G53">
            <v>0.410864951600663</v>
          </cell>
          <cell r="H53">
            <v>0.410864951600663</v>
          </cell>
          <cell r="I53">
            <v>0.410864951600663</v>
          </cell>
        </row>
        <row r="54">
          <cell r="A54" t="str">
            <v>D-RHEM_NKEV_GAS_ELC_CHP</v>
          </cell>
          <cell r="B54" t="str">
            <v>VAR_fout</v>
          </cell>
          <cell r="C54" t="str">
            <v>ELC5</v>
          </cell>
          <cell r="D54">
            <v>9.3052088940427918E-3</v>
          </cell>
          <cell r="F54">
            <v>0.11966702942861847</v>
          </cell>
          <cell r="G54">
            <v>0.57275680256233508</v>
          </cell>
          <cell r="H54">
            <v>0.75096659959383283</v>
          </cell>
          <cell r="I54">
            <v>0.25876883778765508</v>
          </cell>
        </row>
        <row r="55">
          <cell r="A55" t="str">
            <v>D-RHEM_NKEV_GAS_ELC_CHP</v>
          </cell>
          <cell r="B55" t="str">
            <v>VAR_fout</v>
          </cell>
          <cell r="C55" t="str">
            <v>RHEM_ELC</v>
          </cell>
          <cell r="D55">
            <v>1.8315442089713668E-2</v>
          </cell>
          <cell r="F55">
            <v>0.11861608382346121</v>
          </cell>
          <cell r="G55">
            <v>0.55294294717171533</v>
          </cell>
          <cell r="H55">
            <v>0.73186527230525111</v>
          </cell>
          <cell r="I55">
            <v>0.25657567294483613</v>
          </cell>
        </row>
        <row r="56">
          <cell r="A56" t="str">
            <v>D-RHEM_NKEV_GAS_ELC_CHP</v>
          </cell>
          <cell r="B56" t="str">
            <v>VAR_fin</v>
          </cell>
          <cell r="C56" t="str">
            <v>RHEM_NKEV_GAS_ELC_CHP</v>
          </cell>
          <cell r="D56">
            <v>2.7620650983756448E-2</v>
          </cell>
          <cell r="F56">
            <v>0.23828311318517284</v>
          </cell>
          <cell r="G56">
            <v>1.1256997497340511</v>
          </cell>
          <cell r="H56">
            <v>1.4828318718990836</v>
          </cell>
          <cell r="I56">
            <v>0.5153445107324911</v>
          </cell>
        </row>
        <row r="57">
          <cell r="A57" t="str">
            <v>SCOM-SHDEM</v>
          </cell>
          <cell r="B57" t="str">
            <v>VAR_fout</v>
          </cell>
          <cell r="C57" t="str">
            <v>SCOM-SHD</v>
          </cell>
          <cell r="D57">
            <v>73.238257347534287</v>
          </cell>
          <cell r="E57">
            <v>78.573829614617978</v>
          </cell>
          <cell r="F57">
            <v>58.188121418605427</v>
          </cell>
          <cell r="G57">
            <v>54.184118115361912</v>
          </cell>
          <cell r="H57">
            <v>47.807057001463072</v>
          </cell>
          <cell r="I57">
            <v>42.260162059019827</v>
          </cell>
        </row>
        <row r="58">
          <cell r="A58" t="str">
            <v>SCOM-SHDEM</v>
          </cell>
          <cell r="B58" t="str">
            <v>VAR_fin</v>
          </cell>
          <cell r="C58" t="str">
            <v>SCOM-SHCON</v>
          </cell>
          <cell r="E58">
            <v>6.9642315919806528</v>
          </cell>
          <cell r="F58">
            <v>0.47497459432513167</v>
          </cell>
          <cell r="G58">
            <v>0.48946077844481589</v>
          </cell>
          <cell r="H58">
            <v>0.46597607885393422</v>
          </cell>
          <cell r="I58">
            <v>0.37638416496608584</v>
          </cell>
        </row>
        <row r="59">
          <cell r="A59" t="str">
            <v>SCOM-SHDEM</v>
          </cell>
          <cell r="B59" t="str">
            <v>VAR_fin</v>
          </cell>
          <cell r="C59" t="str">
            <v>SCOM-SHWOD</v>
          </cell>
          <cell r="D59">
            <v>6.1735442400611467</v>
          </cell>
          <cell r="E59">
            <v>6.1254297212733411</v>
          </cell>
          <cell r="F59">
            <v>6.1913354339132063</v>
          </cell>
          <cell r="G59">
            <v>6.9417902287439963</v>
          </cell>
          <cell r="H59">
            <v>6.8484124091728518</v>
          </cell>
          <cell r="I59">
            <v>5.618477134199825</v>
          </cell>
        </row>
        <row r="60">
          <cell r="A60" t="str">
            <v>SCOM-SHDEM</v>
          </cell>
          <cell r="B60" t="str">
            <v>VAR_fin</v>
          </cell>
          <cell r="C60" t="str">
            <v>SCOM-SHLTHD</v>
          </cell>
          <cell r="D60">
            <v>5.553900000024826</v>
          </cell>
          <cell r="E60">
            <v>6.015935339658979</v>
          </cell>
          <cell r="F60">
            <v>3.9526493175830946</v>
          </cell>
          <cell r="G60">
            <v>3.8619303282552306</v>
          </cell>
          <cell r="H60">
            <v>3.5320508823241288</v>
          </cell>
          <cell r="I60">
            <v>3.0072497151886757</v>
          </cell>
        </row>
        <row r="61">
          <cell r="A61" t="str">
            <v>SCOM-SHDEM</v>
          </cell>
          <cell r="B61" t="str">
            <v>VAR_fin</v>
          </cell>
          <cell r="C61" t="str">
            <v>SCOM-SHELCB</v>
          </cell>
          <cell r="D61">
            <v>2.3940339691577757</v>
          </cell>
          <cell r="F61">
            <v>0.44194027319381657</v>
          </cell>
          <cell r="G61">
            <v>0.30109925705147111</v>
          </cell>
          <cell r="H61">
            <v>0.23060889870852042</v>
          </cell>
          <cell r="I61">
            <v>0.19674455338389743</v>
          </cell>
        </row>
        <row r="62">
          <cell r="A62" t="str">
            <v>SCOM-SHDEM</v>
          </cell>
          <cell r="B62" t="str">
            <v>VAR_fin</v>
          </cell>
          <cell r="C62" t="str">
            <v>SCOM-SHBIO</v>
          </cell>
          <cell r="D62">
            <v>1.2230653758896533</v>
          </cell>
          <cell r="E62">
            <v>1.340765539125705</v>
          </cell>
        </row>
        <row r="63">
          <cell r="A63" t="str">
            <v>SCOM-SHDEM</v>
          </cell>
          <cell r="B63" t="str">
            <v>VAR_fin</v>
          </cell>
          <cell r="C63" t="str">
            <v>SCOM-SHELCH</v>
          </cell>
          <cell r="D63">
            <v>4.2612062219154954</v>
          </cell>
          <cell r="E63">
            <v>4.6176480877378498</v>
          </cell>
          <cell r="F63">
            <v>6.3702188992295454</v>
          </cell>
          <cell r="G63">
            <v>12.615674782958529</v>
          </cell>
          <cell r="H63">
            <v>20.388326849462047</v>
          </cell>
          <cell r="I63">
            <v>21.347627516084163</v>
          </cell>
        </row>
        <row r="64">
          <cell r="A64" t="str">
            <v>SCOM-SHDEM</v>
          </cell>
          <cell r="B64" t="str">
            <v>VAR_fin</v>
          </cell>
          <cell r="C64" t="str">
            <v>SCOM-SHPLT</v>
          </cell>
          <cell r="D64">
            <v>1.8770697000707279</v>
          </cell>
          <cell r="E64">
            <v>2.1600816106608391</v>
          </cell>
          <cell r="F64">
            <v>0.38481102925546246</v>
          </cell>
          <cell r="G64">
            <v>0.64441082194823529</v>
          </cell>
          <cell r="H64">
            <v>1.066231242405602</v>
          </cell>
          <cell r="I64">
            <v>1.0331993280886733</v>
          </cell>
        </row>
        <row r="65">
          <cell r="A65" t="str">
            <v>SCOM-SHDEM</v>
          </cell>
          <cell r="B65" t="str">
            <v>VAR_fin</v>
          </cell>
          <cell r="C65" t="str">
            <v>SCOM-SHLTHC-NGA</v>
          </cell>
          <cell r="D65">
            <v>0.68564833418241622</v>
          </cell>
          <cell r="E65">
            <v>0.74268819445761602</v>
          </cell>
          <cell r="F65">
            <v>0.21708797500847749</v>
          </cell>
          <cell r="G65">
            <v>2.8852620476418402</v>
          </cell>
          <cell r="H65">
            <v>4.7699276656786918</v>
          </cell>
          <cell r="I65">
            <v>2.2994331604072564</v>
          </cell>
        </row>
        <row r="66">
          <cell r="A66" t="str">
            <v>SCOM-SHDEM</v>
          </cell>
          <cell r="B66" t="str">
            <v>VAR_fin</v>
          </cell>
          <cell r="C66" t="str">
            <v>SCOM-SHSOL</v>
          </cell>
          <cell r="D66">
            <v>0.62699335415273627</v>
          </cell>
          <cell r="E66">
            <v>0.68733125653238292</v>
          </cell>
          <cell r="F66">
            <v>0.68733113569237525</v>
          </cell>
          <cell r="G66">
            <v>0.68733120617455912</v>
          </cell>
          <cell r="H66">
            <v>8.9821294423291615E-8</v>
          </cell>
          <cell r="I66">
            <v>2.4243277851700711</v>
          </cell>
        </row>
        <row r="67">
          <cell r="A67" t="str">
            <v>SCOM-SHDEM</v>
          </cell>
          <cell r="B67" t="str">
            <v>VAR_fin</v>
          </cell>
          <cell r="C67" t="str">
            <v>SCOM-SHNGA</v>
          </cell>
          <cell r="D67">
            <v>24.189814888474082</v>
          </cell>
          <cell r="E67">
            <v>25.326919585856455</v>
          </cell>
          <cell r="F67">
            <v>17.274166927608817</v>
          </cell>
          <cell r="G67">
            <v>11.461220345344509</v>
          </cell>
          <cell r="H67">
            <v>2.6496469303293537</v>
          </cell>
          <cell r="I67">
            <v>0.95336462357624108</v>
          </cell>
        </row>
        <row r="68">
          <cell r="A68" t="str">
            <v>SCOM-SHDEM</v>
          </cell>
          <cell r="B68" t="str">
            <v>VAR_fin</v>
          </cell>
          <cell r="C68" t="str">
            <v>SCOM-SHNGAH</v>
          </cell>
          <cell r="F68">
            <v>5.3461306127988761</v>
          </cell>
          <cell r="G68">
            <v>5.8397288818006805</v>
          </cell>
          <cell r="H68">
            <v>5.4550596072271258</v>
          </cell>
          <cell r="I68">
            <v>4.3443735833004533</v>
          </cell>
        </row>
        <row r="69">
          <cell r="A69" t="str">
            <v>SCOM-SHDEM</v>
          </cell>
          <cell r="B69" t="str">
            <v>VAR_fin</v>
          </cell>
          <cell r="C69" t="str">
            <v>SCOM-SHLTHC-BIO</v>
          </cell>
          <cell r="D69">
            <v>1.4100644010895169</v>
          </cell>
          <cell r="E69">
            <v>1.5273694609220296</v>
          </cell>
          <cell r="F69">
            <v>1.3920415869813338</v>
          </cell>
          <cell r="G69">
            <v>1.1522489314898794</v>
          </cell>
          <cell r="H69">
            <v>0.74959484404633592</v>
          </cell>
          <cell r="I69">
            <v>0.63471283525018574</v>
          </cell>
        </row>
        <row r="70">
          <cell r="A70" t="str">
            <v>SCOM-SHDEM</v>
          </cell>
          <cell r="B70" t="str">
            <v>VAR_fin</v>
          </cell>
          <cell r="C70" t="str">
            <v>SCOM-SHLFO</v>
          </cell>
          <cell r="D70">
            <v>24.842916862451219</v>
          </cell>
          <cell r="E70">
            <v>23.065420271743822</v>
          </cell>
          <cell r="F70">
            <v>15.455435874046513</v>
          </cell>
          <cell r="G70">
            <v>7.3039600841347845</v>
          </cell>
          <cell r="H70">
            <v>1.6512218754664874</v>
          </cell>
          <cell r="I70">
            <v>2.4267153759950706E-2</v>
          </cell>
        </row>
        <row r="71">
          <cell r="A71" t="str">
            <v>ITOT-SWHSTG-NGAHP</v>
          </cell>
          <cell r="B71" t="str">
            <v>VAR_fout</v>
          </cell>
          <cell r="C71" t="str">
            <v>ITOT-SWHANGAH</v>
          </cell>
          <cell r="H71">
            <v>1.5488393052563541E-4</v>
          </cell>
          <cell r="I71">
            <v>9.4871065241953294E-8</v>
          </cell>
        </row>
        <row r="72">
          <cell r="A72" t="str">
            <v>ITOT-SWHSTG-NGAHP</v>
          </cell>
          <cell r="B72" t="str">
            <v>VAR_fin</v>
          </cell>
          <cell r="C72" t="str">
            <v>ITOT-SWHANGAH</v>
          </cell>
          <cell r="H72">
            <v>1.8220349810439259E-4</v>
          </cell>
        </row>
        <row r="73">
          <cell r="A73" t="str">
            <v>ITOT-SWHSTG-NGAHP</v>
          </cell>
          <cell r="B73" t="str">
            <v>VAR_ncap</v>
          </cell>
          <cell r="C73" t="str">
            <v>-</v>
          </cell>
          <cell r="D73">
            <v>7.7930167888769894E-8</v>
          </cell>
          <cell r="F73">
            <v>4.2274457463827898E-4</v>
          </cell>
          <cell r="G73">
            <v>2.4554503447385499E-4</v>
          </cell>
          <cell r="H73">
            <v>4.1436677558839402E-4</v>
          </cell>
          <cell r="I73">
            <v>3.2864939281936301E-4</v>
          </cell>
        </row>
        <row r="74">
          <cell r="A74" t="str">
            <v>ITOT-SWHSTG-NGAHP</v>
          </cell>
          <cell r="B74" t="str">
            <v>VAR_cap</v>
          </cell>
          <cell r="C74" t="str">
            <v>-</v>
          </cell>
          <cell r="D74">
            <v>7.7930167888769894E-8</v>
          </cell>
          <cell r="E74">
            <v>1.9747501226569973E-9</v>
          </cell>
          <cell r="F74">
            <v>4.2274638226052591E-4</v>
          </cell>
          <cell r="G74">
            <v>6.6829118408470332E-4</v>
          </cell>
          <cell r="H74">
            <v>6.9815962249216595E-4</v>
          </cell>
          <cell r="I74">
            <v>6.4680154696624402E-4</v>
          </cell>
        </row>
        <row r="75">
          <cell r="A75" t="str">
            <v>ITOT-STG-ELCSPEC</v>
          </cell>
          <cell r="B75" t="str">
            <v>VAR_fout</v>
          </cell>
          <cell r="C75" t="str">
            <v>ITOT-ELS</v>
          </cell>
          <cell r="G75">
            <v>3.1185781402876198E-8</v>
          </cell>
          <cell r="H75">
            <v>0.30871298933420377</v>
          </cell>
          <cell r="I75">
            <v>0.60922053424531941</v>
          </cell>
        </row>
        <row r="76">
          <cell r="A76" t="str">
            <v>ITOT-STG-ELCSPEC</v>
          </cell>
          <cell r="B76" t="str">
            <v>VAR_fin</v>
          </cell>
          <cell r="C76" t="str">
            <v>ITOT-ELS</v>
          </cell>
          <cell r="E76">
            <v>3.8252070612332395E-7</v>
          </cell>
          <cell r="F76">
            <v>4.4751712059615551E-7</v>
          </cell>
          <cell r="G76">
            <v>2.7790722203362193E-7</v>
          </cell>
          <cell r="H76">
            <v>0.30871295152653405</v>
          </cell>
          <cell r="I76">
            <v>0.60922051655449938</v>
          </cell>
        </row>
        <row r="77">
          <cell r="A77" t="str">
            <v>ITOT-STG-ELCSPEC</v>
          </cell>
          <cell r="B77" t="str">
            <v>VAR_ncap</v>
          </cell>
          <cell r="C77" t="str">
            <v>-</v>
          </cell>
          <cell r="E77">
            <v>4.5895344917176201E-8</v>
          </cell>
          <cell r="H77">
            <v>2.3310750202253798E-8</v>
          </cell>
          <cell r="I77">
            <v>1.5704565127365001E-2</v>
          </cell>
        </row>
        <row r="78">
          <cell r="A78" t="str">
            <v>ITOT-STG-ELCSPEC</v>
          </cell>
          <cell r="B78" t="str">
            <v>VAR_cap</v>
          </cell>
          <cell r="C78" t="str">
            <v>-</v>
          </cell>
          <cell r="E78">
            <v>4.5895344917176201E-8</v>
          </cell>
          <cell r="F78">
            <v>4.5895344917176201E-8</v>
          </cell>
          <cell r="G78">
            <v>4.5895344917176201E-8</v>
          </cell>
          <cell r="H78">
            <v>1.1501225421538801E-2</v>
          </cell>
          <cell r="I78">
            <v>2.4869420696432599E-2</v>
          </cell>
        </row>
        <row r="79">
          <cell r="A79" t="str">
            <v>D-RHES_LTH_CHPNGA</v>
          </cell>
          <cell r="B79" t="str">
            <v>VAR_fout</v>
          </cell>
          <cell r="C79" t="str">
            <v>RHSA_LTH</v>
          </cell>
          <cell r="H79">
            <v>1.4486879789192111E-4</v>
          </cell>
          <cell r="I79">
            <v>4.2830970267578003E-6</v>
          </cell>
        </row>
        <row r="80">
          <cell r="A80" t="str">
            <v>D-RHES_LTH_CHPNGA</v>
          </cell>
          <cell r="B80" t="str">
            <v>VAR_fout</v>
          </cell>
          <cell r="C80" t="str">
            <v>LTH</v>
          </cell>
          <cell r="H80">
            <v>1.103783031134599E-4</v>
          </cell>
        </row>
        <row r="81">
          <cell r="A81" t="str">
            <v>D-RHES_LTH_CHPNGA</v>
          </cell>
          <cell r="B81" t="str">
            <v>VAR_fout</v>
          </cell>
          <cell r="C81" t="str">
            <v>RHES_LTH_CHPNGA_ON</v>
          </cell>
          <cell r="D81">
            <v>1.3442868484081735E-2</v>
          </cell>
          <cell r="E81">
            <v>5.5163017231630099E-3</v>
          </cell>
          <cell r="F81">
            <v>1.0101012520403339</v>
          </cell>
          <cell r="G81">
            <v>1.6061203844457186</v>
          </cell>
          <cell r="H81">
            <v>3.3770280781011528</v>
          </cell>
          <cell r="I81">
            <v>1.9400131957096101</v>
          </cell>
        </row>
        <row r="82">
          <cell r="A82" t="str">
            <v>D-RHES_LTH_CHPNGA</v>
          </cell>
          <cell r="B82" t="str">
            <v>VAR_fin</v>
          </cell>
          <cell r="C82" t="str">
            <v>RHES_LTH_CHPNGA</v>
          </cell>
          <cell r="D82">
            <v>1.3442869724935023E-2</v>
          </cell>
          <cell r="E82">
            <v>5.5163021970593539E-3</v>
          </cell>
          <cell r="F82">
            <v>1.0101012586828138</v>
          </cell>
          <cell r="G82">
            <v>1.606120398432221</v>
          </cell>
          <cell r="H82">
            <v>3.3772833852910233</v>
          </cell>
          <cell r="I82">
            <v>1.9400174856929209</v>
          </cell>
        </row>
        <row r="83">
          <cell r="A83" t="str">
            <v>D-ICOA</v>
          </cell>
          <cell r="B83" t="str">
            <v>VAR_fout</v>
          </cell>
          <cell r="C83" t="str">
            <v>ICOA</v>
          </cell>
          <cell r="D83">
            <v>3.5600000001087206</v>
          </cell>
          <cell r="E83">
            <v>3.4647164166025912</v>
          </cell>
          <cell r="F83">
            <v>3.2142659099312199</v>
          </cell>
        </row>
        <row r="84">
          <cell r="A84" t="str">
            <v>D-ICOA</v>
          </cell>
          <cell r="B84" t="str">
            <v>VAR_fout</v>
          </cell>
          <cell r="C84" t="str">
            <v>CO2</v>
          </cell>
          <cell r="D84">
            <v>330.01200001007902</v>
          </cell>
          <cell r="E84">
            <v>321.17921181906098</v>
          </cell>
          <cell r="F84">
            <v>297.96244985062401</v>
          </cell>
        </row>
        <row r="85">
          <cell r="A85" t="str">
            <v>D-ICOA</v>
          </cell>
          <cell r="B85" t="str">
            <v>VAR_fin</v>
          </cell>
          <cell r="C85" t="str">
            <v>COA</v>
          </cell>
          <cell r="D85">
            <v>3.5600000001087206</v>
          </cell>
          <cell r="E85">
            <v>3.4647164166025912</v>
          </cell>
          <cell r="F85">
            <v>3.2142659099312199</v>
          </cell>
        </row>
        <row r="86">
          <cell r="A86" t="str">
            <v>RHEM-SHCONBR1</v>
          </cell>
          <cell r="B86" t="str">
            <v>VAR_fout</v>
          </cell>
          <cell r="C86" t="str">
            <v>RHEM-SHCON</v>
          </cell>
          <cell r="D86">
            <v>0.12053071721685195</v>
          </cell>
          <cell r="E86">
            <v>0.78034444160254357</v>
          </cell>
          <cell r="F86">
            <v>0.11380729114270355</v>
          </cell>
          <cell r="G86">
            <v>0.12815562397050581</v>
          </cell>
          <cell r="H86">
            <v>0.10419516134669901</v>
          </cell>
          <cell r="I86">
            <v>8.6566159337740645E-2</v>
          </cell>
        </row>
        <row r="87">
          <cell r="A87" t="str">
            <v>RHEM-SHCONBR1</v>
          </cell>
          <cell r="B87" t="str">
            <v>VAR_fin</v>
          </cell>
          <cell r="C87" t="str">
            <v>CON</v>
          </cell>
          <cell r="D87">
            <v>0.12053071721685195</v>
          </cell>
          <cell r="E87">
            <v>0.78034444160254357</v>
          </cell>
          <cell r="F87">
            <v>0.11380729114270355</v>
          </cell>
          <cell r="G87">
            <v>0.12815562397050581</v>
          </cell>
          <cell r="H87">
            <v>0.10419516134669901</v>
          </cell>
          <cell r="I87">
            <v>8.6566159337740645E-2</v>
          </cell>
        </row>
        <row r="88">
          <cell r="A88" t="str">
            <v>RHEM-SHCONBR1</v>
          </cell>
          <cell r="B88" t="str">
            <v>VAR_ncap</v>
          </cell>
          <cell r="C88" t="str">
            <v>-</v>
          </cell>
          <cell r="D88">
            <v>2.7551445786811801E-2</v>
          </cell>
          <cell r="E88">
            <v>2.7551445786811801E-2</v>
          </cell>
        </row>
        <row r="89">
          <cell r="A89" t="str">
            <v>RHEM-SHCONBR1</v>
          </cell>
          <cell r="B89" t="str">
            <v>VAR_cap</v>
          </cell>
          <cell r="C89" t="str">
            <v>-</v>
          </cell>
          <cell r="D89">
            <v>2.7551445786811801E-2</v>
          </cell>
          <cell r="E89">
            <v>5.5102891573623601E-2</v>
          </cell>
          <cell r="F89">
            <v>5.5102891573623601E-2</v>
          </cell>
          <cell r="G89">
            <v>5.5102891573623601E-2</v>
          </cell>
          <cell r="H89">
            <v>5.5102891573623601E-2</v>
          </cell>
          <cell r="I89">
            <v>2.97447151332682E-2</v>
          </cell>
        </row>
        <row r="90">
          <cell r="A90" t="str">
            <v>RHEM-SHELCBR</v>
          </cell>
          <cell r="B90" t="str">
            <v>VAR_fout</v>
          </cell>
          <cell r="C90" t="str">
            <v>RHEM-SHAELCB</v>
          </cell>
          <cell r="D90">
            <v>4.6280231255754272</v>
          </cell>
          <cell r="E90">
            <v>2.5118677699123486</v>
          </cell>
          <cell r="F90">
            <v>2.6537833157761471E-2</v>
          </cell>
          <cell r="G90">
            <v>7.1575037781566059E-3</v>
          </cell>
          <cell r="H90">
            <v>7.1019774590748419E-4</v>
          </cell>
          <cell r="I90">
            <v>8.8006676206604583E-5</v>
          </cell>
        </row>
        <row r="91">
          <cell r="A91" t="str">
            <v>RHEM-SHELCBR</v>
          </cell>
          <cell r="B91" t="str">
            <v>VAR_fin</v>
          </cell>
          <cell r="C91" t="str">
            <v>RHEM_ELC</v>
          </cell>
          <cell r="D91">
            <v>4.8716032900794008</v>
          </cell>
          <cell r="E91">
            <v>2.6860426541629923</v>
          </cell>
          <cell r="F91">
            <v>2.9070166011717549E-2</v>
          </cell>
          <cell r="G91">
            <v>7.827660161188037E-3</v>
          </cell>
          <cell r="H91">
            <v>8.0105142530816358E-4</v>
          </cell>
          <cell r="I91">
            <v>9.2638606533267963E-5</v>
          </cell>
        </row>
        <row r="92">
          <cell r="A92" t="str">
            <v>RHEM-SHELCBR</v>
          </cell>
          <cell r="B92" t="str">
            <v>VAR_ncap</v>
          </cell>
          <cell r="C92" t="str">
            <v>-</v>
          </cell>
          <cell r="H92">
            <v>5.0846482261153098E-5</v>
          </cell>
        </row>
        <row r="93">
          <cell r="A93" t="str">
            <v>RHEM-SHELCBR</v>
          </cell>
          <cell r="B93" t="str">
            <v>VAR_cap</v>
          </cell>
          <cell r="C93" t="str">
            <v>-</v>
          </cell>
          <cell r="D93">
            <v>0.32680114394833898</v>
          </cell>
          <cell r="E93">
            <v>0.32680114394833898</v>
          </cell>
          <cell r="F93">
            <v>5.0276747618209772E-3</v>
          </cell>
          <cell r="G93">
            <v>1.300522589763986E-3</v>
          </cell>
          <cell r="H93">
            <v>5.0846482261153098E-5</v>
          </cell>
          <cell r="I93">
            <v>1.9540321183758002E-5</v>
          </cell>
        </row>
        <row r="94">
          <cell r="A94" t="str">
            <v>RHNM-SHLTHCHPNGA</v>
          </cell>
          <cell r="B94" t="str">
            <v>VAR_fout</v>
          </cell>
          <cell r="C94" t="str">
            <v>RHNM-SHLTHC-NGA</v>
          </cell>
          <cell r="E94">
            <v>2.5519962705982976E-3</v>
          </cell>
          <cell r="F94">
            <v>0.16917985927957352</v>
          </cell>
          <cell r="G94">
            <v>0.49421316622478489</v>
          </cell>
          <cell r="H94">
            <v>0.65453887110427156</v>
          </cell>
          <cell r="I94">
            <v>9.8816673152668788E-2</v>
          </cell>
        </row>
        <row r="95">
          <cell r="A95" t="str">
            <v>RHNM-SHLTHCHPNGA</v>
          </cell>
          <cell r="B95" t="str">
            <v>VAR_fin</v>
          </cell>
          <cell r="C95" t="str">
            <v>RHNMLTHCHPC</v>
          </cell>
          <cell r="E95">
            <v>2.5519962705982976E-3</v>
          </cell>
          <cell r="F95">
            <v>0.16917985927957352</v>
          </cell>
          <cell r="G95">
            <v>0.49421316622478489</v>
          </cell>
          <cell r="H95">
            <v>0.65453887110427156</v>
          </cell>
          <cell r="I95">
            <v>9.8816673152668788E-2</v>
          </cell>
        </row>
        <row r="96">
          <cell r="A96" t="str">
            <v>RHNM-SHLTHCHPNGA</v>
          </cell>
          <cell r="B96" t="str">
            <v>VAR_fin</v>
          </cell>
          <cell r="C96" t="str">
            <v>RHNM_LTH_CHPNGA_ON</v>
          </cell>
          <cell r="E96">
            <v>2.5777740107053517E-3</v>
          </cell>
          <cell r="F96">
            <v>0.17088874674704393</v>
          </cell>
          <cell r="G96">
            <v>0.49920521840887416</v>
          </cell>
          <cell r="H96">
            <v>0.66115037485279937</v>
          </cell>
          <cell r="I96">
            <v>9.9814821366332185E-2</v>
          </cell>
        </row>
        <row r="97">
          <cell r="A97" t="str">
            <v>RHNM-SHLTHCHPNGA</v>
          </cell>
          <cell r="B97" t="str">
            <v>VAR_ncap</v>
          </cell>
          <cell r="C97" t="str">
            <v>-</v>
          </cell>
          <cell r="E97">
            <v>4.9371429930962995E-4</v>
          </cell>
          <cell r="F97">
            <v>2.37976503284139E-2</v>
          </cell>
          <cell r="G97">
            <v>4.1969371708052101E-2</v>
          </cell>
          <cell r="H97">
            <v>3.08641463615161E-2</v>
          </cell>
          <cell r="I97">
            <v>6.5300499174535197E-7</v>
          </cell>
        </row>
        <row r="98">
          <cell r="A98" t="str">
            <v>RHNM-SHLTHCHPNGA</v>
          </cell>
          <cell r="B98" t="str">
            <v>VAR_cap</v>
          </cell>
          <cell r="C98" t="str">
            <v>-</v>
          </cell>
          <cell r="E98">
            <v>4.9371429930962995E-4</v>
          </cell>
          <cell r="F98">
            <v>2.4290852252413397E-2</v>
          </cell>
          <cell r="G98">
            <v>6.6258021321090502E-2</v>
          </cell>
          <cell r="H98">
            <v>6.7633850793206177E-2</v>
          </cell>
          <cell r="I98">
            <v>1.1560546469535799E-2</v>
          </cell>
        </row>
        <row r="99">
          <cell r="A99" t="str">
            <v>RHEM-SHCONBR2</v>
          </cell>
          <cell r="B99" t="str">
            <v>VAR_fout</v>
          </cell>
          <cell r="C99" t="str">
            <v>RHEM-SHCON</v>
          </cell>
          <cell r="D99">
            <v>0.1869811443696304</v>
          </cell>
          <cell r="E99">
            <v>1.2154037404777085</v>
          </cell>
          <cell r="F99">
            <v>0.15412288497426468</v>
          </cell>
          <cell r="G99">
            <v>0.16067946108287673</v>
          </cell>
          <cell r="H99">
            <v>0.15149540349641211</v>
          </cell>
          <cell r="I99">
            <v>0.13729260216118577</v>
          </cell>
        </row>
        <row r="100">
          <cell r="A100" t="str">
            <v>RHEM-SHCONBR2</v>
          </cell>
          <cell r="B100" t="str">
            <v>VAR_fin</v>
          </cell>
          <cell r="C100" t="str">
            <v>CON</v>
          </cell>
          <cell r="D100">
            <v>0.1869811443696304</v>
          </cell>
          <cell r="E100">
            <v>1.2154037404777085</v>
          </cell>
          <cell r="F100">
            <v>0.15412288497426468</v>
          </cell>
          <cell r="G100">
            <v>0.16067946108287673</v>
          </cell>
          <cell r="H100">
            <v>0.15149540349641211</v>
          </cell>
          <cell r="I100">
            <v>0.13729260216118577</v>
          </cell>
        </row>
        <row r="101">
          <cell r="A101" t="str">
            <v>RHEM-SHCONBR2</v>
          </cell>
          <cell r="B101" t="str">
            <v>VAR_ncap</v>
          </cell>
          <cell r="C101" t="str">
            <v>-</v>
          </cell>
          <cell r="D101">
            <v>4.2911986648700599E-2</v>
          </cell>
          <cell r="E101">
            <v>4.2911986648700599E-2</v>
          </cell>
        </row>
        <row r="102">
          <cell r="A102" t="str">
            <v>RHEM-SHCONBR2</v>
          </cell>
          <cell r="B102" t="str">
            <v>VAR_cap</v>
          </cell>
          <cell r="C102" t="str">
            <v>-</v>
          </cell>
          <cell r="D102">
            <v>4.2911986648700599E-2</v>
          </cell>
          <cell r="E102">
            <v>8.5823973297401199E-2</v>
          </cell>
          <cell r="F102">
            <v>8.5823973297401199E-2</v>
          </cell>
          <cell r="G102">
            <v>8.5823973297401199E-2</v>
          </cell>
          <cell r="H102">
            <v>8.5823973297401199E-2</v>
          </cell>
          <cell r="I102">
            <v>4.63280522025886E-2</v>
          </cell>
        </row>
        <row r="103">
          <cell r="A103" t="str">
            <v>D-RHSA_LTH</v>
          </cell>
          <cell r="B103" t="str">
            <v>VAR_fout</v>
          </cell>
          <cell r="C103" t="str">
            <v>RHSA_LTH</v>
          </cell>
          <cell r="D103">
            <v>1.0124263397205369E-2</v>
          </cell>
          <cell r="E103">
            <v>9.5991385366543107E-7</v>
          </cell>
          <cell r="G103">
            <v>8.0727682804246165E-2</v>
          </cell>
          <cell r="H103">
            <v>0.55963725809046849</v>
          </cell>
          <cell r="I103">
            <v>0.3235339200452062</v>
          </cell>
        </row>
        <row r="104">
          <cell r="A104" t="str">
            <v>D-RHSA_LTH</v>
          </cell>
          <cell r="B104" t="str">
            <v>VAR_fin</v>
          </cell>
          <cell r="C104" t="str">
            <v>RHEM_LTH_CHPNGA_ON</v>
          </cell>
          <cell r="D104">
            <v>1.0124229308936365E-2</v>
          </cell>
          <cell r="G104">
            <v>8.0727680251487355E-2</v>
          </cell>
          <cell r="H104">
            <v>0.50347125101882428</v>
          </cell>
          <cell r="I104">
            <v>0.31304673556431023</v>
          </cell>
        </row>
        <row r="105">
          <cell r="A105" t="str">
            <v>D-RHSA_LTH</v>
          </cell>
          <cell r="B105" t="str">
            <v>VAR_fin</v>
          </cell>
          <cell r="C105" t="str">
            <v>RHNM_LTH_CHPNGA_ON</v>
          </cell>
          <cell r="E105">
            <v>9.5989115671778907E-7</v>
          </cell>
          <cell r="H105">
            <v>5.6165933005049754E-2</v>
          </cell>
          <cell r="I105">
            <v>1.046172791620773E-2</v>
          </cell>
        </row>
        <row r="106">
          <cell r="A106" t="str">
            <v>D-RHSA_LTH</v>
          </cell>
          <cell r="B106" t="str">
            <v>VAR_fin</v>
          </cell>
          <cell r="C106" t="str">
            <v>RHNS_LTH_CHPNGA_ON</v>
          </cell>
          <cell r="I106">
            <v>2.54278427185248E-5</v>
          </cell>
        </row>
        <row r="107">
          <cell r="A107" t="str">
            <v>RHES-SHLTHDH</v>
          </cell>
          <cell r="B107" t="str">
            <v>VAR_fout</v>
          </cell>
          <cell r="C107" t="str">
            <v>RHES-SHLTHD</v>
          </cell>
          <cell r="D107">
            <v>2.6540447762275132</v>
          </cell>
          <cell r="E107">
            <v>3.5037938987976633</v>
          </cell>
          <cell r="F107">
            <v>1.1681349442671858</v>
          </cell>
          <cell r="G107">
            <v>1.253211052042684</v>
          </cell>
          <cell r="H107">
            <v>1.1563802618512729</v>
          </cell>
          <cell r="I107">
            <v>1.0230062625297309</v>
          </cell>
        </row>
        <row r="108">
          <cell r="A108" t="str">
            <v>RHES-SHLTHDH</v>
          </cell>
          <cell r="B108" t="str">
            <v>VAR_fin</v>
          </cell>
          <cell r="C108" t="str">
            <v>RHESLTHDHC</v>
          </cell>
          <cell r="D108">
            <v>2.6540447762275132</v>
          </cell>
          <cell r="E108">
            <v>3.5037938987976633</v>
          </cell>
          <cell r="F108">
            <v>1.1681349442671858</v>
          </cell>
          <cell r="G108">
            <v>1.253211052042684</v>
          </cell>
          <cell r="H108">
            <v>1.1563802618512729</v>
          </cell>
          <cell r="I108">
            <v>1.0230062625297309</v>
          </cell>
        </row>
        <row r="109">
          <cell r="A109" t="str">
            <v>RHES-SHLTHDH</v>
          </cell>
          <cell r="B109" t="str">
            <v>VAR_fin</v>
          </cell>
          <cell r="C109" t="str">
            <v>RHES_LTH_DH</v>
          </cell>
          <cell r="D109">
            <v>2.6808533093207214</v>
          </cell>
          <cell r="E109">
            <v>3.6901593338208349</v>
          </cell>
          <cell r="F109">
            <v>1.3143695930539048</v>
          </cell>
          <cell r="G109">
            <v>1.4071574298814227</v>
          </cell>
          <cell r="H109">
            <v>1.2966685202691188</v>
          </cell>
          <cell r="I109">
            <v>1.1405582341054266</v>
          </cell>
        </row>
        <row r="110">
          <cell r="A110" t="str">
            <v>RHES-SHLTHDH</v>
          </cell>
          <cell r="B110" t="str">
            <v>VAR_ncap</v>
          </cell>
          <cell r="C110" t="str">
            <v>-</v>
          </cell>
          <cell r="E110">
            <v>0.596921436255755</v>
          </cell>
          <cell r="F110">
            <v>1.7542520336535499E-6</v>
          </cell>
          <cell r="G110">
            <v>7.2291646568256197E-3</v>
          </cell>
          <cell r="H110">
            <v>1.07966849001767E-6</v>
          </cell>
          <cell r="I110">
            <v>4.6164997574705698E-7</v>
          </cell>
        </row>
        <row r="111">
          <cell r="A111" t="str">
            <v>RHES-SHLTHDH</v>
          </cell>
          <cell r="B111" t="str">
            <v>VAR_cap</v>
          </cell>
          <cell r="C111" t="str">
            <v>-</v>
          </cell>
          <cell r="D111">
            <v>0.31204626794151202</v>
          </cell>
          <cell r="E111">
            <v>0.90896746886557467</v>
          </cell>
          <cell r="F111">
            <v>9.924858084422894E-2</v>
          </cell>
          <cell r="G111">
            <v>0.10647691839349593</v>
          </cell>
          <cell r="H111">
            <v>0.13764670970293302</v>
          </cell>
          <cell r="I111">
            <v>0.12278497167492008</v>
          </cell>
        </row>
        <row r="112">
          <cell r="A112" t="str">
            <v>RHEM-SHCONBR3</v>
          </cell>
          <cell r="B112" t="str">
            <v>VAR_fout</v>
          </cell>
          <cell r="C112" t="str">
            <v>RHEM-SHCON</v>
          </cell>
          <cell r="D112">
            <v>0.15053100979564626</v>
          </cell>
          <cell r="E112">
            <v>0.97662116435458068</v>
          </cell>
          <cell r="F112">
            <v>0.13249957566478196</v>
          </cell>
          <cell r="G112">
            <v>0.14478808165369306</v>
          </cell>
          <cell r="H112">
            <v>0.12560584723730434</v>
          </cell>
          <cell r="I112">
            <v>0.10933887014613364</v>
          </cell>
        </row>
        <row r="113">
          <cell r="A113" t="str">
            <v>RHEM-SHCONBR3</v>
          </cell>
          <cell r="B113" t="str">
            <v>VAR_fin</v>
          </cell>
          <cell r="C113" t="str">
            <v>CON</v>
          </cell>
          <cell r="D113">
            <v>0.15053100979564626</v>
          </cell>
          <cell r="E113">
            <v>0.97662116435458068</v>
          </cell>
          <cell r="F113">
            <v>0.13249957566478196</v>
          </cell>
          <cell r="G113">
            <v>0.14478808165369306</v>
          </cell>
          <cell r="H113">
            <v>0.12560584723730434</v>
          </cell>
          <cell r="I113">
            <v>0.10933887014613364</v>
          </cell>
        </row>
        <row r="114">
          <cell r="A114" t="str">
            <v>RHEM-SHCONBR3</v>
          </cell>
          <cell r="B114" t="str">
            <v>VAR_ncap</v>
          </cell>
          <cell r="C114" t="str">
            <v>-</v>
          </cell>
          <cell r="D114">
            <v>3.44813439133239E-2</v>
          </cell>
          <cell r="E114">
            <v>3.44813439133239E-2</v>
          </cell>
        </row>
        <row r="115">
          <cell r="A115" t="str">
            <v>RHEM-SHCONBR3</v>
          </cell>
          <cell r="B115" t="str">
            <v>VAR_cap</v>
          </cell>
          <cell r="C115" t="str">
            <v>-</v>
          </cell>
          <cell r="D115">
            <v>3.44813439133239E-2</v>
          </cell>
          <cell r="E115">
            <v>6.8962687826647801E-2</v>
          </cell>
          <cell r="F115">
            <v>6.8962687826647801E-2</v>
          </cell>
          <cell r="G115">
            <v>6.8962687826647801E-2</v>
          </cell>
          <cell r="H115">
            <v>6.8962687826647801E-2</v>
          </cell>
          <cell r="I115">
            <v>3.7226276981987501E-2</v>
          </cell>
        </row>
        <row r="116">
          <cell r="A116" t="str">
            <v>D-RHSA_ELC</v>
          </cell>
          <cell r="B116" t="str">
            <v>VAR_fout</v>
          </cell>
          <cell r="C116" t="str">
            <v>RHSA_ELC</v>
          </cell>
          <cell r="D116">
            <v>54.298514540601445</v>
          </cell>
          <cell r="E116">
            <v>55.029957803101723</v>
          </cell>
          <cell r="F116">
            <v>49.954427051905853</v>
          </cell>
          <cell r="G116">
            <v>52.011513664946911</v>
          </cell>
          <cell r="H116">
            <v>66.683732309050924</v>
          </cell>
          <cell r="I116">
            <v>66.731675447765539</v>
          </cell>
        </row>
        <row r="117">
          <cell r="A117" t="str">
            <v>D-RHSA_ELC</v>
          </cell>
          <cell r="B117" t="str">
            <v>VAR_fin</v>
          </cell>
          <cell r="C117" t="str">
            <v>RHNS_ELC</v>
          </cell>
          <cell r="D117">
            <v>12.502604922747475</v>
          </cell>
          <cell r="E117">
            <v>14.757313659798942</v>
          </cell>
          <cell r="F117">
            <v>13.033538763428755</v>
          </cell>
          <cell r="G117">
            <v>13.588855949332292</v>
          </cell>
          <cell r="H117">
            <v>17.424869090852305</v>
          </cell>
          <cell r="I117">
            <v>16.784581194942604</v>
          </cell>
        </row>
        <row r="118">
          <cell r="A118" t="str">
            <v>D-RHSA_ELC</v>
          </cell>
          <cell r="B118" t="str">
            <v>VAR_fin</v>
          </cell>
          <cell r="C118" t="str">
            <v>RHES_ELC</v>
          </cell>
          <cell r="D118">
            <v>15.823850496376</v>
          </cell>
          <cell r="E118">
            <v>12.732599147668955</v>
          </cell>
          <cell r="F118">
            <v>11.559335211102006</v>
          </cell>
          <cell r="G118">
            <v>12.00533341990173</v>
          </cell>
          <cell r="H118">
            <v>15.272383223303725</v>
          </cell>
          <cell r="I118">
            <v>14.726113426308668</v>
          </cell>
        </row>
        <row r="119">
          <cell r="A119" t="str">
            <v>D-RHSA_ELC</v>
          </cell>
          <cell r="B119" t="str">
            <v>VAR_fin</v>
          </cell>
          <cell r="C119" t="str">
            <v>RHNM_ELC</v>
          </cell>
          <cell r="D119">
            <v>10.844192268387239</v>
          </cell>
          <cell r="E119">
            <v>14.671537984093614</v>
          </cell>
          <cell r="F119">
            <v>13.318662915329449</v>
          </cell>
          <cell r="G119">
            <v>14.041970395398023</v>
          </cell>
          <cell r="H119">
            <v>17.980393283872328</v>
          </cell>
          <cell r="I119">
            <v>18.611466110038531</v>
          </cell>
        </row>
        <row r="120">
          <cell r="A120" t="str">
            <v>D-RHSA_ELC</v>
          </cell>
          <cell r="B120" t="str">
            <v>VAR_fin</v>
          </cell>
          <cell r="C120" t="str">
            <v>RHEM_ELC</v>
          </cell>
          <cell r="D120">
            <v>15.127866853070856</v>
          </cell>
          <cell r="E120">
            <v>12.868507011552717</v>
          </cell>
          <cell r="F120">
            <v>12.042890162066682</v>
          </cell>
          <cell r="G120">
            <v>12.375353900248349</v>
          </cell>
          <cell r="H120">
            <v>16.006086711123128</v>
          </cell>
          <cell r="I120">
            <v>16.609514717639478</v>
          </cell>
        </row>
        <row r="121">
          <cell r="A121" t="str">
            <v>SCOM-SHLTHDH</v>
          </cell>
          <cell r="B121" t="str">
            <v>VAR_fout</v>
          </cell>
          <cell r="C121" t="str">
            <v>SCOM-SHLTHD</v>
          </cell>
          <cell r="D121">
            <v>5.553900000024826</v>
          </cell>
          <cell r="E121">
            <v>6.015935339658979</v>
          </cell>
          <cell r="F121">
            <v>3.9526493175830946</v>
          </cell>
          <cell r="G121">
            <v>3.8619303282552306</v>
          </cell>
          <cell r="H121">
            <v>3.5320508823241288</v>
          </cell>
          <cell r="I121">
            <v>3.0072497151886757</v>
          </cell>
        </row>
        <row r="122">
          <cell r="A122" t="str">
            <v>SCOM-SHLTHDH</v>
          </cell>
          <cell r="B122" t="str">
            <v>VAR_fin</v>
          </cell>
          <cell r="C122" t="str">
            <v>SCOMLTHDHC</v>
          </cell>
          <cell r="D122">
            <v>5.553900000024826</v>
          </cell>
          <cell r="E122">
            <v>6.015935339658979</v>
          </cell>
          <cell r="F122">
            <v>3.9526493175830946</v>
          </cell>
          <cell r="G122">
            <v>3.8619303282552306</v>
          </cell>
          <cell r="H122">
            <v>3.5320508823241288</v>
          </cell>
          <cell r="I122">
            <v>3.0072497151886757</v>
          </cell>
        </row>
        <row r="123">
          <cell r="A123" t="str">
            <v>SCOM-SHLTHDH</v>
          </cell>
          <cell r="B123" t="str">
            <v>VAR_fin</v>
          </cell>
          <cell r="C123" t="str">
            <v>SCOM_LTH_DH</v>
          </cell>
          <cell r="D123">
            <v>5.6100000000250709</v>
          </cell>
          <cell r="E123">
            <v>6.586463673678125</v>
          </cell>
          <cell r="F123">
            <v>4.9504238812663113</v>
          </cell>
          <cell r="G123">
            <v>4.8054995053681413</v>
          </cell>
          <cell r="H123">
            <v>4.3859869216849638</v>
          </cell>
          <cell r="I123">
            <v>3.7144630934783018</v>
          </cell>
        </row>
        <row r="124">
          <cell r="A124" t="str">
            <v>SCOM-SHLTHDH</v>
          </cell>
          <cell r="B124" t="str">
            <v>VAR_ncap</v>
          </cell>
          <cell r="C124" t="str">
            <v>-</v>
          </cell>
          <cell r="D124">
            <v>1.5936406290911501E-4</v>
          </cell>
          <cell r="E124">
            <v>0.435796704135826</v>
          </cell>
          <cell r="F124">
            <v>2.7394776754033501E-6</v>
          </cell>
          <cell r="G124">
            <v>2.48813361866996E-6</v>
          </cell>
          <cell r="H124">
            <v>0.23983868313085399</v>
          </cell>
          <cell r="I124">
            <v>0.11853356630544799</v>
          </cell>
        </row>
        <row r="125">
          <cell r="A125" t="str">
            <v>SCOM-SHLTHDH</v>
          </cell>
          <cell r="B125" t="str">
            <v>VAR_cap</v>
          </cell>
          <cell r="C125" t="str">
            <v>-</v>
          </cell>
          <cell r="D125">
            <v>0.84985961699311408</v>
          </cell>
          <cell r="E125">
            <v>1.2856559625114066</v>
          </cell>
          <cell r="F125">
            <v>0.51518672004607202</v>
          </cell>
          <cell r="G125">
            <v>0.44823642193839697</v>
          </cell>
          <cell r="H125">
            <v>1.1185191437339252</v>
          </cell>
          <cell r="I125">
            <v>0.66426753286559825</v>
          </cell>
        </row>
        <row r="126">
          <cell r="A126" t="str">
            <v>ITOT-SWHSTG-ELC</v>
          </cell>
          <cell r="B126" t="str">
            <v>VAR_fout</v>
          </cell>
          <cell r="C126" t="str">
            <v>ITOT-SWHAELC</v>
          </cell>
          <cell r="F126">
            <v>0.10988987763187984</v>
          </cell>
          <cell r="H126">
            <v>0.24794385618759368</v>
          </cell>
          <cell r="I126">
            <v>0.95647600648289344</v>
          </cell>
        </row>
        <row r="127">
          <cell r="A127" t="str">
            <v>ITOT-SWHSTG-ELC</v>
          </cell>
          <cell r="B127" t="str">
            <v>VAR_fin</v>
          </cell>
          <cell r="C127" t="str">
            <v>ITOT-SWHAELC</v>
          </cell>
          <cell r="F127">
            <v>0.14180601808087576</v>
          </cell>
          <cell r="G127">
            <v>1.0870701305598599E-8</v>
          </cell>
          <cell r="H127">
            <v>0.29171165110389902</v>
          </cell>
          <cell r="I127">
            <v>1.0628082363053728</v>
          </cell>
        </row>
        <row r="128">
          <cell r="A128" t="str">
            <v>ITOT-SWHSTG-ELC</v>
          </cell>
          <cell r="B128" t="str">
            <v>VAR_ncap</v>
          </cell>
          <cell r="C128" t="str">
            <v>-</v>
          </cell>
          <cell r="D128">
            <v>5.9888412592723903E-8</v>
          </cell>
          <cell r="E128">
            <v>0.16624247269087999</v>
          </cell>
          <cell r="H128">
            <v>8.6059222755751993E-2</v>
          </cell>
          <cell r="I128">
            <v>0.105756442754024</v>
          </cell>
        </row>
        <row r="129">
          <cell r="A129" t="str">
            <v>ITOT-SWHSTG-ELC</v>
          </cell>
          <cell r="B129" t="str">
            <v>VAR_cap</v>
          </cell>
          <cell r="C129" t="str">
            <v>-</v>
          </cell>
          <cell r="D129">
            <v>5.9888412592723903E-8</v>
          </cell>
          <cell r="E129">
            <v>0.166242532579292</v>
          </cell>
          <cell r="F129">
            <v>0.166242532579292</v>
          </cell>
          <cell r="G129">
            <v>0.166242532579292</v>
          </cell>
          <cell r="H129">
            <v>0.197527377730703</v>
          </cell>
          <cell r="I129">
            <v>0.21536293909608301</v>
          </cell>
        </row>
        <row r="130">
          <cell r="A130" t="str">
            <v>D-SCOM_SOLELC</v>
          </cell>
          <cell r="B130" t="str">
            <v>VAR_fout</v>
          </cell>
          <cell r="C130" t="str">
            <v>ELC5</v>
          </cell>
          <cell r="D130">
            <v>0.23652015188333017</v>
          </cell>
          <cell r="E130">
            <v>1.6740758989726154</v>
          </cell>
          <cell r="F130">
            <v>1.8703763412858569</v>
          </cell>
          <cell r="G130">
            <v>2.4154831458178432</v>
          </cell>
          <cell r="H130">
            <v>3.2699045419466688</v>
          </cell>
          <cell r="I130">
            <v>4.0951425116778237</v>
          </cell>
        </row>
        <row r="131">
          <cell r="A131" t="str">
            <v>D-SCOM_SOLELC</v>
          </cell>
          <cell r="B131" t="str">
            <v>VAR_fout</v>
          </cell>
          <cell r="C131" t="str">
            <v>SCOM_ELC</v>
          </cell>
          <cell r="D131">
            <v>2.6031035338886337</v>
          </cell>
          <cell r="E131">
            <v>1.6203791388555062</v>
          </cell>
          <cell r="F131">
            <v>1.8130346905285231</v>
          </cell>
          <cell r="G131">
            <v>2.3104812775453518</v>
          </cell>
          <cell r="H131">
            <v>3.0815407531635581</v>
          </cell>
          <cell r="I131">
            <v>4.4406293524574334</v>
          </cell>
        </row>
        <row r="132">
          <cell r="A132" t="str">
            <v>D-SCOM_SOLELC</v>
          </cell>
          <cell r="B132" t="str">
            <v>VAR_fin</v>
          </cell>
          <cell r="C132" t="str">
            <v>SCOM_SOL_ELC</v>
          </cell>
          <cell r="D132">
            <v>2.8396236857719668</v>
          </cell>
          <cell r="E132">
            <v>3.294455037748846</v>
          </cell>
          <cell r="F132">
            <v>3.6834110318143796</v>
          </cell>
          <cell r="G132">
            <v>4.7259644233233908</v>
          </cell>
          <cell r="H132">
            <v>6.3514452950548872</v>
          </cell>
          <cell r="I132">
            <v>8.5357718643337464</v>
          </cell>
        </row>
        <row r="133">
          <cell r="A133" t="str">
            <v>D-ILFO</v>
          </cell>
          <cell r="B133" t="str">
            <v>VAR_fout</v>
          </cell>
          <cell r="C133" t="str">
            <v>CO2</v>
          </cell>
          <cell r="D133">
            <v>688.76723581564897</v>
          </cell>
          <cell r="E133">
            <v>659.57568257347498</v>
          </cell>
          <cell r="F133">
            <v>656.81696788944805</v>
          </cell>
          <cell r="G133">
            <v>515.01093906097299</v>
          </cell>
          <cell r="H133">
            <v>230.364413716119</v>
          </cell>
        </row>
        <row r="134">
          <cell r="A134" t="str">
            <v>D-ILFO</v>
          </cell>
          <cell r="B134" t="str">
            <v>VAR_fout</v>
          </cell>
          <cell r="C134" t="str">
            <v>ILFO</v>
          </cell>
          <cell r="D134">
            <v>9.1894711030034006</v>
          </cell>
          <cell r="E134">
            <v>8.8000000001088647</v>
          </cell>
          <cell r="F134">
            <v>8.7631934857355596</v>
          </cell>
          <cell r="G134">
            <v>7.1214318134374128</v>
          </cell>
          <cell r="H134">
            <v>3.3237032295886828</v>
          </cell>
          <cell r="I134">
            <v>0.25020174337700474</v>
          </cell>
        </row>
        <row r="135">
          <cell r="A135" t="str">
            <v>D-ILFO</v>
          </cell>
          <cell r="B135" t="str">
            <v>VAR_fin</v>
          </cell>
          <cell r="C135" t="str">
            <v>LFO</v>
          </cell>
          <cell r="D135">
            <v>9.3455527247713484</v>
          </cell>
          <cell r="E135">
            <v>8.9494665206713009</v>
          </cell>
          <cell r="F135">
            <v>8.9120348424619866</v>
          </cell>
          <cell r="G135">
            <v>6.9879367579507834</v>
          </cell>
          <cell r="H135">
            <v>3.1257043923489731</v>
          </cell>
        </row>
        <row r="136">
          <cell r="A136" t="str">
            <v>D-ILFO</v>
          </cell>
          <cell r="B136" t="str">
            <v>VAR_fin</v>
          </cell>
          <cell r="C136" t="str">
            <v>BDS</v>
          </cell>
          <cell r="G136">
            <v>0.25445137766486553</v>
          </cell>
          <cell r="H136">
            <v>0.25445137792441314</v>
          </cell>
          <cell r="I136">
            <v>0.2544513782437674</v>
          </cell>
        </row>
        <row r="137">
          <cell r="A137" t="str">
            <v>RHEM-SHSTG-NGAHP</v>
          </cell>
          <cell r="B137" t="str">
            <v>VAR_fout</v>
          </cell>
          <cell r="C137" t="str">
            <v>RHEM-SHANGAH</v>
          </cell>
          <cell r="F137">
            <v>0.16204952574423595</v>
          </cell>
          <cell r="G137">
            <v>1.1364175413930275E-4</v>
          </cell>
          <cell r="H137">
            <v>4.5306996585750249E-4</v>
          </cell>
          <cell r="I137">
            <v>0.15500334859106435</v>
          </cell>
        </row>
        <row r="138">
          <cell r="A138" t="str">
            <v>RHEM-SHSTG-NGAHP</v>
          </cell>
          <cell r="B138" t="str">
            <v>VAR_fin</v>
          </cell>
          <cell r="C138" t="str">
            <v>RHEM-SHANGAH</v>
          </cell>
          <cell r="F138">
            <v>0.16205408937148116</v>
          </cell>
          <cell r="G138">
            <v>1.1365446593138741E-4</v>
          </cell>
          <cell r="H138">
            <v>4.7301107082591297E-4</v>
          </cell>
          <cell r="I138">
            <v>0.15500818250686949</v>
          </cell>
        </row>
        <row r="139">
          <cell r="A139" t="str">
            <v>RHEM-SHSTG-NGAHP</v>
          </cell>
          <cell r="B139" t="str">
            <v>VAR_ncap</v>
          </cell>
          <cell r="C139" t="str">
            <v>-</v>
          </cell>
          <cell r="F139">
            <v>9.8901179091595001E-2</v>
          </cell>
          <cell r="G139">
            <v>6.5693046786087497E-3</v>
          </cell>
          <cell r="H139">
            <v>6.7290542332103506E-2</v>
          </cell>
          <cell r="I139">
            <v>1.7061909284195001E-2</v>
          </cell>
        </row>
        <row r="140">
          <cell r="A140" t="str">
            <v>RHEM-SHSTG-NGAHP</v>
          </cell>
          <cell r="B140" t="str">
            <v>VAR_cap</v>
          </cell>
          <cell r="C140" t="str">
            <v>-</v>
          </cell>
          <cell r="F140">
            <v>9.8901179091595001E-2</v>
          </cell>
          <cell r="G140">
            <v>0.105470483770204</v>
          </cell>
          <cell r="H140">
            <v>8.9294851565649411E-2</v>
          </cell>
          <cell r="I140">
            <v>6.5896911694381693E-2</v>
          </cell>
        </row>
        <row r="141">
          <cell r="A141" t="str">
            <v>RHEM-SHCONBR4</v>
          </cell>
          <cell r="B141" t="str">
            <v>VAR_fout</v>
          </cell>
          <cell r="C141" t="str">
            <v>RHEM-SHCON</v>
          </cell>
          <cell r="D141">
            <v>0.16538569953580401</v>
          </cell>
          <cell r="E141">
            <v>1.073897931733782</v>
          </cell>
          <cell r="F141">
            <v>0.14125223025546635</v>
          </cell>
          <cell r="G141">
            <v>0.15134391655123394</v>
          </cell>
          <cell r="H141">
            <v>0.13566158235626324</v>
          </cell>
          <cell r="I141">
            <v>0.1202448982629675</v>
          </cell>
        </row>
        <row r="142">
          <cell r="A142" t="str">
            <v>RHEM-SHCONBR4</v>
          </cell>
          <cell r="B142" t="str">
            <v>VAR_fin</v>
          </cell>
          <cell r="C142" t="str">
            <v>CON</v>
          </cell>
          <cell r="D142">
            <v>0.16538569953580401</v>
          </cell>
          <cell r="E142">
            <v>1.073897931733782</v>
          </cell>
          <cell r="F142">
            <v>0.14125223025546635</v>
          </cell>
          <cell r="G142">
            <v>0.15134391655123394</v>
          </cell>
          <cell r="H142">
            <v>0.13566158235626324</v>
          </cell>
          <cell r="I142">
            <v>0.1202448982629675</v>
          </cell>
        </row>
        <row r="143">
          <cell r="A143" t="str">
            <v>RHEM-SHCONBR4</v>
          </cell>
          <cell r="B143" t="str">
            <v>VAR_ncap</v>
          </cell>
          <cell r="C143" t="str">
            <v>-</v>
          </cell>
          <cell r="D143">
            <v>3.7915872872457901E-2</v>
          </cell>
          <cell r="E143">
            <v>3.7915872872457901E-2</v>
          </cell>
        </row>
        <row r="144">
          <cell r="A144" t="str">
            <v>RHEM-SHCONBR4</v>
          </cell>
          <cell r="B144" t="str">
            <v>VAR_cap</v>
          </cell>
          <cell r="C144" t="str">
            <v>-</v>
          </cell>
          <cell r="D144">
            <v>3.7915872872457901E-2</v>
          </cell>
          <cell r="E144">
            <v>7.5831745744915802E-2</v>
          </cell>
          <cell r="F144">
            <v>7.5831745744915802E-2</v>
          </cell>
          <cell r="G144">
            <v>7.5831745744915802E-2</v>
          </cell>
          <cell r="H144">
            <v>7.5831745744915802E-2</v>
          </cell>
          <cell r="I144">
            <v>4.09342161695311E-2</v>
          </cell>
        </row>
        <row r="145">
          <cell r="A145" t="str">
            <v>RHEM-SHCONBR5</v>
          </cell>
          <cell r="B145" t="str">
            <v>VAR_fout</v>
          </cell>
          <cell r="C145" t="str">
            <v>RHEM-SHCON</v>
          </cell>
          <cell r="D145">
            <v>4.6832772083704725E-2</v>
          </cell>
          <cell r="E145">
            <v>0.74551173343657029</v>
          </cell>
          <cell r="F145">
            <v>0.11023399443762853</v>
          </cell>
          <cell r="G145">
            <v>0.12456219205454683</v>
          </cell>
          <cell r="H145">
            <v>0.10011444622454038</v>
          </cell>
          <cell r="I145">
            <v>8.5970779377697815E-2</v>
          </cell>
        </row>
        <row r="146">
          <cell r="A146" t="str">
            <v>RHEM-SHCONBR5</v>
          </cell>
          <cell r="B146" t="str">
            <v>VAR_fin</v>
          </cell>
          <cell r="C146" t="str">
            <v>CON</v>
          </cell>
          <cell r="D146">
            <v>4.6832772083704725E-2</v>
          </cell>
          <cell r="E146">
            <v>0.74551173343657029</v>
          </cell>
          <cell r="F146">
            <v>0.11023399443762853</v>
          </cell>
          <cell r="G146">
            <v>0.12456219205454683</v>
          </cell>
          <cell r="H146">
            <v>0.10011444622454038</v>
          </cell>
          <cell r="I146">
            <v>8.5970779377697815E-2</v>
          </cell>
        </row>
        <row r="147">
          <cell r="A147" t="str">
            <v>RHEM-SHCONBR5</v>
          </cell>
          <cell r="B147" t="str">
            <v>VAR_ncap</v>
          </cell>
          <cell r="C147" t="str">
            <v>-</v>
          </cell>
          <cell r="D147">
            <v>1.0578112274886701E-2</v>
          </cell>
          <cell r="E147">
            <v>4.20651181109808E-2</v>
          </cell>
        </row>
        <row r="148">
          <cell r="A148" t="str">
            <v>RHEM-SHCONBR5</v>
          </cell>
          <cell r="B148" t="str">
            <v>VAR_cap</v>
          </cell>
          <cell r="C148" t="str">
            <v>-</v>
          </cell>
          <cell r="D148">
            <v>1.0578112274886701E-2</v>
          </cell>
          <cell r="E148">
            <v>5.2643230385867497E-2</v>
          </cell>
          <cell r="F148">
            <v>5.2643230385867497E-2</v>
          </cell>
          <cell r="G148">
            <v>5.2643230385867497E-2</v>
          </cell>
          <cell r="H148">
            <v>5.2643230385867497E-2</v>
          </cell>
          <cell r="I148">
            <v>2.9622867580530302E-2</v>
          </cell>
        </row>
        <row r="149">
          <cell r="A149" t="str">
            <v>ITOT-SWHNGABR</v>
          </cell>
          <cell r="B149" t="str">
            <v>VAR_fout</v>
          </cell>
          <cell r="C149" t="str">
            <v>ITOT-SWH</v>
          </cell>
          <cell r="D149">
            <v>28.61976822834762</v>
          </cell>
          <cell r="E149">
            <v>25.587868758405033</v>
          </cell>
          <cell r="F149">
            <v>19.863700767160928</v>
          </cell>
          <cell r="G149">
            <v>14.710099623230134</v>
          </cell>
          <cell r="H149">
            <v>10.308743160265696</v>
          </cell>
          <cell r="I149">
            <v>3.0735586337989012</v>
          </cell>
        </row>
        <row r="150">
          <cell r="A150" t="str">
            <v>ITOT-SWHNGABR</v>
          </cell>
          <cell r="B150" t="str">
            <v>VAR_fout</v>
          </cell>
          <cell r="C150" t="str">
            <v>CO2_I</v>
          </cell>
          <cell r="D150">
            <v>2005.1531040048801</v>
          </cell>
          <cell r="E150">
            <v>1791.1648870015699</v>
          </cell>
          <cell r="F150">
            <v>1388.6483365230799</v>
          </cell>
          <cell r="G150">
            <v>1026.1255135005699</v>
          </cell>
          <cell r="H150">
            <v>715.98229518410903</v>
          </cell>
          <cell r="I150">
            <v>212.548445401149</v>
          </cell>
        </row>
        <row r="151">
          <cell r="A151" t="str">
            <v>ITOT-SWHNGABR</v>
          </cell>
          <cell r="B151" t="str">
            <v>VAR_fin</v>
          </cell>
          <cell r="C151" t="str">
            <v>INGA</v>
          </cell>
          <cell r="D151">
            <v>35.552360000086502</v>
          </cell>
          <cell r="E151">
            <v>31.758242677332703</v>
          </cell>
          <cell r="F151">
            <v>24.62142440643753</v>
          </cell>
          <cell r="G151">
            <v>18.193714778378858</v>
          </cell>
          <cell r="H151">
            <v>12.694721545817529</v>
          </cell>
          <cell r="I151">
            <v>3.7685894574671841</v>
          </cell>
        </row>
        <row r="152">
          <cell r="A152" t="str">
            <v>ITOT-SWHNGABR</v>
          </cell>
          <cell r="B152" t="str">
            <v>VAR_ncap</v>
          </cell>
          <cell r="C152" t="str">
            <v>-</v>
          </cell>
          <cell r="H152">
            <v>0.39850640739529197</v>
          </cell>
        </row>
        <row r="153">
          <cell r="A153" t="str">
            <v>ITOT-SWHNGABR</v>
          </cell>
          <cell r="B153" t="str">
            <v>VAR_cap</v>
          </cell>
          <cell r="C153" t="str">
            <v>-</v>
          </cell>
          <cell r="D153">
            <v>1.556581895256</v>
          </cell>
          <cell r="E153">
            <v>1.5565818840972447</v>
          </cell>
          <cell r="F153">
            <v>1.436113407060007</v>
          </cell>
          <cell r="G153">
            <v>0.89630615262469604</v>
          </cell>
          <cell r="H153">
            <v>0.65980772656013398</v>
          </cell>
          <cell r="I153">
            <v>0.21170902892773802</v>
          </cell>
        </row>
        <row r="154">
          <cell r="A154" t="str">
            <v>RHNM-SHSOLBR</v>
          </cell>
          <cell r="B154" t="str">
            <v>VAR_fout</v>
          </cell>
          <cell r="C154" t="str">
            <v>RHNM-SHASOL</v>
          </cell>
          <cell r="E154">
            <v>2.1536948242102002E-2</v>
          </cell>
          <cell r="F154">
            <v>2.1537384765980595E-2</v>
          </cell>
          <cell r="G154">
            <v>2.1537385053650965E-2</v>
          </cell>
          <cell r="I154">
            <v>4.1445249706779902E-2</v>
          </cell>
        </row>
        <row r="155">
          <cell r="A155" t="str">
            <v>RHNM-SHSOLBR</v>
          </cell>
          <cell r="B155" t="str">
            <v>VAR_fin</v>
          </cell>
          <cell r="C155" t="str">
            <v>SOL</v>
          </cell>
          <cell r="E155">
            <v>2.1536948242102002E-2</v>
          </cell>
          <cell r="F155">
            <v>2.1537384765980595E-2</v>
          </cell>
          <cell r="G155">
            <v>2.1537385053650965E-2</v>
          </cell>
          <cell r="I155">
            <v>4.1445249706779902E-2</v>
          </cell>
        </row>
        <row r="156">
          <cell r="A156" t="str">
            <v>RHNM-SHSOLBR</v>
          </cell>
          <cell r="B156" t="str">
            <v>VAR_ncap</v>
          </cell>
          <cell r="C156" t="str">
            <v>-</v>
          </cell>
          <cell r="E156">
            <v>3.1277886195947399E-3</v>
          </cell>
          <cell r="F156">
            <v>6.3392324934842497E-8</v>
          </cell>
          <cell r="I156">
            <v>6.0190491893391401E-3</v>
          </cell>
        </row>
        <row r="157">
          <cell r="A157" t="str">
            <v>RHNM-SHSOLBR</v>
          </cell>
          <cell r="B157" t="str">
            <v>VAR_cap</v>
          </cell>
          <cell r="C157" t="str">
            <v>-</v>
          </cell>
          <cell r="E157">
            <v>3.1277886195947399E-3</v>
          </cell>
          <cell r="F157">
            <v>3.1278520119196801E-3</v>
          </cell>
          <cell r="G157">
            <v>3.1278520119196801E-3</v>
          </cell>
          <cell r="H157">
            <v>1.1228170512450001E-8</v>
          </cell>
          <cell r="I157">
            <v>6.0190491893391401E-3</v>
          </cell>
        </row>
        <row r="158">
          <cell r="A158" t="str">
            <v>RHEM-SHPLTBR</v>
          </cell>
          <cell r="B158" t="str">
            <v>VAR_fout</v>
          </cell>
          <cell r="C158" t="str">
            <v>RHEM-SHPLT</v>
          </cell>
          <cell r="D158">
            <v>1.4011271139655146</v>
          </cell>
          <cell r="E158">
            <v>1.6077972277980435</v>
          </cell>
          <cell r="F158">
            <v>0.15709438604410411</v>
          </cell>
          <cell r="G158">
            <v>0.39898356069532298</v>
          </cell>
          <cell r="H158">
            <v>0.59258122214390885</v>
          </cell>
          <cell r="I158">
            <v>0.5424732055244379</v>
          </cell>
        </row>
        <row r="159">
          <cell r="A159" t="str">
            <v>RHEM-SHPLTBR</v>
          </cell>
          <cell r="B159" t="str">
            <v>VAR_fin</v>
          </cell>
          <cell r="C159" t="str">
            <v>RHEMPLTBRC</v>
          </cell>
          <cell r="D159">
            <v>1.4011271139655146</v>
          </cell>
          <cell r="E159">
            <v>1.6077972277980435</v>
          </cell>
          <cell r="F159">
            <v>0.15709438604410411</v>
          </cell>
          <cell r="G159">
            <v>0.39898356069532298</v>
          </cell>
          <cell r="H159">
            <v>0.59258122214390885</v>
          </cell>
          <cell r="I159">
            <v>0.5424732055244379</v>
          </cell>
        </row>
        <row r="160">
          <cell r="A160" t="str">
            <v>RHEM-SHPLTBR</v>
          </cell>
          <cell r="B160" t="str">
            <v>VAR_fin</v>
          </cell>
          <cell r="C160" t="str">
            <v>RPLT</v>
          </cell>
          <cell r="D160">
            <v>1.5568079044061278</v>
          </cell>
          <cell r="E160">
            <v>1.9337666172231927</v>
          </cell>
          <cell r="F160">
            <v>0.21561652720322941</v>
          </cell>
          <cell r="G160">
            <v>0.53362662479449208</v>
          </cell>
          <cell r="H160">
            <v>0.7868356077778913</v>
          </cell>
          <cell r="I160">
            <v>0.72205901040498066</v>
          </cell>
        </row>
        <row r="161">
          <cell r="A161" t="str">
            <v>RHEM-SHPLTBR</v>
          </cell>
          <cell r="B161" t="str">
            <v>VAR_ncap</v>
          </cell>
          <cell r="C161" t="str">
            <v>-</v>
          </cell>
          <cell r="D161">
            <v>3.1804301460650302E-5</v>
          </cell>
          <cell r="E161">
            <v>1.4514107056099901E-2</v>
          </cell>
          <cell r="H161">
            <v>2.6404155562318999E-2</v>
          </cell>
          <cell r="I161">
            <v>1.2825867970389799E-2</v>
          </cell>
        </row>
        <row r="162">
          <cell r="A162" t="str">
            <v>RHEM-SHPLTBR</v>
          </cell>
          <cell r="B162" t="str">
            <v>VAR_cap</v>
          </cell>
          <cell r="C162" t="str">
            <v>-</v>
          </cell>
          <cell r="D162">
            <v>9.9730860421741244E-2</v>
          </cell>
          <cell r="E162">
            <v>0.1142449674778412</v>
          </cell>
          <cell r="F162">
            <v>5.5464953430896399E-2</v>
          </cell>
          <cell r="G162">
            <v>5.5464953405533098E-2</v>
          </cell>
          <cell r="H162">
            <v>4.2277556426888602E-2</v>
          </cell>
          <cell r="I162">
            <v>3.8702612495937101E-2</v>
          </cell>
        </row>
        <row r="163">
          <cell r="A163" t="str">
            <v>RHES-SHELCHP</v>
          </cell>
          <cell r="B163" t="str">
            <v>VAR_fout</v>
          </cell>
          <cell r="C163" t="str">
            <v>RHES-SHAELCH</v>
          </cell>
          <cell r="D163">
            <v>9.15780521429933</v>
          </cell>
          <cell r="E163">
            <v>10.275907430059076</v>
          </cell>
          <cell r="F163">
            <v>17.815525557801767</v>
          </cell>
          <cell r="G163">
            <v>24.413051397316732</v>
          </cell>
          <cell r="H163">
            <v>29.869716319840258</v>
          </cell>
          <cell r="I163">
            <v>29.408549794873139</v>
          </cell>
        </row>
        <row r="164">
          <cell r="A164" t="str">
            <v>RHES-SHELCHP</v>
          </cell>
          <cell r="B164" t="str">
            <v>VAR_fin</v>
          </cell>
          <cell r="C164" t="str">
            <v>RHES_ELC</v>
          </cell>
          <cell r="D164">
            <v>2.8618141294685429</v>
          </cell>
          <cell r="E164">
            <v>3.3268753234334514</v>
          </cell>
          <cell r="F164">
            <v>6.097258744451266</v>
          </cell>
          <cell r="G164">
            <v>7.5287888474218514</v>
          </cell>
          <cell r="H164">
            <v>8.2722873298218147</v>
          </cell>
          <cell r="I164">
            <v>7.3355087766550504</v>
          </cell>
        </row>
        <row r="165">
          <cell r="A165" t="str">
            <v>RHES-SHELCHP</v>
          </cell>
          <cell r="B165" t="str">
            <v>VAR_fin</v>
          </cell>
          <cell r="C165" t="str">
            <v>RHESELCHPC</v>
          </cell>
          <cell r="D165">
            <v>9.15780521429933</v>
          </cell>
          <cell r="E165">
            <v>10.275907430059076</v>
          </cell>
          <cell r="F165">
            <v>17.815525557801767</v>
          </cell>
          <cell r="G165">
            <v>24.413051397316732</v>
          </cell>
          <cell r="H165">
            <v>29.869716319840258</v>
          </cell>
          <cell r="I165">
            <v>29.408549794873139</v>
          </cell>
        </row>
        <row r="166">
          <cell r="A166" t="str">
            <v>RHES-SHELCHP</v>
          </cell>
          <cell r="B166" t="str">
            <v>VAR_ncap</v>
          </cell>
          <cell r="C166" t="str">
            <v>-</v>
          </cell>
          <cell r="D166">
            <v>8.0710960727798794E-8</v>
          </cell>
          <cell r="E166">
            <v>9.0328736662627598E-2</v>
          </cell>
          <cell r="F166">
            <v>0.61150888418240001</v>
          </cell>
          <cell r="G166">
            <v>0.53175163992906505</v>
          </cell>
          <cell r="H166">
            <v>1.1243136018793001</v>
          </cell>
          <cell r="I166">
            <v>1.2176941532812999</v>
          </cell>
        </row>
        <row r="167">
          <cell r="A167" t="str">
            <v>RHES-SHELCHP</v>
          </cell>
          <cell r="B167" t="str">
            <v>VAR_cap</v>
          </cell>
          <cell r="C167" t="str">
            <v>-</v>
          </cell>
          <cell r="D167">
            <v>0.73983800863632565</v>
          </cell>
          <cell r="E167">
            <v>0.83016674529895329</v>
          </cell>
          <cell r="F167">
            <v>1.441675629481354</v>
          </cell>
          <cell r="G167">
            <v>1.9734272694104149</v>
          </cell>
          <cell r="H167">
            <v>2.4131040814121398</v>
          </cell>
          <cell r="I167">
            <v>2.3793596523978202</v>
          </cell>
        </row>
        <row r="168">
          <cell r="A168" t="str">
            <v>RHSA-WHELCHP</v>
          </cell>
          <cell r="B168" t="str">
            <v>VAR_fout</v>
          </cell>
          <cell r="C168" t="str">
            <v>RHSA-WHAELCH</v>
          </cell>
          <cell r="D168">
            <v>3.2398994513715631</v>
          </cell>
          <cell r="E168">
            <v>3.6354559628795733</v>
          </cell>
          <cell r="F168">
            <v>5.616764273662425</v>
          </cell>
          <cell r="G168">
            <v>9.4215992521851355</v>
          </cell>
          <cell r="H168">
            <v>14.709846710169115</v>
          </cell>
          <cell r="I168">
            <v>17.068566356736916</v>
          </cell>
        </row>
        <row r="169">
          <cell r="A169" t="str">
            <v>RHSA-WHELCHP</v>
          </cell>
          <cell r="B169" t="str">
            <v>VAR_fin</v>
          </cell>
          <cell r="C169" t="str">
            <v>RHSA_ELC</v>
          </cell>
          <cell r="D169">
            <v>1.1489005146707663</v>
          </cell>
          <cell r="E169">
            <v>1.2864316924556172</v>
          </cell>
          <cell r="F169">
            <v>1.9812219660184918</v>
          </cell>
          <cell r="G169">
            <v>3.305824299012325</v>
          </cell>
          <cell r="H169">
            <v>4.8869922625146556</v>
          </cell>
          <cell r="I169">
            <v>5.470694345107991</v>
          </cell>
        </row>
        <row r="170">
          <cell r="A170" t="str">
            <v>RHSA-WHELCHP</v>
          </cell>
          <cell r="B170" t="str">
            <v>VAR_ncap</v>
          </cell>
          <cell r="C170" t="str">
            <v>-</v>
          </cell>
          <cell r="D170">
            <v>2.3043454093690099E-6</v>
          </cell>
          <cell r="E170">
            <v>3.2765627396100498E-2</v>
          </cell>
          <cell r="F170">
            <v>0.13777581500796399</v>
          </cell>
          <cell r="G170">
            <v>0.260034367225006</v>
          </cell>
          <cell r="H170">
            <v>0.45523151852684601</v>
          </cell>
          <cell r="I170">
            <v>0.688891999762686</v>
          </cell>
        </row>
        <row r="171">
          <cell r="A171" t="str">
            <v>RHSA-WHELCHP</v>
          </cell>
          <cell r="B171" t="str">
            <v>VAR_cap</v>
          </cell>
          <cell r="C171" t="str">
            <v>-</v>
          </cell>
          <cell r="D171">
            <v>0.21335496676465038</v>
          </cell>
          <cell r="E171">
            <v>0.2461205941607508</v>
          </cell>
          <cell r="F171">
            <v>0.38389640916871404</v>
          </cell>
          <cell r="G171">
            <v>0.64393077639371998</v>
          </cell>
          <cell r="H171">
            <v>1.0053662346850301</v>
          </cell>
          <cell r="I171">
            <v>1.16652661501112</v>
          </cell>
        </row>
        <row r="172">
          <cell r="A172" t="str">
            <v>D-ITOT_LTH_CHP</v>
          </cell>
          <cell r="B172" t="str">
            <v>VAR_fout</v>
          </cell>
          <cell r="C172" t="str">
            <v>ITOT_LTH_CHP_ON</v>
          </cell>
          <cell r="D172">
            <v>5.6086386569388802</v>
          </cell>
          <cell r="E172">
            <v>6.0095192212739974</v>
          </cell>
          <cell r="F172">
            <v>9.8576632172891863</v>
          </cell>
          <cell r="G172">
            <v>11.293710381739057</v>
          </cell>
          <cell r="H172">
            <v>12.575135888846773</v>
          </cell>
          <cell r="I172">
            <v>12.750482387033074</v>
          </cell>
        </row>
        <row r="173">
          <cell r="A173" t="str">
            <v>D-ITOT_LTH_CHP</v>
          </cell>
          <cell r="B173" t="str">
            <v>VAR_fout</v>
          </cell>
          <cell r="C173" t="str">
            <v>LTH</v>
          </cell>
          <cell r="F173">
            <v>4.2889400495547198E-6</v>
          </cell>
          <cell r="H173">
            <v>1.4487619204675367E-2</v>
          </cell>
          <cell r="I173">
            <v>1.5379845018872141E-2</v>
          </cell>
        </row>
        <row r="174">
          <cell r="A174" t="str">
            <v>D-ITOT_LTH_CHP</v>
          </cell>
          <cell r="B174" t="str">
            <v>VAR_fin</v>
          </cell>
          <cell r="C174" t="str">
            <v>ITOT_LTH_CHP</v>
          </cell>
          <cell r="D174">
            <v>5.6086386569388802</v>
          </cell>
          <cell r="E174">
            <v>6.0095192244667937</v>
          </cell>
          <cell r="F174">
            <v>9.8576675730525931</v>
          </cell>
          <cell r="G174">
            <v>11.29371041035794</v>
          </cell>
          <cell r="H174">
            <v>12.589623571768415</v>
          </cell>
          <cell r="I174">
            <v>12.765862264728005</v>
          </cell>
        </row>
        <row r="175">
          <cell r="A175" t="str">
            <v>SCOM-SHELCHP</v>
          </cell>
          <cell r="B175" t="str">
            <v>VAR_fout</v>
          </cell>
          <cell r="C175" t="str">
            <v>SCOM-SHAELCH</v>
          </cell>
          <cell r="D175">
            <v>4.2612062219267965</v>
          </cell>
          <cell r="E175">
            <v>4.6176478221158366</v>
          </cell>
          <cell r="F175">
            <v>6.3702185029530165</v>
          </cell>
          <cell r="G175">
            <v>12.615670974267326</v>
          </cell>
          <cell r="H175">
            <v>20.388320674101802</v>
          </cell>
          <cell r="I175">
            <v>21.357815162541037</v>
          </cell>
        </row>
        <row r="176">
          <cell r="A176" t="str">
            <v>SCOM-SHELCHP</v>
          </cell>
          <cell r="B176" t="str">
            <v>VAR_fin</v>
          </cell>
          <cell r="C176" t="str">
            <v>SCOMELCHPC</v>
          </cell>
          <cell r="D176">
            <v>4.2612062219267965</v>
          </cell>
          <cell r="E176">
            <v>4.6176478221158366</v>
          </cell>
          <cell r="F176">
            <v>6.3702185029530165</v>
          </cell>
          <cell r="G176">
            <v>12.615670974267326</v>
          </cell>
          <cell r="H176">
            <v>20.388320674101802</v>
          </cell>
          <cell r="I176">
            <v>21.357815162541037</v>
          </cell>
        </row>
        <row r="177">
          <cell r="A177" t="str">
            <v>SCOM-SHELCHP</v>
          </cell>
          <cell r="B177" t="str">
            <v>VAR_fin</v>
          </cell>
          <cell r="C177" t="str">
            <v>SCOM_ELC</v>
          </cell>
          <cell r="D177">
            <v>1.3316269443521245</v>
          </cell>
          <cell r="E177">
            <v>1.4974915370194533</v>
          </cell>
          <cell r="F177">
            <v>2.1898525096018879</v>
          </cell>
          <cell r="G177">
            <v>3.8420502344012841</v>
          </cell>
          <cell r="H177">
            <v>5.5686976326582238</v>
          </cell>
          <cell r="I177">
            <v>5.4546071832163259</v>
          </cell>
        </row>
        <row r="178">
          <cell r="A178" t="str">
            <v>SCOM-SHELCHP</v>
          </cell>
          <cell r="B178" t="str">
            <v>VAR_ncap</v>
          </cell>
          <cell r="C178" t="str">
            <v>-</v>
          </cell>
          <cell r="F178">
            <v>6.17878280145168E-2</v>
          </cell>
          <cell r="G178">
            <v>0.48274832799678602</v>
          </cell>
          <cell r="H178">
            <v>0.63820674912135</v>
          </cell>
          <cell r="I178">
            <v>0.94200267354824396</v>
          </cell>
        </row>
        <row r="179">
          <cell r="A179" t="str">
            <v>SCOM-SHELCHP</v>
          </cell>
          <cell r="B179" t="str">
            <v>VAR_cap</v>
          </cell>
          <cell r="C179" t="str">
            <v>-</v>
          </cell>
          <cell r="D179">
            <v>0.43061731345378801</v>
          </cell>
          <cell r="E179">
            <v>0.43061731345378801</v>
          </cell>
          <cell r="F179">
            <v>0.49240514146830483</v>
          </cell>
          <cell r="G179">
            <v>0.97515346946509096</v>
          </cell>
          <cell r="H179">
            <v>1.5759557289002499</v>
          </cell>
          <cell r="I179">
            <v>1.657738487164</v>
          </cell>
        </row>
        <row r="180">
          <cell r="A180" t="str">
            <v>D-ITOT_NKEV_OIL_ELC_CHP</v>
          </cell>
          <cell r="B180" t="str">
            <v>VAR_fout</v>
          </cell>
          <cell r="C180" t="str">
            <v>ITOT_ELC</v>
          </cell>
          <cell r="D180">
            <v>7.049982108519981E-2</v>
          </cell>
          <cell r="E180">
            <v>0.1715275759150082</v>
          </cell>
          <cell r="F180">
            <v>0.17152745743123235</v>
          </cell>
          <cell r="G180">
            <v>0.16946918876652697</v>
          </cell>
        </row>
        <row r="181">
          <cell r="A181" t="str">
            <v>D-ITOT_NKEV_OIL_ELC_CHP</v>
          </cell>
          <cell r="B181" t="str">
            <v>VAR_fout</v>
          </cell>
          <cell r="C181" t="str">
            <v>ELC5</v>
          </cell>
          <cell r="G181">
            <v>2.0584106595601475E-3</v>
          </cell>
        </row>
        <row r="182">
          <cell r="A182" t="str">
            <v>D-ITOT_NKEV_OIL_ELC_CHP</v>
          </cell>
          <cell r="B182" t="str">
            <v>VAR_fin</v>
          </cell>
          <cell r="C182" t="str">
            <v>ITOT_NKEV_OIL_ELC_CHP</v>
          </cell>
          <cell r="D182">
            <v>7.0500000139808533E-2</v>
          </cell>
          <cell r="E182">
            <v>0.17152769048216943</v>
          </cell>
          <cell r="F182">
            <v>0.17152755209793713</v>
          </cell>
          <cell r="G182">
            <v>0.17152764094080364</v>
          </cell>
        </row>
        <row r="183">
          <cell r="A183" t="str">
            <v>RHNS-SHELCBR</v>
          </cell>
          <cell r="B183" t="str">
            <v>VAR_fout</v>
          </cell>
          <cell r="C183" t="str">
            <v>RHNS-SHAELCB</v>
          </cell>
          <cell r="E183">
            <v>6.9060849898279528E-2</v>
          </cell>
          <cell r="F183">
            <v>5.0877467881631027E-4</v>
          </cell>
          <cell r="G183">
            <v>5.122187782411582E-4</v>
          </cell>
          <cell r="H183">
            <v>4.6084707453107154E-4</v>
          </cell>
          <cell r="I183">
            <v>2.1692701734291346E-4</v>
          </cell>
        </row>
        <row r="184">
          <cell r="A184" t="str">
            <v>RHNS-SHELCBR</v>
          </cell>
          <cell r="B184" t="str">
            <v>VAR_fin</v>
          </cell>
          <cell r="C184" t="str">
            <v>RHNS_ELC</v>
          </cell>
          <cell r="E184">
            <v>7.2695631471873162E-2</v>
          </cell>
          <cell r="F184">
            <v>5.3555229349085316E-4</v>
          </cell>
          <cell r="G184">
            <v>5.3917766130648262E-4</v>
          </cell>
          <cell r="H184">
            <v>4.8510218371691679E-4</v>
          </cell>
          <cell r="I184">
            <v>2.5920289516238274E-4</v>
          </cell>
        </row>
        <row r="185">
          <cell r="A185" t="str">
            <v>RHNS-SHELCBR</v>
          </cell>
          <cell r="B185" t="str">
            <v>VAR_ncap</v>
          </cell>
          <cell r="C185" t="str">
            <v>-</v>
          </cell>
          <cell r="E185">
            <v>5.12146772520773E-3</v>
          </cell>
        </row>
        <row r="186">
          <cell r="A186" t="str">
            <v>RHNS-SHELCBR</v>
          </cell>
          <cell r="B186" t="str">
            <v>VAR_cap</v>
          </cell>
          <cell r="C186" t="str">
            <v>-</v>
          </cell>
          <cell r="E186">
            <v>5.12146772520773E-3</v>
          </cell>
          <cell r="F186">
            <v>1.0114466083453039E-4</v>
          </cell>
          <cell r="G186">
            <v>9.6404172744170118E-5</v>
          </cell>
          <cell r="H186">
            <v>3.7583311489399801E-5</v>
          </cell>
          <cell r="I186">
            <v>1.58975397397886E-5</v>
          </cell>
        </row>
        <row r="187">
          <cell r="A187" t="str">
            <v>ITOT-SWHSTG-SOL</v>
          </cell>
          <cell r="B187" t="str">
            <v>VAR_fout</v>
          </cell>
          <cell r="C187" t="str">
            <v>ITOT-SWHASOL</v>
          </cell>
          <cell r="H187">
            <v>6.4803941367854215E-4</v>
          </cell>
          <cell r="I187">
            <v>2.42772581719661E-8</v>
          </cell>
        </row>
        <row r="188">
          <cell r="A188" t="str">
            <v>ITOT-SWHSTG-SOL</v>
          </cell>
          <cell r="B188" t="str">
            <v>VAR_fin</v>
          </cell>
          <cell r="C188" t="str">
            <v>ITOT-SWHASOL</v>
          </cell>
          <cell r="H188">
            <v>7.6246372606179772E-4</v>
          </cell>
          <cell r="I188">
            <v>2.2113768676560599E-8</v>
          </cell>
        </row>
        <row r="189">
          <cell r="A189" t="str">
            <v>ITOT-SWHSTG-SOL</v>
          </cell>
          <cell r="B189" t="str">
            <v>VAR_ncap</v>
          </cell>
          <cell r="C189" t="str">
            <v>-</v>
          </cell>
          <cell r="D189">
            <v>8.2141126878518005E-7</v>
          </cell>
          <cell r="E189">
            <v>2.9204453597518102E-3</v>
          </cell>
          <cell r="H189">
            <v>1.4964850733093301E-3</v>
          </cell>
          <cell r="I189">
            <v>1.2325423063086901E-3</v>
          </cell>
        </row>
        <row r="190">
          <cell r="A190" t="str">
            <v>ITOT-SWHSTG-SOL</v>
          </cell>
          <cell r="B190" t="str">
            <v>VAR_cap</v>
          </cell>
          <cell r="C190" t="str">
            <v>-</v>
          </cell>
          <cell r="D190">
            <v>8.2141126878518005E-7</v>
          </cell>
          <cell r="E190">
            <v>2.9212667710205899E-3</v>
          </cell>
          <cell r="F190">
            <v>2.9212667710205899E-3</v>
          </cell>
          <cell r="G190">
            <v>2.9212667710205899E-3</v>
          </cell>
          <cell r="H190">
            <v>2.9212666133887301E-3</v>
          </cell>
          <cell r="I190">
            <v>2.92126666277528E-3</v>
          </cell>
        </row>
        <row r="191">
          <cell r="A191" t="str">
            <v>RHES-SHLTHCHPNGA</v>
          </cell>
          <cell r="B191" t="str">
            <v>VAR_fout</v>
          </cell>
          <cell r="C191" t="str">
            <v>RHES-SHLTHC-NGA</v>
          </cell>
          <cell r="D191">
            <v>1.3308408184543451E-2</v>
          </cell>
          <cell r="E191">
            <v>5.461138467923698E-3</v>
          </cell>
          <cell r="F191">
            <v>1.0000002330564293</v>
          </cell>
          <cell r="G191">
            <v>1.5900591806012596</v>
          </cell>
          <cell r="H191">
            <v>3.3432577961386283</v>
          </cell>
          <cell r="I191">
            <v>1.9206130616839803</v>
          </cell>
        </row>
        <row r="192">
          <cell r="A192" t="str">
            <v>RHES-SHLTHCHPNGA</v>
          </cell>
          <cell r="B192" t="str">
            <v>VAR_fin</v>
          </cell>
          <cell r="C192" t="str">
            <v>RHESLTHCHPC</v>
          </cell>
          <cell r="D192">
            <v>1.3308408184543451E-2</v>
          </cell>
          <cell r="E192">
            <v>5.461138467923698E-3</v>
          </cell>
          <cell r="F192">
            <v>1.0000002330564293</v>
          </cell>
          <cell r="G192">
            <v>1.5900591806012596</v>
          </cell>
          <cell r="H192">
            <v>3.3432577961386283</v>
          </cell>
          <cell r="I192">
            <v>1.9206130616839803</v>
          </cell>
        </row>
        <row r="193">
          <cell r="A193" t="str">
            <v>RHES-SHLTHCHPNGA</v>
          </cell>
          <cell r="B193" t="str">
            <v>VAR_fin</v>
          </cell>
          <cell r="C193" t="str">
            <v>RHES_LTH_CHPNGA_ON</v>
          </cell>
          <cell r="D193">
            <v>1.3442836550043902E-2</v>
          </cell>
          <cell r="E193">
            <v>5.5163014827512074E-3</v>
          </cell>
          <cell r="F193">
            <v>1.0101012455115459</v>
          </cell>
          <cell r="G193">
            <v>1.6061203844457186</v>
          </cell>
          <cell r="H193">
            <v>3.3770280769077052</v>
          </cell>
          <cell r="I193">
            <v>1.9400131936201819</v>
          </cell>
        </row>
        <row r="194">
          <cell r="A194" t="str">
            <v>RHES-SHLTHCHPNGA</v>
          </cell>
          <cell r="B194" t="str">
            <v>VAR_ncap</v>
          </cell>
          <cell r="C194" t="str">
            <v>-</v>
          </cell>
          <cell r="E194">
            <v>1.73463553604024E-6</v>
          </cell>
          <cell r="F194">
            <v>0.20522069243680799</v>
          </cell>
          <cell r="G194">
            <v>7.5457505037100206E-2</v>
          </cell>
          <cell r="H194">
            <v>0.20268617516066401</v>
          </cell>
          <cell r="I194">
            <v>0.10111726471497701</v>
          </cell>
        </row>
        <row r="195">
          <cell r="A195" t="str">
            <v>RHES-SHLTHCHPNGA</v>
          </cell>
          <cell r="B195" t="str">
            <v>VAR_cap</v>
          </cell>
          <cell r="C195" t="str">
            <v>-</v>
          </cell>
          <cell r="D195">
            <v>5.3757649990155603E-3</v>
          </cell>
          <cell r="E195">
            <v>9.3306324083926046E-4</v>
          </cell>
          <cell r="F195">
            <v>0.20615295861310895</v>
          </cell>
          <cell r="G195">
            <v>0.28160879334729255</v>
          </cell>
          <cell r="H195">
            <v>0.40606469655838257</v>
          </cell>
          <cell r="I195">
            <v>0.29706675819604617</v>
          </cell>
        </row>
        <row r="196">
          <cell r="A196" t="str">
            <v>RHSA-WHSTG-ELC</v>
          </cell>
          <cell r="B196" t="str">
            <v>VAR_fout</v>
          </cell>
          <cell r="C196" t="str">
            <v>RHSA-WHAELCB</v>
          </cell>
          <cell r="F196">
            <v>0.89754029224219123</v>
          </cell>
          <cell r="G196">
            <v>0.75810237052051022</v>
          </cell>
          <cell r="H196">
            <v>0.25634551674461464</v>
          </cell>
          <cell r="I196">
            <v>0.33153390159886231</v>
          </cell>
        </row>
        <row r="197">
          <cell r="A197" t="str">
            <v>RHSA-WHSTG-ELC</v>
          </cell>
          <cell r="B197" t="str">
            <v>VAR_fin</v>
          </cell>
          <cell r="C197" t="str">
            <v>RHSA-WHAELCB</v>
          </cell>
          <cell r="F197">
            <v>0.89758179987889342</v>
          </cell>
          <cell r="G197">
            <v>0.758137973400551</v>
          </cell>
          <cell r="H197">
            <v>0.25635843576039524</v>
          </cell>
          <cell r="I197">
            <v>0.33154914987073575</v>
          </cell>
        </row>
        <row r="198">
          <cell r="A198" t="str">
            <v>RHSA-WHSTG-ELC</v>
          </cell>
          <cell r="B198" t="str">
            <v>VAR_ncap</v>
          </cell>
          <cell r="C198" t="str">
            <v>-</v>
          </cell>
          <cell r="D198">
            <v>4.1494060007939002E-8</v>
          </cell>
          <cell r="E198">
            <v>0.11100667405018499</v>
          </cell>
          <cell r="H198">
            <v>3.3157491259202303E-2</v>
          </cell>
          <cell r="I198">
            <v>1.42218863518023E-2</v>
          </cell>
        </row>
        <row r="199">
          <cell r="A199" t="str">
            <v>RHSA-WHSTG-ELC</v>
          </cell>
          <cell r="B199" t="str">
            <v>VAR_cap</v>
          </cell>
          <cell r="C199" t="str">
            <v>-</v>
          </cell>
          <cell r="D199">
            <v>9.5086294872905897E-7</v>
          </cell>
          <cell r="E199">
            <v>0.11100762491313372</v>
          </cell>
          <cell r="F199">
            <v>0.11100762491313372</v>
          </cell>
          <cell r="G199">
            <v>0.11100762491313372</v>
          </cell>
          <cell r="H199">
            <v>3.3157491259202303E-2</v>
          </cell>
          <cell r="I199">
            <v>3.8285389326221997E-2</v>
          </cell>
        </row>
        <row r="200">
          <cell r="A200" t="str">
            <v>ITOT-SWHLFOBR</v>
          </cell>
          <cell r="B200" t="str">
            <v>VAR_fout</v>
          </cell>
          <cell r="C200" t="str">
            <v>ITOT-SWH</v>
          </cell>
          <cell r="D200">
            <v>6.9177025666425838</v>
          </cell>
          <cell r="E200">
            <v>6.3112662410345823</v>
          </cell>
          <cell r="F200">
            <v>6.3112659022057809</v>
          </cell>
          <cell r="G200">
            <v>5.071062834885895</v>
          </cell>
          <cell r="H200">
            <v>2.6258569927652755</v>
          </cell>
          <cell r="I200">
            <v>0.19924265600397095</v>
          </cell>
        </row>
        <row r="201">
          <cell r="A201" t="str">
            <v>ITOT-SWHLFOBR</v>
          </cell>
          <cell r="B201" t="str">
            <v>VAR_fout</v>
          </cell>
          <cell r="C201" t="str">
            <v>CO2_I</v>
          </cell>
          <cell r="D201">
            <v>655.76786060338998</v>
          </cell>
          <cell r="E201">
            <v>597.31404133387298</v>
          </cell>
          <cell r="F201">
            <v>595.87037464193099</v>
          </cell>
          <cell r="G201">
            <v>476.85729136413897</v>
          </cell>
          <cell r="H201">
            <v>244.956890928039</v>
          </cell>
          <cell r="I201">
            <v>18.439858647401401</v>
          </cell>
        </row>
        <row r="202">
          <cell r="A202" t="str">
            <v>ITOT-SWHLFOBR</v>
          </cell>
          <cell r="B202" t="str">
            <v>VAR_fin</v>
          </cell>
          <cell r="C202" t="str">
            <v>ILFO</v>
          </cell>
          <cell r="D202">
            <v>8.8978000081871027</v>
          </cell>
          <cell r="E202">
            <v>8.1046681320742611</v>
          </cell>
          <cell r="F202">
            <v>8.0850797102025904</v>
          </cell>
          <cell r="G202">
            <v>6.4702481867590045</v>
          </cell>
          <cell r="H202">
            <v>3.3237027262963257</v>
          </cell>
          <cell r="I202">
            <v>0.25020160986976131</v>
          </cell>
        </row>
        <row r="203">
          <cell r="A203" t="str">
            <v>ITOT-SWHLFOBR</v>
          </cell>
          <cell r="B203" t="str">
            <v>VAR_cap</v>
          </cell>
          <cell r="C203" t="str">
            <v>-</v>
          </cell>
          <cell r="D203">
            <v>0.37633543963083199</v>
          </cell>
          <cell r="E203">
            <v>0.37633543963083199</v>
          </cell>
          <cell r="F203">
            <v>0.37633543963083199</v>
          </cell>
          <cell r="G203">
            <v>0.37633543963083199</v>
          </cell>
          <cell r="H203">
            <v>0.16444385424142599</v>
          </cell>
          <cell r="I203">
            <v>1.5425803840039297E-2</v>
          </cell>
        </row>
        <row r="204">
          <cell r="A204" t="str">
            <v>D-SCOM_LTH_CHPNGA</v>
          </cell>
          <cell r="B204" t="str">
            <v>VAR_fout</v>
          </cell>
          <cell r="C204" t="str">
            <v>LTH</v>
          </cell>
          <cell r="G204">
            <v>3.6475467089939905E-3</v>
          </cell>
          <cell r="H204">
            <v>1.2075449139043019E-2</v>
          </cell>
          <cell r="I204">
            <v>5.2748992644588519E-3</v>
          </cell>
        </row>
        <row r="205">
          <cell r="A205" t="str">
            <v>D-SCOM_LTH_CHPNGA</v>
          </cell>
          <cell r="B205" t="str">
            <v>VAR_fout</v>
          </cell>
          <cell r="C205" t="str">
            <v>SCOM_LTH_CHPNGA_ON</v>
          </cell>
          <cell r="D205">
            <v>0.69257407493173351</v>
          </cell>
          <cell r="E205">
            <v>0.75019009541173287</v>
          </cell>
          <cell r="F205">
            <v>0.21928078283684588</v>
          </cell>
          <cell r="G205">
            <v>2.9144061087291311</v>
          </cell>
          <cell r="H205">
            <v>4.8181087532108009</v>
          </cell>
          <cell r="I205">
            <v>2.3226597579871284</v>
          </cell>
        </row>
        <row r="206">
          <cell r="A206" t="str">
            <v>D-SCOM_LTH_CHPNGA</v>
          </cell>
          <cell r="B206" t="str">
            <v>VAR_fin</v>
          </cell>
          <cell r="C206" t="str">
            <v>SCOM_LTH_CHPNGA</v>
          </cell>
          <cell r="D206">
            <v>0.69257407493173351</v>
          </cell>
          <cell r="E206">
            <v>0.75019009623130462</v>
          </cell>
          <cell r="F206">
            <v>0.21928081412786427</v>
          </cell>
          <cell r="G206">
            <v>2.9180536554381242</v>
          </cell>
          <cell r="H206">
            <v>4.8301842023498445</v>
          </cell>
          <cell r="I206">
            <v>2.3279346890506845</v>
          </cell>
        </row>
        <row r="207">
          <cell r="A207" t="str">
            <v>D-IWOD</v>
          </cell>
          <cell r="B207" t="str">
            <v>VAR_fout</v>
          </cell>
          <cell r="C207" t="str">
            <v>IWOD</v>
          </cell>
          <cell r="D207">
            <v>9.8745306547495524</v>
          </cell>
          <cell r="E207">
            <v>12.522038477483919</v>
          </cell>
          <cell r="F207">
            <v>16.082466110187799</v>
          </cell>
          <cell r="G207">
            <v>14.586670448105691</v>
          </cell>
          <cell r="H207">
            <v>15.314288265461341</v>
          </cell>
          <cell r="I207">
            <v>13.00813671647138</v>
          </cell>
        </row>
        <row r="208">
          <cell r="A208" t="str">
            <v>D-IWOD</v>
          </cell>
          <cell r="B208" t="str">
            <v>VAR_fin</v>
          </cell>
          <cell r="C208" t="str">
            <v>WOD</v>
          </cell>
          <cell r="D208">
            <v>9.8745306547495524</v>
          </cell>
          <cell r="E208">
            <v>12.522038477483919</v>
          </cell>
          <cell r="F208">
            <v>16.082466110187799</v>
          </cell>
          <cell r="G208">
            <v>14.586670448105691</v>
          </cell>
          <cell r="H208">
            <v>15.314288265461341</v>
          </cell>
          <cell r="I208">
            <v>13.00813671647138</v>
          </cell>
        </row>
        <row r="209">
          <cell r="A209" t="str">
            <v>SCOM-ELCSPEC</v>
          </cell>
          <cell r="B209" t="str">
            <v>VAR_fout</v>
          </cell>
          <cell r="C209" t="str">
            <v>SCOM-ELS</v>
          </cell>
          <cell r="D209">
            <v>56.994774574912441</v>
          </cell>
          <cell r="E209">
            <v>58.70189452553241</v>
          </cell>
          <cell r="F209">
            <v>59.931752930154346</v>
          </cell>
          <cell r="G209">
            <v>57.068349904712065</v>
          </cell>
          <cell r="H209">
            <v>51.902151468311416</v>
          </cell>
          <cell r="I209">
            <v>46.962988869277602</v>
          </cell>
        </row>
        <row r="210">
          <cell r="A210" t="str">
            <v>SCOM-ELCSPEC</v>
          </cell>
          <cell r="B210" t="str">
            <v>VAR_fin</v>
          </cell>
          <cell r="C210" t="str">
            <v>SCOM_ELC</v>
          </cell>
          <cell r="D210">
            <v>56.994774574912441</v>
          </cell>
          <cell r="E210">
            <v>58.70189452553241</v>
          </cell>
          <cell r="F210">
            <v>59.931752930154346</v>
          </cell>
          <cell r="G210">
            <v>57.068349904712065</v>
          </cell>
          <cell r="H210">
            <v>51.902151468311416</v>
          </cell>
          <cell r="I210">
            <v>46.962988869277602</v>
          </cell>
        </row>
        <row r="211">
          <cell r="A211" t="str">
            <v>SCOM-ELCSPEC</v>
          </cell>
          <cell r="B211" t="str">
            <v>VAR_ncap</v>
          </cell>
          <cell r="C211" t="str">
            <v>-</v>
          </cell>
          <cell r="I211">
            <v>4.4766442039222198</v>
          </cell>
        </row>
        <row r="212">
          <cell r="A212" t="str">
            <v>SCOM-ELCSPEC</v>
          </cell>
          <cell r="B212" t="str">
            <v>VAR_cap</v>
          </cell>
          <cell r="C212" t="str">
            <v>-</v>
          </cell>
          <cell r="D212">
            <v>6.6055312683538601</v>
          </cell>
          <cell r="E212">
            <v>6.3347440426597759</v>
          </cell>
          <cell r="F212">
            <v>6.3347440426033499</v>
          </cell>
          <cell r="G212">
            <v>6.0320843979632919</v>
          </cell>
          <cell r="H212">
            <v>5.4860211587767997</v>
          </cell>
          <cell r="I212">
            <v>4.9639541946674743</v>
          </cell>
        </row>
        <row r="213">
          <cell r="A213" t="str">
            <v>D-ITOT_KEV_WST_ELC_CHP</v>
          </cell>
          <cell r="B213" t="str">
            <v>VAR_fout</v>
          </cell>
          <cell r="C213" t="str">
            <v>ITOT_ELC</v>
          </cell>
          <cell r="G213">
            <v>0.32352674923678687</v>
          </cell>
          <cell r="H213">
            <v>0.28903809144576204</v>
          </cell>
          <cell r="I213">
            <v>0.47933734382829596</v>
          </cell>
        </row>
        <row r="214">
          <cell r="A214" t="str">
            <v>D-ITOT_KEV_WST_ELC_CHP</v>
          </cell>
          <cell r="B214" t="str">
            <v>VAR_fout</v>
          </cell>
          <cell r="C214" t="str">
            <v>ELC5</v>
          </cell>
          <cell r="D214">
            <v>0.23003992322310646</v>
          </cell>
          <cell r="E214">
            <v>0.23015632085847224</v>
          </cell>
          <cell r="F214">
            <v>0.34501940058485031</v>
          </cell>
          <cell r="G214">
            <v>9.418928473915485E-3</v>
          </cell>
          <cell r="H214">
            <v>2.9682312430067619E-2</v>
          </cell>
          <cell r="I214">
            <v>0.11362758224641074</v>
          </cell>
        </row>
        <row r="215">
          <cell r="A215" t="str">
            <v>D-ITOT_KEV_WST_ELC_CHP</v>
          </cell>
          <cell r="B215" t="str">
            <v>VAR_fin</v>
          </cell>
          <cell r="C215" t="str">
            <v>ITOT_KEV_WST_ELC_CHP</v>
          </cell>
          <cell r="D215">
            <v>0.23003997599258558</v>
          </cell>
          <cell r="E215">
            <v>0.23015633815574502</v>
          </cell>
          <cell r="F215">
            <v>0.34501943401865809</v>
          </cell>
          <cell r="G215">
            <v>0.33294580892767389</v>
          </cell>
          <cell r="H215">
            <v>0.31872047518768742</v>
          </cell>
          <cell r="I215">
            <v>0.59296496433481205</v>
          </cell>
        </row>
        <row r="216">
          <cell r="A216" t="str">
            <v>D-RHNM_SOLELC</v>
          </cell>
          <cell r="B216" t="str">
            <v>VAR_fout</v>
          </cell>
          <cell r="C216" t="str">
            <v>ELC5</v>
          </cell>
          <cell r="F216">
            <v>0.65872572483326164</v>
          </cell>
          <cell r="G216">
            <v>0.85216545648327335</v>
          </cell>
          <cell r="H216">
            <v>1.1297957328502715</v>
          </cell>
          <cell r="I216">
            <v>3.2247089940022993</v>
          </cell>
        </row>
        <row r="217">
          <cell r="A217" t="str">
            <v>D-RHNM_SOLELC</v>
          </cell>
          <cell r="B217" t="str">
            <v>VAR_fout</v>
          </cell>
          <cell r="C217" t="str">
            <v>RHNM_ELC</v>
          </cell>
          <cell r="F217">
            <v>0.58655798484628285</v>
          </cell>
          <cell r="G217">
            <v>0.74564786470910327</v>
          </cell>
          <cell r="H217">
            <v>1.0175512680309142</v>
          </cell>
          <cell r="I217">
            <v>3.3316073803372612</v>
          </cell>
        </row>
        <row r="218">
          <cell r="A218" t="str">
            <v>D-RHNM_SOLELC</v>
          </cell>
          <cell r="B218" t="str">
            <v>VAR_fin</v>
          </cell>
          <cell r="C218" t="str">
            <v>RHNM_SOL_ELC</v>
          </cell>
          <cell r="F218">
            <v>1.2452837096795446</v>
          </cell>
          <cell r="G218">
            <v>1.5978133211521353</v>
          </cell>
          <cell r="H218">
            <v>2.1473470008413105</v>
          </cell>
          <cell r="I218">
            <v>6.55631637454547</v>
          </cell>
        </row>
        <row r="219">
          <cell r="A219" t="str">
            <v>RHNM-SHSTG-ELCHP</v>
          </cell>
          <cell r="B219" t="str">
            <v>VAR_fout</v>
          </cell>
          <cell r="C219" t="str">
            <v>RHNM-SHAELCH</v>
          </cell>
          <cell r="E219">
            <v>0.10250620042997466</v>
          </cell>
          <cell r="F219">
            <v>0.13864764112485284</v>
          </cell>
          <cell r="G219">
            <v>0.18244285049068046</v>
          </cell>
          <cell r="H219">
            <v>0.13831620791336943</v>
          </cell>
          <cell r="I219">
            <v>0.61392309516224963</v>
          </cell>
        </row>
        <row r="220">
          <cell r="A220" t="str">
            <v>RHNM-SHSTG-ELCHP</v>
          </cell>
          <cell r="B220" t="str">
            <v>VAR_fin</v>
          </cell>
          <cell r="C220" t="str">
            <v>RHNM-SHAELCH</v>
          </cell>
          <cell r="E220">
            <v>0.10250933272073981</v>
          </cell>
          <cell r="F220">
            <v>0.1386550685983276</v>
          </cell>
          <cell r="G220">
            <v>0.18245114470192222</v>
          </cell>
          <cell r="H220">
            <v>0.13832027398680255</v>
          </cell>
          <cell r="I220">
            <v>0.61394637309903544</v>
          </cell>
        </row>
        <row r="221">
          <cell r="A221" t="str">
            <v>RHNM-SHSTG-ELCHP</v>
          </cell>
          <cell r="B221" t="str">
            <v>VAR_ncap</v>
          </cell>
          <cell r="C221" t="str">
            <v>-</v>
          </cell>
          <cell r="E221">
            <v>9.8106908336610104E-3</v>
          </cell>
          <cell r="F221">
            <v>3.8331003485610098E-3</v>
          </cell>
          <cell r="G221">
            <v>1.03661306483616E-2</v>
          </cell>
          <cell r="H221">
            <v>2.1790298410080702E-2</v>
          </cell>
          <cell r="I221">
            <v>4.6964345463306502E-2</v>
          </cell>
        </row>
        <row r="222">
          <cell r="A222" t="str">
            <v>RHNM-SHSTG-ELCHP</v>
          </cell>
          <cell r="B222" t="str">
            <v>VAR_cap</v>
          </cell>
          <cell r="C222" t="str">
            <v>-</v>
          </cell>
          <cell r="E222">
            <v>9.8106908336610104E-3</v>
          </cell>
          <cell r="F222">
            <v>1.3643791182222E-2</v>
          </cell>
          <cell r="G222">
            <v>2.4009921830583598E-2</v>
          </cell>
          <cell r="H222">
            <v>4.5843025961095601E-2</v>
          </cell>
          <cell r="I222">
            <v>6.9670517966677004E-2</v>
          </cell>
        </row>
        <row r="223">
          <cell r="A223" t="str">
            <v>D-SCOM_LTH</v>
          </cell>
          <cell r="B223" t="str">
            <v>VAR_fout</v>
          </cell>
          <cell r="C223" t="str">
            <v>SCOM_LTH_DH</v>
          </cell>
          <cell r="D223">
            <v>5.6100000000250709</v>
          </cell>
          <cell r="E223">
            <v>6.586463673678125</v>
          </cell>
          <cell r="F223">
            <v>4.9504238812663113</v>
          </cell>
          <cell r="G223">
            <v>4.8054995053681413</v>
          </cell>
          <cell r="H223">
            <v>4.3859869216849638</v>
          </cell>
          <cell r="I223">
            <v>3.7144630934783018</v>
          </cell>
        </row>
        <row r="224">
          <cell r="A224" t="str">
            <v>D-SCOM_LTH</v>
          </cell>
          <cell r="B224" t="str">
            <v>VAR_fin</v>
          </cell>
          <cell r="C224" t="str">
            <v>LTH</v>
          </cell>
          <cell r="D224">
            <v>6.0987757337273809</v>
          </cell>
          <cell r="E224">
            <v>7.1584327681333431</v>
          </cell>
          <cell r="F224">
            <v>5.3781989502814183</v>
          </cell>
          <cell r="G224">
            <v>5.2173248080395807</v>
          </cell>
          <cell r="H224">
            <v>4.755617913286863</v>
          </cell>
          <cell r="I224">
            <v>4.0222281381714895</v>
          </cell>
        </row>
        <row r="225">
          <cell r="A225" t="str">
            <v>D-SCOM_LTH</v>
          </cell>
          <cell r="B225" t="str">
            <v>VAR_ncap</v>
          </cell>
          <cell r="C225" t="str">
            <v>-</v>
          </cell>
          <cell r="D225">
            <v>0.28939016347090202</v>
          </cell>
        </row>
        <row r="226">
          <cell r="A226" t="str">
            <v>D-SCOM_LTH</v>
          </cell>
          <cell r="B226" t="str">
            <v>VAR_cap</v>
          </cell>
          <cell r="C226" t="str">
            <v>-</v>
          </cell>
          <cell r="D226">
            <v>0.28939016347090202</v>
          </cell>
          <cell r="E226">
            <v>0.28939016347090202</v>
          </cell>
          <cell r="F226">
            <v>0.28939016347090202</v>
          </cell>
          <cell r="G226">
            <v>0.28939016347090202</v>
          </cell>
          <cell r="H226">
            <v>0.28939016347090202</v>
          </cell>
          <cell r="I226">
            <v>0.28939016347090202</v>
          </cell>
        </row>
        <row r="227">
          <cell r="A227" t="str">
            <v>ITOT-SWHBIOBR</v>
          </cell>
          <cell r="B227" t="str">
            <v>VAR_fout</v>
          </cell>
          <cell r="C227" t="str">
            <v>ITOT-SWH</v>
          </cell>
          <cell r="D227">
            <v>0.31051056140461808</v>
          </cell>
          <cell r="E227">
            <v>0.39251801104401035</v>
          </cell>
          <cell r="F227">
            <v>1.6124151907937114</v>
          </cell>
          <cell r="G227">
            <v>3.5891077976323871</v>
          </cell>
          <cell r="H227">
            <v>3.5891077979453758</v>
          </cell>
          <cell r="I227">
            <v>3.6345395422700855</v>
          </cell>
        </row>
        <row r="228">
          <cell r="A228" t="str">
            <v>ITOT-SWHBIOBR</v>
          </cell>
          <cell r="B228" t="str">
            <v>VAR_fin</v>
          </cell>
          <cell r="C228" t="str">
            <v>IBIO</v>
          </cell>
          <cell r="D228">
            <v>0.43672371505572161</v>
          </cell>
          <cell r="E228">
            <v>0.55206471314206784</v>
          </cell>
          <cell r="F228">
            <v>2.2678132078673858</v>
          </cell>
          <cell r="G228">
            <v>5.0479715859808589</v>
          </cell>
          <cell r="H228">
            <v>5.0479715864210704</v>
          </cell>
          <cell r="I228">
            <v>5.0479715864862351</v>
          </cell>
        </row>
        <row r="229">
          <cell r="A229" t="str">
            <v>ITOT-SWHBIOBR</v>
          </cell>
          <cell r="B229" t="str">
            <v>VAR_ncap</v>
          </cell>
          <cell r="C229" t="str">
            <v>-</v>
          </cell>
          <cell r="E229">
            <v>9.8452975503308306E-3</v>
          </cell>
          <cell r="F229">
            <v>6.19836949974851E-2</v>
          </cell>
          <cell r="G229">
            <v>0.111696152072357</v>
          </cell>
          <cell r="H229">
            <v>0.165438828039742</v>
          </cell>
          <cell r="I229">
            <v>9.6476034852758102E-2</v>
          </cell>
        </row>
        <row r="230">
          <cell r="A230" t="str">
            <v>ITOT-SWHBIOBR</v>
          </cell>
          <cell r="B230" t="str">
            <v>VAR_cap</v>
          </cell>
          <cell r="C230" t="str">
            <v>-</v>
          </cell>
          <cell r="D230">
            <v>1.7013611085743299E-2</v>
          </cell>
          <cell r="E230">
            <v>2.6858908636074132E-2</v>
          </cell>
          <cell r="F230">
            <v>8.8842603633559197E-2</v>
          </cell>
          <cell r="G230">
            <v>0.20053875570591628</v>
          </cell>
          <cell r="H230">
            <v>0.290087701411406</v>
          </cell>
          <cell r="I230">
            <v>0.2323534572863</v>
          </cell>
        </row>
        <row r="231">
          <cell r="A231" t="str">
            <v>RHNS-SHPLTBR</v>
          </cell>
          <cell r="B231" t="str">
            <v>VAR_fout</v>
          </cell>
          <cell r="C231" t="str">
            <v>RHNS-SHPLT</v>
          </cell>
          <cell r="F231">
            <v>2.3693217173045857E-3</v>
          </cell>
          <cell r="G231">
            <v>1.3682074737448058E-2</v>
          </cell>
          <cell r="H231">
            <v>1.4317569102322994E-2</v>
          </cell>
          <cell r="I231">
            <v>1.4528493314688713E-2</v>
          </cell>
        </row>
        <row r="232">
          <cell r="A232" t="str">
            <v>RHNS-SHPLTBR</v>
          </cell>
          <cell r="B232" t="str">
            <v>VAR_fin</v>
          </cell>
          <cell r="C232" t="str">
            <v>RPLT</v>
          </cell>
          <cell r="F232">
            <v>3.1658497363189794E-3</v>
          </cell>
          <cell r="G232">
            <v>1.8010786960584873E-2</v>
          </cell>
          <cell r="H232">
            <v>1.8825916932878398E-2</v>
          </cell>
          <cell r="I232">
            <v>1.9188335500401898E-2</v>
          </cell>
        </row>
        <row r="233">
          <cell r="A233" t="str">
            <v>RHNS-SHPLTBR</v>
          </cell>
          <cell r="B233" t="str">
            <v>VAR_ncap</v>
          </cell>
          <cell r="C233" t="str">
            <v>-</v>
          </cell>
          <cell r="F233">
            <v>1.7312154460382201E-4</v>
          </cell>
          <cell r="G233">
            <v>8.26595533104834E-4</v>
          </cell>
          <cell r="H233">
            <v>4.3031520643749998E-4</v>
          </cell>
          <cell r="I233">
            <v>7.4187935178506004E-4</v>
          </cell>
        </row>
        <row r="234">
          <cell r="A234" t="str">
            <v>RHNS-SHPLTBR</v>
          </cell>
          <cell r="B234" t="str">
            <v>VAR_cap</v>
          </cell>
          <cell r="C234" t="str">
            <v>-</v>
          </cell>
          <cell r="F234">
            <v>1.7312154460382201E-4</v>
          </cell>
          <cell r="G234">
            <v>9.9971707770865593E-4</v>
          </cell>
          <cell r="H234">
            <v>1.0430020595188099E-3</v>
          </cell>
          <cell r="I234">
            <v>1.0615631546407099E-3</v>
          </cell>
        </row>
        <row r="235">
          <cell r="A235" t="str">
            <v>SCOM-SHLTHCHPNGA</v>
          </cell>
          <cell r="B235" t="str">
            <v>VAR_fout</v>
          </cell>
          <cell r="C235" t="str">
            <v>SCOM-SHLTHC-NGA</v>
          </cell>
          <cell r="D235">
            <v>0.68564833418241622</v>
          </cell>
          <cell r="E235">
            <v>0.74268819445761602</v>
          </cell>
          <cell r="F235">
            <v>0.21708797500847749</v>
          </cell>
          <cell r="G235">
            <v>2.8852620476418402</v>
          </cell>
          <cell r="H235">
            <v>4.7699276656786918</v>
          </cell>
          <cell r="I235">
            <v>2.2994331604072564</v>
          </cell>
        </row>
        <row r="236">
          <cell r="A236" t="str">
            <v>SCOM-SHLTHCHPNGA</v>
          </cell>
          <cell r="B236" t="str">
            <v>VAR_fin</v>
          </cell>
          <cell r="C236" t="str">
            <v>SCOMLTHCHPC</v>
          </cell>
          <cell r="D236">
            <v>0.68564833418241622</v>
          </cell>
          <cell r="E236">
            <v>0.74268819445761602</v>
          </cell>
          <cell r="F236">
            <v>0.21708797500847749</v>
          </cell>
          <cell r="G236">
            <v>2.8852620476418402</v>
          </cell>
          <cell r="H236">
            <v>4.7699276656786918</v>
          </cell>
          <cell r="I236">
            <v>2.2994331604072564</v>
          </cell>
        </row>
        <row r="237">
          <cell r="A237" t="str">
            <v>SCOM-SHLTHCHPNGA</v>
          </cell>
          <cell r="B237" t="str">
            <v>VAR_fin</v>
          </cell>
          <cell r="C237" t="str">
            <v>SCOM_LTH_CHPNGA_ON</v>
          </cell>
          <cell r="D237">
            <v>0.69257407493173351</v>
          </cell>
          <cell r="E237">
            <v>0.75019009541173287</v>
          </cell>
          <cell r="F237">
            <v>0.21928078283684588</v>
          </cell>
          <cell r="G237">
            <v>2.9144061087291311</v>
          </cell>
          <cell r="H237">
            <v>4.8181087532108009</v>
          </cell>
          <cell r="I237">
            <v>2.3226597579871284</v>
          </cell>
        </row>
        <row r="238">
          <cell r="A238" t="str">
            <v>SCOM-SHLTHCHPNGA</v>
          </cell>
          <cell r="B238" t="str">
            <v>VAR_ncap</v>
          </cell>
          <cell r="C238" t="str">
            <v>-</v>
          </cell>
          <cell r="D238">
            <v>1.5936406290911501E-4</v>
          </cell>
          <cell r="E238">
            <v>3.5673766573300299E-2</v>
          </cell>
          <cell r="F238">
            <v>2.6095400270427398E-6</v>
          </cell>
          <cell r="G238">
            <v>0.33279637090737602</v>
          </cell>
          <cell r="H238">
            <v>2.7322077425677998E-6</v>
          </cell>
          <cell r="I238">
            <v>0.32616015130402198</v>
          </cell>
        </row>
        <row r="239">
          <cell r="A239" t="str">
            <v>SCOM-SHLTHCHPNGA</v>
          </cell>
          <cell r="B239" t="str">
            <v>VAR_cap</v>
          </cell>
          <cell r="C239" t="str">
            <v>-</v>
          </cell>
          <cell r="D239">
            <v>7.6128633021436021E-2</v>
          </cell>
          <cell r="E239">
            <v>0.11180204699089494</v>
          </cell>
          <cell r="F239">
            <v>3.5581420278111606E-2</v>
          </cell>
          <cell r="G239">
            <v>0.368376273931591</v>
          </cell>
          <cell r="H239">
            <v>1.0081524490316827</v>
          </cell>
          <cell r="I239">
            <v>0.67825548035236982</v>
          </cell>
        </row>
        <row r="240">
          <cell r="A240" t="str">
            <v>ITOT-PROCESSCO2</v>
          </cell>
          <cell r="B240" t="str">
            <v>VAR_fout</v>
          </cell>
          <cell r="C240" t="str">
            <v>CO2</v>
          </cell>
          <cell r="D240">
            <v>2120.5745177745098</v>
          </cell>
          <cell r="E240">
            <v>2195.9990660291501</v>
          </cell>
          <cell r="F240">
            <v>2091.4843946779802</v>
          </cell>
          <cell r="G240">
            <v>1986.9697232797801</v>
          </cell>
          <cell r="H240">
            <v>1907.7056888509601</v>
          </cell>
          <cell r="I240">
            <v>1829.3933294594001</v>
          </cell>
        </row>
        <row r="241">
          <cell r="A241" t="str">
            <v>ITOT-PROCESSCO2</v>
          </cell>
          <cell r="B241" t="str">
            <v>VAR_fout</v>
          </cell>
          <cell r="C241" t="str">
            <v>CO2P</v>
          </cell>
          <cell r="D241">
            <v>2120.5745177745098</v>
          </cell>
          <cell r="E241">
            <v>2195.9990660291501</v>
          </cell>
          <cell r="F241">
            <v>2091.4843946779802</v>
          </cell>
          <cell r="G241">
            <v>1986.9697232797832</v>
          </cell>
          <cell r="H241">
            <v>1907.7056888509596</v>
          </cell>
          <cell r="I241">
            <v>1829.3933294594019</v>
          </cell>
        </row>
        <row r="242">
          <cell r="A242" t="str">
            <v>RHNM-SHWODBR</v>
          </cell>
          <cell r="B242" t="str">
            <v>VAR_fout</v>
          </cell>
          <cell r="C242" t="str">
            <v>RHNM-SHWOD</v>
          </cell>
          <cell r="E242">
            <v>8.1138352489174795E-2</v>
          </cell>
          <cell r="F242">
            <v>0.10439145467265852</v>
          </cell>
          <cell r="G242">
            <v>0.26926116605730288</v>
          </cell>
          <cell r="H242">
            <v>0.33734579069803261</v>
          </cell>
          <cell r="I242">
            <v>0.35354839899225998</v>
          </cell>
        </row>
        <row r="243">
          <cell r="A243" t="str">
            <v>RHNM-SHWODBR</v>
          </cell>
          <cell r="B243" t="str">
            <v>VAR_fin</v>
          </cell>
          <cell r="C243" t="str">
            <v>RHNMWODBRC</v>
          </cell>
          <cell r="E243">
            <v>8.1138352489174795E-2</v>
          </cell>
          <cell r="F243">
            <v>0.10439145467265852</v>
          </cell>
          <cell r="G243">
            <v>0.26926116605730288</v>
          </cell>
          <cell r="H243">
            <v>0.33734579069803261</v>
          </cell>
          <cell r="I243">
            <v>0.35354839899225998</v>
          </cell>
        </row>
        <row r="244">
          <cell r="A244" t="str">
            <v>RHNM-SHWODBR</v>
          </cell>
          <cell r="B244" t="str">
            <v>VAR_fin</v>
          </cell>
          <cell r="C244" t="str">
            <v>RWOD</v>
          </cell>
          <cell r="E244">
            <v>0.110894916060221</v>
          </cell>
          <cell r="F244">
            <v>0.13934243051744272</v>
          </cell>
          <cell r="G244">
            <v>0.35408150329968946</v>
          </cell>
          <cell r="H244">
            <v>0.44057072123853197</v>
          </cell>
          <cell r="I244">
            <v>0.47330818731979796</v>
          </cell>
        </row>
        <row r="245">
          <cell r="A245" t="str">
            <v>RHNM-SHWODBR</v>
          </cell>
          <cell r="B245" t="str">
            <v>VAR_ncap</v>
          </cell>
          <cell r="C245" t="str">
            <v>-</v>
          </cell>
          <cell r="E245">
            <v>1.3469143536502699E-2</v>
          </cell>
          <cell r="F245">
            <v>7.4307261924609997E-3</v>
          </cell>
        </row>
        <row r="246">
          <cell r="A246" t="str">
            <v>RHNM-SHWODBR</v>
          </cell>
          <cell r="B246" t="str">
            <v>VAR_cap</v>
          </cell>
          <cell r="C246" t="str">
            <v>-</v>
          </cell>
          <cell r="E246">
            <v>1.3469143536502699E-2</v>
          </cell>
          <cell r="F246">
            <v>2.08998697289637E-2</v>
          </cell>
          <cell r="G246">
            <v>2.08998697289637E-2</v>
          </cell>
          <cell r="H246">
            <v>6.5029870413492272E-2</v>
          </cell>
          <cell r="I246">
            <v>2.7507287337295599E-2</v>
          </cell>
        </row>
        <row r="247">
          <cell r="A247" t="str">
            <v>RHNS-SHDEM</v>
          </cell>
          <cell r="B247" t="str">
            <v>VAR_fout</v>
          </cell>
          <cell r="C247" t="str">
            <v>RHNS-SHD</v>
          </cell>
          <cell r="E247">
            <v>0.40468474157116097</v>
          </cell>
          <cell r="F247">
            <v>1.3532079535027597</v>
          </cell>
          <cell r="G247">
            <v>2.6759702691308918</v>
          </cell>
          <cell r="H247">
            <v>4.1975772392663124</v>
          </cell>
          <cell r="I247">
            <v>5.1126016812434987</v>
          </cell>
        </row>
        <row r="248">
          <cell r="A248" t="str">
            <v>RHNS-SHDEM</v>
          </cell>
          <cell r="B248" t="str">
            <v>VAR_fin</v>
          </cell>
          <cell r="C248" t="str">
            <v>RHNS-SHLTHC-WOD</v>
          </cell>
          <cell r="E248">
            <v>5.1530317845612083E-5</v>
          </cell>
          <cell r="G248">
            <v>1.3772938807743912E-5</v>
          </cell>
          <cell r="H248">
            <v>1.4771086858004628E-5</v>
          </cell>
          <cell r="I248">
            <v>1.3479823647403797E-2</v>
          </cell>
        </row>
        <row r="249">
          <cell r="A249" t="str">
            <v>RHNS-SHDEM</v>
          </cell>
          <cell r="B249" t="str">
            <v>VAR_fin</v>
          </cell>
          <cell r="C249" t="str">
            <v>RHNS-SHLFO</v>
          </cell>
          <cell r="E249">
            <v>2.1771088787961343E-5</v>
          </cell>
          <cell r="G249">
            <v>1.269723746640328E-6</v>
          </cell>
          <cell r="I249">
            <v>1.4517494056440056E-3</v>
          </cell>
        </row>
        <row r="250">
          <cell r="A250" t="str">
            <v>RHNS-SHDEM</v>
          </cell>
          <cell r="B250" t="str">
            <v>VAR_fin</v>
          </cell>
          <cell r="C250" t="str">
            <v>RHNS-SHNGAH</v>
          </cell>
          <cell r="E250">
            <v>2.2105074518013568E-5</v>
          </cell>
          <cell r="F250">
            <v>0.43269560501315879</v>
          </cell>
          <cell r="G250">
            <v>0.71191870112604527</v>
          </cell>
          <cell r="H250">
            <v>1.0152774587418811</v>
          </cell>
          <cell r="I250">
            <v>1.0642719505126323</v>
          </cell>
        </row>
        <row r="251">
          <cell r="A251" t="str">
            <v>RHNS-SHDEM</v>
          </cell>
          <cell r="B251" t="str">
            <v>VAR_fin</v>
          </cell>
          <cell r="C251" t="str">
            <v>RHNS-SHWOD</v>
          </cell>
          <cell r="E251">
            <v>2.6738939468605859E-2</v>
          </cell>
          <cell r="F251">
            <v>4.6175540912996603E-2</v>
          </cell>
          <cell r="G251">
            <v>0.1582836496576461</v>
          </cell>
          <cell r="H251">
            <v>0.19058503702048915</v>
          </cell>
          <cell r="I251">
            <v>0.17802507538732734</v>
          </cell>
        </row>
        <row r="252">
          <cell r="A252" t="str">
            <v>RHNS-SHDEM</v>
          </cell>
          <cell r="B252" t="str">
            <v>VAR_fin</v>
          </cell>
          <cell r="C252" t="str">
            <v>RHNS-SHNST</v>
          </cell>
          <cell r="E252">
            <v>3.8933484782058865E-5</v>
          </cell>
          <cell r="F252">
            <v>1.7308048516699297E-4</v>
          </cell>
          <cell r="G252">
            <v>5.5984543342557959E-6</v>
          </cell>
          <cell r="H252">
            <v>6.7950299546928393E-6</v>
          </cell>
          <cell r="I252">
            <v>1.7633052791769432E-3</v>
          </cell>
        </row>
        <row r="253">
          <cell r="A253" t="str">
            <v>RHNS-SHDEM</v>
          </cell>
          <cell r="B253" t="str">
            <v>VAR_fin</v>
          </cell>
          <cell r="C253" t="str">
            <v>RHNS-SHPLT</v>
          </cell>
          <cell r="E253">
            <v>1.2210481513025704E-4</v>
          </cell>
          <cell r="F253">
            <v>2.6053695998081569E-3</v>
          </cell>
          <cell r="G253">
            <v>1.3674511381043216E-2</v>
          </cell>
          <cell r="H253">
            <v>1.4315216029272292E-2</v>
          </cell>
          <cell r="I253">
            <v>2.6375449112492688E-2</v>
          </cell>
        </row>
        <row r="254">
          <cell r="A254" t="str">
            <v>RHNS-SHDEM</v>
          </cell>
          <cell r="B254" t="str">
            <v>VAR_fin</v>
          </cell>
          <cell r="C254" t="str">
            <v>RHNS-SHLTHD</v>
          </cell>
          <cell r="E254">
            <v>5.4114813661247291E-2</v>
          </cell>
          <cell r="F254">
            <v>2.7663521362666456E-2</v>
          </cell>
          <cell r="G254">
            <v>0.12497101060118304</v>
          </cell>
          <cell r="H254">
            <v>0.12785783996755123</v>
          </cell>
          <cell r="I254">
            <v>0.13767673496651708</v>
          </cell>
        </row>
        <row r="255">
          <cell r="A255" t="str">
            <v>RHNS-SHDEM</v>
          </cell>
          <cell r="B255" t="str">
            <v>VAR_fin</v>
          </cell>
          <cell r="C255" t="str">
            <v>RHNS-SHELCB</v>
          </cell>
          <cell r="E255">
            <v>6.8693161287194771E-2</v>
          </cell>
          <cell r="F255">
            <v>7.9148667222256103E-4</v>
          </cell>
          <cell r="G255">
            <v>5.2225456436901115E-4</v>
          </cell>
          <cell r="H255">
            <v>4.7244329619446594E-4</v>
          </cell>
          <cell r="I255">
            <v>1.3660752732198187E-2</v>
          </cell>
        </row>
        <row r="256">
          <cell r="A256" t="str">
            <v>RHNS-SHDEM</v>
          </cell>
          <cell r="B256" t="str">
            <v>VAR_fin</v>
          </cell>
          <cell r="C256" t="str">
            <v>RHNS-SHELCH</v>
          </cell>
          <cell r="E256">
            <v>0.24110406255762493</v>
          </cell>
          <cell r="F256">
            <v>0.61599347042124319</v>
          </cell>
          <cell r="G256">
            <v>1.3020415582624112</v>
          </cell>
          <cell r="H256">
            <v>2.3448552240677993</v>
          </cell>
          <cell r="I256">
            <v>3.2586230632998876</v>
          </cell>
        </row>
        <row r="257">
          <cell r="A257" t="str">
            <v>RHNS-SHDEM</v>
          </cell>
          <cell r="B257" t="str">
            <v>VAR_fin</v>
          </cell>
          <cell r="C257" t="str">
            <v>RHNS-SHSOL</v>
          </cell>
          <cell r="E257">
            <v>1.2412828078695958E-2</v>
          </cell>
          <cell r="F257">
            <v>1.3102086073462702E-2</v>
          </cell>
          <cell r="G257">
            <v>1.4062576531189678E-2</v>
          </cell>
          <cell r="H257">
            <v>4.2051794194063923E-3</v>
          </cell>
          <cell r="I257">
            <v>0.23008086294657523</v>
          </cell>
        </row>
        <row r="258">
          <cell r="A258" t="str">
            <v>RHNS-SHDEM</v>
          </cell>
          <cell r="B258" t="str">
            <v>VAR_fin</v>
          </cell>
          <cell r="C258" t="str">
            <v>RHNS-SHLTHC-NGA</v>
          </cell>
          <cell r="E258">
            <v>1.3196368160662145E-3</v>
          </cell>
          <cell r="F258">
            <v>0.2140073479762373</v>
          </cell>
          <cell r="G258">
            <v>0.35047494918856681</v>
          </cell>
          <cell r="H258">
            <v>0.49998612161514361</v>
          </cell>
          <cell r="I258">
            <v>0.18155543035271268</v>
          </cell>
        </row>
        <row r="259">
          <cell r="A259" t="str">
            <v>RHNS-SHDEM</v>
          </cell>
          <cell r="B259" t="str">
            <v>VAR_fin</v>
          </cell>
          <cell r="C259" t="str">
            <v>RHNS-SHNGA</v>
          </cell>
          <cell r="E259">
            <v>4.4842780767481296E-5</v>
          </cell>
          <cell r="H259">
            <v>5.9751713100633347E-7</v>
          </cell>
          <cell r="I259">
            <v>5.6371133814619272E-3</v>
          </cell>
        </row>
        <row r="260">
          <cell r="A260" t="str">
            <v>RES-ELCSPEC</v>
          </cell>
          <cell r="B260" t="str">
            <v>VAR_fout</v>
          </cell>
          <cell r="C260" t="str">
            <v>RHSA-ELS</v>
          </cell>
          <cell r="D260">
            <v>44.576905509623437</v>
          </cell>
          <cell r="E260">
            <v>44.861180252543839</v>
          </cell>
          <cell r="F260">
            <v>44.328052227498667</v>
          </cell>
          <cell r="G260">
            <v>43.808769284056474</v>
          </cell>
          <cell r="H260">
            <v>42.183228609970406</v>
          </cell>
          <cell r="I260">
            <v>39.634940566087728</v>
          </cell>
        </row>
        <row r="261">
          <cell r="A261" t="str">
            <v>RES-ELCSPEC</v>
          </cell>
          <cell r="B261" t="str">
            <v>VAR_fin</v>
          </cell>
          <cell r="C261" t="str">
            <v>RHSA_ELC</v>
          </cell>
          <cell r="D261">
            <v>44.576905509623437</v>
          </cell>
          <cell r="E261">
            <v>44.861180252543839</v>
          </cell>
          <cell r="F261">
            <v>44.328052227498667</v>
          </cell>
          <cell r="G261">
            <v>43.808769284056474</v>
          </cell>
          <cell r="H261">
            <v>42.183228609970406</v>
          </cell>
          <cell r="I261">
            <v>39.634940566087728</v>
          </cell>
        </row>
        <row r="262">
          <cell r="A262" t="str">
            <v>RES-ELCSPEC</v>
          </cell>
          <cell r="B262" t="str">
            <v>VAR_ncap</v>
          </cell>
          <cell r="C262" t="str">
            <v>-</v>
          </cell>
          <cell r="D262">
            <v>0.19321010694045401</v>
          </cell>
          <cell r="I262">
            <v>3.7853644272089402</v>
          </cell>
        </row>
        <row r="263">
          <cell r="A263" t="str">
            <v>RES-ELCSPEC</v>
          </cell>
          <cell r="B263" t="str">
            <v>VAR_cap</v>
          </cell>
          <cell r="C263" t="str">
            <v>-</v>
          </cell>
          <cell r="D263">
            <v>4.7117467910709241</v>
          </cell>
          <cell r="E263">
            <v>4.7417955994251235</v>
          </cell>
          <cell r="F263">
            <v>4.6854443191710837</v>
          </cell>
          <cell r="G263">
            <v>4.6305564207948535</v>
          </cell>
          <cell r="H263">
            <v>4.4587379711211836</v>
          </cell>
          <cell r="I263">
            <v>4.1893852718288507</v>
          </cell>
        </row>
        <row r="264">
          <cell r="A264" t="str">
            <v>SCOM-SHCONBR1</v>
          </cell>
          <cell r="B264" t="str">
            <v>VAR_fout</v>
          </cell>
          <cell r="C264" t="str">
            <v>SCOM-SHCON</v>
          </cell>
          <cell r="E264">
            <v>1.5197443214683362</v>
          </cell>
          <cell r="F264">
            <v>0.10462744462576988</v>
          </cell>
          <cell r="G264">
            <v>0.10803954326262262</v>
          </cell>
          <cell r="H264">
            <v>0.10333168517851148</v>
          </cell>
          <cell r="I264">
            <v>8.2167347607224356E-2</v>
          </cell>
        </row>
        <row r="265">
          <cell r="A265" t="str">
            <v>SCOM-SHCONBR1</v>
          </cell>
          <cell r="B265" t="str">
            <v>VAR_fin</v>
          </cell>
          <cell r="C265" t="str">
            <v>CON</v>
          </cell>
          <cell r="E265">
            <v>1.5197443214683362</v>
          </cell>
          <cell r="F265">
            <v>0.10462744462576988</v>
          </cell>
          <cell r="G265">
            <v>0.10803954326262262</v>
          </cell>
          <cell r="H265">
            <v>0.10333168517851148</v>
          </cell>
          <cell r="I265">
            <v>8.2167347607224356E-2</v>
          </cell>
        </row>
        <row r="266">
          <cell r="A266" t="str">
            <v>SCOM-SHCONBR1</v>
          </cell>
          <cell r="B266" t="str">
            <v>VAR_ncap</v>
          </cell>
          <cell r="C266" t="str">
            <v>-</v>
          </cell>
          <cell r="E266">
            <v>0.11743130664467399</v>
          </cell>
        </row>
        <row r="267">
          <cell r="A267" t="str">
            <v>SCOM-SHCONBR1</v>
          </cell>
          <cell r="B267" t="str">
            <v>VAR_cap</v>
          </cell>
          <cell r="C267" t="str">
            <v>-</v>
          </cell>
          <cell r="E267">
            <v>0.11743130664467399</v>
          </cell>
          <cell r="F267">
            <v>0.11743130664467399</v>
          </cell>
          <cell r="G267">
            <v>0.11743130664467399</v>
          </cell>
          <cell r="H267">
            <v>0.11743130664467399</v>
          </cell>
          <cell r="I267">
            <v>6.7887159910882094E-2</v>
          </cell>
        </row>
        <row r="268">
          <cell r="A268" t="str">
            <v>RHSA-WHSTG-SOL</v>
          </cell>
          <cell r="B268" t="str">
            <v>VAR_fout</v>
          </cell>
          <cell r="C268" t="str">
            <v>RHSA-WHASOL</v>
          </cell>
          <cell r="F268">
            <v>0.32921552338440602</v>
          </cell>
          <cell r="G268">
            <v>0.30920121528801603</v>
          </cell>
          <cell r="H268">
            <v>0.65788004258475707</v>
          </cell>
          <cell r="I268">
            <v>0.80643795265666995</v>
          </cell>
        </row>
        <row r="269">
          <cell r="A269" t="str">
            <v>RHSA-WHSTG-SOL</v>
          </cell>
          <cell r="B269" t="str">
            <v>VAR_fin</v>
          </cell>
          <cell r="C269" t="str">
            <v>RHSA-WHASOL</v>
          </cell>
          <cell r="F269">
            <v>0.32923525861544195</v>
          </cell>
          <cell r="G269">
            <v>0.30922299791062707</v>
          </cell>
          <cell r="H269">
            <v>0.6579192094370423</v>
          </cell>
          <cell r="I269">
            <v>0.80647992875497265</v>
          </cell>
        </row>
        <row r="270">
          <cell r="A270" t="str">
            <v>RHSA-WHSTG-SOL</v>
          </cell>
          <cell r="B270" t="str">
            <v>VAR_ncap</v>
          </cell>
          <cell r="C270" t="str">
            <v>-</v>
          </cell>
          <cell r="D270">
            <v>1.45772787935992E-8</v>
          </cell>
          <cell r="E270">
            <v>6.7888072822374607E-2</v>
          </cell>
          <cell r="H270">
            <v>3.9387085194926001E-2</v>
          </cell>
          <cell r="I270">
            <v>6.6506616582225994E-2</v>
          </cell>
        </row>
        <row r="271">
          <cell r="A271" t="str">
            <v>RHSA-WHSTG-SOL</v>
          </cell>
          <cell r="B271" t="str">
            <v>VAR_cap</v>
          </cell>
          <cell r="C271" t="str">
            <v>-</v>
          </cell>
          <cell r="D271">
            <v>1.0771302423904092E-6</v>
          </cell>
          <cell r="E271">
            <v>6.7889149952616995E-2</v>
          </cell>
          <cell r="F271">
            <v>6.7889149952616995E-2</v>
          </cell>
          <cell r="G271">
            <v>6.7889149952616995E-2</v>
          </cell>
          <cell r="H271">
            <v>0.104687609248235</v>
          </cell>
          <cell r="I271">
            <v>0.122712917120403</v>
          </cell>
        </row>
        <row r="272">
          <cell r="A272" t="str">
            <v>SCOM-SHCONBR2</v>
          </cell>
          <cell r="B272" t="str">
            <v>VAR_fout</v>
          </cell>
          <cell r="C272" t="str">
            <v>SCOM-SHCON</v>
          </cell>
          <cell r="E272">
            <v>2.3670354194050796</v>
          </cell>
          <cell r="F272">
            <v>0.11375992664816793</v>
          </cell>
          <cell r="G272">
            <v>0.12086445237220829</v>
          </cell>
          <cell r="H272">
            <v>0.12460038720107648</v>
          </cell>
          <cell r="I272">
            <v>0.12850649955482255</v>
          </cell>
        </row>
        <row r="273">
          <cell r="A273" t="str">
            <v>SCOM-SHCONBR2</v>
          </cell>
          <cell r="B273" t="str">
            <v>VAR_fin</v>
          </cell>
          <cell r="C273" t="str">
            <v>CON</v>
          </cell>
          <cell r="E273">
            <v>2.3670354194050796</v>
          </cell>
          <cell r="F273">
            <v>0.11375992664816793</v>
          </cell>
          <cell r="G273">
            <v>0.12086445237220829</v>
          </cell>
          <cell r="H273">
            <v>0.12460038720107648</v>
          </cell>
          <cell r="I273">
            <v>0.12850649955482255</v>
          </cell>
        </row>
        <row r="274">
          <cell r="A274" t="str">
            <v>SCOM-SHCONBR2</v>
          </cell>
          <cell r="B274" t="str">
            <v>VAR_ncap</v>
          </cell>
          <cell r="C274" t="str">
            <v>-</v>
          </cell>
          <cell r="E274">
            <v>0.18290185937494099</v>
          </cell>
        </row>
        <row r="275">
          <cell r="A275" t="str">
            <v>SCOM-SHCONBR2</v>
          </cell>
          <cell r="B275" t="str">
            <v>VAR_cap</v>
          </cell>
          <cell r="C275" t="str">
            <v>-</v>
          </cell>
          <cell r="E275">
            <v>0.18290185937494099</v>
          </cell>
          <cell r="F275">
            <v>0.18290185937494099</v>
          </cell>
          <cell r="G275">
            <v>0.18290185937494099</v>
          </cell>
          <cell r="H275">
            <v>0.18290185937494099</v>
          </cell>
          <cell r="I275">
            <v>0.105735754205264</v>
          </cell>
        </row>
        <row r="276">
          <cell r="A276" t="str">
            <v>SCOM-SHCONBR3</v>
          </cell>
          <cell r="B276" t="str">
            <v>VAR_fout</v>
          </cell>
          <cell r="C276" t="str">
            <v>SCOM-SHCON</v>
          </cell>
          <cell r="E276">
            <v>1.9019991551355615</v>
          </cell>
          <cell r="F276">
            <v>0.10966285872628942</v>
          </cell>
          <cell r="G276">
            <v>0.11489526139144776</v>
          </cell>
          <cell r="H276">
            <v>0.11390711410563131</v>
          </cell>
          <cell r="I276">
            <v>0.10306855451217919</v>
          </cell>
        </row>
        <row r="277">
          <cell r="A277" t="str">
            <v>SCOM-SHCONBR3</v>
          </cell>
          <cell r="B277" t="str">
            <v>VAR_fin</v>
          </cell>
          <cell r="C277" t="str">
            <v>CON</v>
          </cell>
          <cell r="E277">
            <v>1.9019991551355615</v>
          </cell>
          <cell r="F277">
            <v>0.10966285872628942</v>
          </cell>
          <cell r="G277">
            <v>0.11489526139144776</v>
          </cell>
          <cell r="H277">
            <v>0.11390711410563131</v>
          </cell>
          <cell r="I277">
            <v>0.10306855451217919</v>
          </cell>
        </row>
        <row r="278">
          <cell r="A278" t="str">
            <v>SCOM-SHCONBR3</v>
          </cell>
          <cell r="B278" t="str">
            <v>VAR_ncap</v>
          </cell>
          <cell r="C278" t="str">
            <v>-</v>
          </cell>
          <cell r="E278">
            <v>0.14696830438365899</v>
          </cell>
        </row>
        <row r="279">
          <cell r="A279" t="str">
            <v>SCOM-SHCONBR3</v>
          </cell>
          <cell r="B279" t="str">
            <v>VAR_cap</v>
          </cell>
          <cell r="C279" t="str">
            <v>-</v>
          </cell>
          <cell r="E279">
            <v>0.14696830438365899</v>
          </cell>
          <cell r="F279">
            <v>0.14696830438365899</v>
          </cell>
          <cell r="G279">
            <v>0.14696830438365899</v>
          </cell>
          <cell r="H279">
            <v>0.14696830438365899</v>
          </cell>
          <cell r="I279">
            <v>8.4962528874127294E-2</v>
          </cell>
        </row>
        <row r="280">
          <cell r="A280" t="str">
            <v>SCOM-SHCONBR4</v>
          </cell>
          <cell r="B280" t="str">
            <v>VAR_fout</v>
          </cell>
          <cell r="C280" t="str">
            <v>SCOM-SHCON</v>
          </cell>
          <cell r="E280">
            <v>0.52286214789794239</v>
          </cell>
          <cell r="F280">
            <v>6.9205566028528204E-2</v>
          </cell>
          <cell r="G280">
            <v>6.8500252309558626E-2</v>
          </cell>
          <cell r="H280">
            <v>5.7743971696077971E-2</v>
          </cell>
          <cell r="I280">
            <v>2.779780867036712E-2</v>
          </cell>
        </row>
        <row r="281">
          <cell r="A281" t="str">
            <v>SCOM-SHCONBR4</v>
          </cell>
          <cell r="B281" t="str">
            <v>VAR_fin</v>
          </cell>
          <cell r="C281" t="str">
            <v>CON</v>
          </cell>
          <cell r="E281">
            <v>0.52286214789794239</v>
          </cell>
          <cell r="F281">
            <v>6.9205566028528204E-2</v>
          </cell>
          <cell r="G281">
            <v>6.8500252309558626E-2</v>
          </cell>
          <cell r="H281">
            <v>5.7743971696077971E-2</v>
          </cell>
          <cell r="I281">
            <v>2.779780867036712E-2</v>
          </cell>
        </row>
        <row r="282">
          <cell r="A282" t="str">
            <v>SCOM-SHCONBR4</v>
          </cell>
          <cell r="B282" t="str">
            <v>VAR_ncap</v>
          </cell>
          <cell r="C282" t="str">
            <v>-</v>
          </cell>
          <cell r="E282">
            <v>4.0401786247796598E-2</v>
          </cell>
        </row>
        <row r="283">
          <cell r="A283" t="str">
            <v>SCOM-SHCONBR4</v>
          </cell>
          <cell r="B283" t="str">
            <v>VAR_cap</v>
          </cell>
          <cell r="C283" t="str">
            <v>-</v>
          </cell>
          <cell r="E283">
            <v>4.0401786247796598E-2</v>
          </cell>
          <cell r="F283">
            <v>4.0401786247796598E-2</v>
          </cell>
          <cell r="G283">
            <v>4.0401786247796598E-2</v>
          </cell>
          <cell r="H283">
            <v>4.0401786247796598E-2</v>
          </cell>
          <cell r="I283">
            <v>2.3356314445078501E-2</v>
          </cell>
        </row>
        <row r="284">
          <cell r="A284" t="str">
            <v>RHEM-SHNGABR</v>
          </cell>
          <cell r="B284" t="str">
            <v>VAR_fout</v>
          </cell>
          <cell r="C284" t="str">
            <v>CO2_R</v>
          </cell>
          <cell r="D284">
            <v>1127.9630349362801</v>
          </cell>
          <cell r="E284">
            <v>1218.47122112137</v>
          </cell>
          <cell r="F284">
            <v>1101.71298715021</v>
          </cell>
          <cell r="G284">
            <v>766.84953404098201</v>
          </cell>
          <cell r="H284">
            <v>196.866617922411</v>
          </cell>
          <cell r="I284">
            <v>80.630594332253594</v>
          </cell>
        </row>
        <row r="285">
          <cell r="A285" t="str">
            <v>RHEM-SHNGABR</v>
          </cell>
          <cell r="B285" t="str">
            <v>VAR_fout</v>
          </cell>
          <cell r="C285" t="str">
            <v>RHEM-SHNGA</v>
          </cell>
          <cell r="D285">
            <v>18.999377361515293</v>
          </cell>
          <cell r="E285">
            <v>20.424823765443428</v>
          </cell>
          <cell r="F285">
            <v>18.333278326377908</v>
          </cell>
          <cell r="G285">
            <v>12.767451062096992</v>
          </cell>
          <cell r="H285">
            <v>3.2232585457490206</v>
          </cell>
          <cell r="I285">
            <v>1.3332849135356055</v>
          </cell>
        </row>
        <row r="286">
          <cell r="A286" t="str">
            <v>RHEM-SHNGABR</v>
          </cell>
          <cell r="B286" t="str">
            <v>VAR_fin</v>
          </cell>
          <cell r="C286" t="str">
            <v>RNGA</v>
          </cell>
          <cell r="D286">
            <v>19.999344591068741</v>
          </cell>
          <cell r="E286">
            <v>21.604099665272511</v>
          </cell>
          <cell r="F286">
            <v>19.533918211883076</v>
          </cell>
          <cell r="G286">
            <v>13.596622943989047</v>
          </cell>
          <cell r="H286">
            <v>3.4905428709647262</v>
          </cell>
          <cell r="I286">
            <v>1.4296204668839279</v>
          </cell>
        </row>
        <row r="287">
          <cell r="A287" t="str">
            <v>RHEM-SHNGABR</v>
          </cell>
          <cell r="B287" t="str">
            <v>VAR_ncap</v>
          </cell>
          <cell r="C287" t="str">
            <v>-</v>
          </cell>
          <cell r="E287">
            <v>0.14675286321711101</v>
          </cell>
          <cell r="H287">
            <v>8.7283020936722897E-2</v>
          </cell>
        </row>
        <row r="288">
          <cell r="A288" t="str">
            <v>RHEM-SHNGABR</v>
          </cell>
          <cell r="B288" t="str">
            <v>VAR_cap</v>
          </cell>
          <cell r="C288" t="str">
            <v>-</v>
          </cell>
          <cell r="D288">
            <v>1.34683498965227</v>
          </cell>
          <cell r="E288">
            <v>1.4935878528693811</v>
          </cell>
          <cell r="F288">
            <v>1.4935878528693811</v>
          </cell>
          <cell r="G288">
            <v>1.4935878528693811</v>
          </cell>
          <cell r="H288">
            <v>0.228012174102356</v>
          </cell>
          <cell r="I288">
            <v>0.12287189343607501</v>
          </cell>
        </row>
        <row r="289">
          <cell r="A289" t="str">
            <v>SCOM-SHCONBR5</v>
          </cell>
          <cell r="B289" t="str">
            <v>VAR_fout</v>
          </cell>
          <cell r="C289" t="str">
            <v>SCOM-SHCON</v>
          </cell>
          <cell r="E289">
            <v>0.65259054807373418</v>
          </cell>
          <cell r="F289">
            <v>7.771830591449691E-2</v>
          </cell>
          <cell r="G289">
            <v>7.7159354349429651E-2</v>
          </cell>
          <cell r="H289">
            <v>6.6392017186181151E-2</v>
          </cell>
          <cell r="I289">
            <v>3.4843953356247105E-2</v>
          </cell>
        </row>
        <row r="290">
          <cell r="A290" t="str">
            <v>SCOM-SHCONBR5</v>
          </cell>
          <cell r="B290" t="str">
            <v>VAR_fin</v>
          </cell>
          <cell r="C290" t="str">
            <v>CON</v>
          </cell>
          <cell r="E290">
            <v>0.65259054807373418</v>
          </cell>
          <cell r="F290">
            <v>7.771830591449691E-2</v>
          </cell>
          <cell r="G290">
            <v>7.7159354349429651E-2</v>
          </cell>
          <cell r="H290">
            <v>6.6392017186181151E-2</v>
          </cell>
          <cell r="I290">
            <v>3.4843953356247105E-2</v>
          </cell>
        </row>
        <row r="291">
          <cell r="A291" t="str">
            <v>SCOM-SHCONBR5</v>
          </cell>
          <cell r="B291" t="str">
            <v>VAR_ncap</v>
          </cell>
          <cell r="C291" t="str">
            <v>-</v>
          </cell>
          <cell r="E291">
            <v>5.0425956317572199E-2</v>
          </cell>
        </row>
        <row r="292">
          <cell r="A292" t="str">
            <v>SCOM-SHCONBR5</v>
          </cell>
          <cell r="B292" t="str">
            <v>VAR_cap</v>
          </cell>
          <cell r="C292" t="str">
            <v>-</v>
          </cell>
          <cell r="E292">
            <v>5.0425956317572199E-2</v>
          </cell>
          <cell r="F292">
            <v>5.0425956317572199E-2</v>
          </cell>
          <cell r="G292">
            <v>5.0425956317572199E-2</v>
          </cell>
          <cell r="H292">
            <v>5.0425956317572199E-2</v>
          </cell>
          <cell r="I292">
            <v>2.9151297537277601E-2</v>
          </cell>
        </row>
        <row r="293">
          <cell r="A293" t="str">
            <v>RHES-SHSTG-ELCHP</v>
          </cell>
          <cell r="B293" t="str">
            <v>VAR_fout</v>
          </cell>
          <cell r="C293" t="str">
            <v>RHES-SHAELCH</v>
          </cell>
          <cell r="F293">
            <v>2.3952535003031032</v>
          </cell>
          <cell r="G293">
            <v>2.8976899249345975</v>
          </cell>
          <cell r="H293">
            <v>1.2059291391927514</v>
          </cell>
          <cell r="I293">
            <v>3.3187017009400055</v>
          </cell>
        </row>
        <row r="294">
          <cell r="A294" t="str">
            <v>RHES-SHSTG-ELCHP</v>
          </cell>
          <cell r="B294" t="str">
            <v>VAR_fin</v>
          </cell>
          <cell r="C294" t="str">
            <v>RHES-SHAELCH</v>
          </cell>
          <cell r="F294">
            <v>2.3953481640998175</v>
          </cell>
          <cell r="G294">
            <v>2.8977780646878593</v>
          </cell>
          <cell r="H294">
            <v>1.2059614150575158</v>
          </cell>
          <cell r="I294">
            <v>3.3188350726753315</v>
          </cell>
        </row>
        <row r="295">
          <cell r="A295" t="str">
            <v>RHES-SHSTG-ELCHP</v>
          </cell>
          <cell r="B295" t="str">
            <v>VAR_ncap</v>
          </cell>
          <cell r="C295" t="str">
            <v>-</v>
          </cell>
          <cell r="D295">
            <v>2.3588953219509E-7</v>
          </cell>
          <cell r="E295">
            <v>0.14649976832626299</v>
          </cell>
          <cell r="F295">
            <v>0.107923598844461</v>
          </cell>
          <cell r="G295">
            <v>9.38666127536609E-2</v>
          </cell>
          <cell r="H295">
            <v>0.23145886592482401</v>
          </cell>
          <cell r="I295">
            <v>0.20494770027189199</v>
          </cell>
        </row>
        <row r="296">
          <cell r="A296" t="str">
            <v>RHES-SHSTG-ELCHP</v>
          </cell>
          <cell r="B296" t="str">
            <v>VAR_cap</v>
          </cell>
          <cell r="C296" t="str">
            <v>-</v>
          </cell>
          <cell r="D296">
            <v>2.3588953219509E-7</v>
          </cell>
          <cell r="E296">
            <v>0.14650000421579501</v>
          </cell>
          <cell r="F296">
            <v>0.25442360306025602</v>
          </cell>
          <cell r="G296">
            <v>0.348290215813917</v>
          </cell>
          <cell r="H296">
            <v>0.42584232974560299</v>
          </cell>
          <cell r="I296">
            <v>0.41994448990875999</v>
          </cell>
        </row>
        <row r="297">
          <cell r="A297" t="str">
            <v>RHNM-SHDEM</v>
          </cell>
          <cell r="B297" t="str">
            <v>VAR_fout</v>
          </cell>
          <cell r="C297" t="str">
            <v>RHNM-SHD</v>
          </cell>
          <cell r="E297">
            <v>1.20715021831532</v>
          </cell>
          <cell r="F297">
            <v>1.7467349905487213</v>
          </cell>
          <cell r="G297">
            <v>3.174525668369891</v>
          </cell>
          <cell r="H297">
            <v>4.9523670224349372</v>
          </cell>
          <cell r="I297">
            <v>5.8442930684105177</v>
          </cell>
        </row>
        <row r="298">
          <cell r="A298" t="str">
            <v>RHNM-SHDEM</v>
          </cell>
          <cell r="B298" t="str">
            <v>VAR_fin</v>
          </cell>
          <cell r="C298" t="str">
            <v>RHNM-SHLFO</v>
          </cell>
          <cell r="G298">
            <v>1.251442506817243E-6</v>
          </cell>
          <cell r="I298">
            <v>3.8877915315789854E-4</v>
          </cell>
        </row>
        <row r="299">
          <cell r="A299" t="str">
            <v>RHNM-SHDEM</v>
          </cell>
          <cell r="B299" t="str">
            <v>VAR_fin</v>
          </cell>
          <cell r="C299" t="str">
            <v>RHNM-SHLTHD</v>
          </cell>
          <cell r="E299">
            <v>0.34658023429840085</v>
          </cell>
          <cell r="F299">
            <v>8.4727611244100443E-2</v>
          </cell>
          <cell r="G299">
            <v>0.21064081921451019</v>
          </cell>
          <cell r="H299">
            <v>0.23252206752277993</v>
          </cell>
          <cell r="I299">
            <v>0.23832723349364229</v>
          </cell>
        </row>
        <row r="300">
          <cell r="A300" t="str">
            <v>RHNM-SHDEM</v>
          </cell>
          <cell r="B300" t="str">
            <v>VAR_fin</v>
          </cell>
          <cell r="C300" t="str">
            <v>RHNM-SHELCB</v>
          </cell>
          <cell r="E300">
            <v>0.15438561207633772</v>
          </cell>
          <cell r="F300">
            <v>1.1033025374540255E-4</v>
          </cell>
          <cell r="G300">
            <v>2.2497398950369646E-5</v>
          </cell>
          <cell r="H300">
            <v>8.2849677048491235E-6</v>
          </cell>
          <cell r="I300">
            <v>1.0854640861163788E-4</v>
          </cell>
        </row>
        <row r="301">
          <cell r="A301" t="str">
            <v>RHNM-SHDEM</v>
          </cell>
          <cell r="B301" t="str">
            <v>VAR_fin</v>
          </cell>
          <cell r="C301" t="str">
            <v>RHNM-SHWOD</v>
          </cell>
          <cell r="E301">
            <v>8.1138351333302883E-2</v>
          </cell>
          <cell r="F301">
            <v>0.10431094007274228</v>
          </cell>
          <cell r="G301">
            <v>0.26924253365776962</v>
          </cell>
          <cell r="H301">
            <v>0.33733915286879651</v>
          </cell>
          <cell r="I301">
            <v>0.35353998749488941</v>
          </cell>
        </row>
        <row r="302">
          <cell r="A302" t="str">
            <v>RHNM-SHDEM</v>
          </cell>
          <cell r="B302" t="str">
            <v>VAR_fin</v>
          </cell>
          <cell r="C302" t="str">
            <v>RHNM-SHELCH</v>
          </cell>
          <cell r="E302">
            <v>0.52741901051577045</v>
          </cell>
          <cell r="F302">
            <v>0.74469357659746016</v>
          </cell>
          <cell r="G302">
            <v>1.3146348935950252</v>
          </cell>
          <cell r="H302">
            <v>2.5101100844724109</v>
          </cell>
          <cell r="I302">
            <v>3.7997473500076713</v>
          </cell>
        </row>
        <row r="303">
          <cell r="A303" t="str">
            <v>RHNM-SHDEM</v>
          </cell>
          <cell r="B303" t="str">
            <v>VAR_fin</v>
          </cell>
          <cell r="C303" t="str">
            <v>RHNM-SHNST</v>
          </cell>
          <cell r="F303">
            <v>6.167970627694401E-5</v>
          </cell>
          <cell r="G303">
            <v>7.3628452217439038E-6</v>
          </cell>
          <cell r="H303">
            <v>2.110859939864891E-6</v>
          </cell>
          <cell r="I303">
            <v>4.9702900173741313E-6</v>
          </cell>
        </row>
        <row r="304">
          <cell r="A304" t="str">
            <v>RHNM-SHDEM</v>
          </cell>
          <cell r="B304" t="str">
            <v>VAR_fin</v>
          </cell>
          <cell r="C304" t="str">
            <v>RHNM-SHPLT</v>
          </cell>
          <cell r="E304">
            <v>7.3538065284252219E-2</v>
          </cell>
          <cell r="F304">
            <v>1.5840055993704135E-2</v>
          </cell>
          <cell r="G304">
            <v>4.3927089549262527E-2</v>
          </cell>
          <cell r="H304">
            <v>6.6203112862365479E-2</v>
          </cell>
          <cell r="I304">
            <v>7.675556779541913E-2</v>
          </cell>
        </row>
        <row r="305">
          <cell r="A305" t="str">
            <v>RHNM-SHDEM</v>
          </cell>
          <cell r="B305" t="str">
            <v>VAR_fin</v>
          </cell>
          <cell r="C305" t="str">
            <v>RHNM-SHLTHC-NGA</v>
          </cell>
          <cell r="E305">
            <v>2.5519951287689083E-3</v>
          </cell>
          <cell r="F305">
            <v>0.16909620931197486</v>
          </cell>
          <cell r="G305">
            <v>0.49419435141250778</v>
          </cell>
          <cell r="H305">
            <v>0.65453225678732307</v>
          </cell>
          <cell r="I305">
            <v>9.941102998104745E-2</v>
          </cell>
        </row>
        <row r="306">
          <cell r="A306" t="str">
            <v>RHNM-SHDEM</v>
          </cell>
          <cell r="B306" t="str">
            <v>VAR_fin</v>
          </cell>
          <cell r="C306" t="str">
            <v>RHNM-SHSOL</v>
          </cell>
          <cell r="E306">
            <v>2.1536947611681383E-2</v>
          </cell>
          <cell r="F306">
            <v>2.1470704473842226E-2</v>
          </cell>
          <cell r="G306">
            <v>2.1528913760422336E-2</v>
          </cell>
          <cell r="H306">
            <v>5.9416231734798417E-6</v>
          </cell>
          <cell r="I306">
            <v>4.1084289201362388E-2</v>
          </cell>
        </row>
        <row r="307">
          <cell r="A307" t="str">
            <v>RHNM-SHDEM</v>
          </cell>
          <cell r="B307" t="str">
            <v>VAR_fin</v>
          </cell>
          <cell r="C307" t="str">
            <v>RHNM-SHLTHC-WOD</v>
          </cell>
          <cell r="G307">
            <v>1.8491942972215777E-5</v>
          </cell>
          <cell r="H307">
            <v>5.9445329721294023E-6</v>
          </cell>
          <cell r="I307">
            <v>7.965479429229848E-4</v>
          </cell>
        </row>
        <row r="308">
          <cell r="A308" t="str">
            <v>RHNM-SHDEM</v>
          </cell>
          <cell r="B308" t="str">
            <v>VAR_fin</v>
          </cell>
          <cell r="C308" t="str">
            <v>RHNM-SHNGAH</v>
          </cell>
          <cell r="F308">
            <v>0.60642332252865372</v>
          </cell>
          <cell r="G308">
            <v>0.82030401984612067</v>
          </cell>
          <cell r="H308">
            <v>1.1516353445206713</v>
          </cell>
          <cell r="I308">
            <v>1.2341255866523144</v>
          </cell>
        </row>
        <row r="309">
          <cell r="A309" t="str">
            <v>RHNM-SHDEM</v>
          </cell>
          <cell r="B309" t="str">
            <v>VAR_fin</v>
          </cell>
          <cell r="C309" t="str">
            <v>RHNM-SHNGA</v>
          </cell>
          <cell r="G309">
            <v>2.530078265637089E-6</v>
          </cell>
          <cell r="H309">
            <v>8.2653984435292756E-7</v>
          </cell>
          <cell r="I309">
            <v>1.6644091372872548E-6</v>
          </cell>
        </row>
        <row r="310">
          <cell r="A310" t="str">
            <v>SCOM-STG-ELCSPEC</v>
          </cell>
          <cell r="B310" t="str">
            <v>VAR_fin</v>
          </cell>
          <cell r="C310" t="str">
            <v>SCOM-ELS</v>
          </cell>
          <cell r="E310">
            <v>3.2304494574728499E-8</v>
          </cell>
          <cell r="H310">
            <v>1.4631124301591379E-7</v>
          </cell>
          <cell r="I310">
            <v>2.976218992557906E-7</v>
          </cell>
        </row>
        <row r="311">
          <cell r="A311" t="str">
            <v>SCOM-STG-ELCSPEC</v>
          </cell>
          <cell r="B311" t="str">
            <v>VAR_ncap</v>
          </cell>
          <cell r="C311" t="str">
            <v>-</v>
          </cell>
          <cell r="E311">
            <v>2.4626790737538602E-8</v>
          </cell>
          <cell r="H311">
            <v>1.19525178114692E-8</v>
          </cell>
          <cell r="I311">
            <v>1.64237063813155E-8</v>
          </cell>
        </row>
        <row r="312">
          <cell r="A312" t="str">
            <v>SCOM-STG-ELCSPEC</v>
          </cell>
          <cell r="B312" t="str">
            <v>VAR_cap</v>
          </cell>
          <cell r="C312" t="str">
            <v>-</v>
          </cell>
          <cell r="E312">
            <v>2.4626790737538602E-8</v>
          </cell>
          <cell r="F312">
            <v>2.4626790737538602E-8</v>
          </cell>
          <cell r="G312">
            <v>2.4626790737538602E-8</v>
          </cell>
          <cell r="H312">
            <v>4.1176383777892398E-8</v>
          </cell>
          <cell r="I312">
            <v>4.1488244804702303E-8</v>
          </cell>
        </row>
        <row r="313">
          <cell r="A313" t="str">
            <v>ITOT-ELCSPEC</v>
          </cell>
          <cell r="B313" t="str">
            <v>VAR_fout</v>
          </cell>
          <cell r="C313" t="str">
            <v>ITOT-ELS</v>
          </cell>
          <cell r="D313">
            <v>48.063397652170998</v>
          </cell>
          <cell r="E313">
            <v>49.629906728805423</v>
          </cell>
          <cell r="F313">
            <v>51.144075939498642</v>
          </cell>
          <cell r="G313">
            <v>52.483674078760259</v>
          </cell>
          <cell r="H313">
            <v>54.238080791831308</v>
          </cell>
          <cell r="I313">
            <v>54.898782579298476</v>
          </cell>
        </row>
        <row r="314">
          <cell r="A314" t="str">
            <v>ITOT-ELCSPEC</v>
          </cell>
          <cell r="B314" t="str">
            <v>VAR_fin</v>
          </cell>
          <cell r="C314" t="str">
            <v>ITOT_ELC</v>
          </cell>
          <cell r="D314">
            <v>48.063397652170998</v>
          </cell>
          <cell r="E314">
            <v>49.629906728805423</v>
          </cell>
          <cell r="F314">
            <v>51.144075939498642</v>
          </cell>
          <cell r="G314">
            <v>52.483674078760259</v>
          </cell>
          <cell r="H314">
            <v>54.238080791831308</v>
          </cell>
          <cell r="I314">
            <v>54.898782579298476</v>
          </cell>
        </row>
        <row r="315">
          <cell r="A315" t="str">
            <v>ITOT-ELCSPEC</v>
          </cell>
          <cell r="B315" t="str">
            <v>VAR_ncap</v>
          </cell>
          <cell r="C315" t="str">
            <v>-</v>
          </cell>
          <cell r="D315">
            <v>8.3496806522198597E-2</v>
          </cell>
          <cell r="E315">
            <v>8.5191074919186593E-2</v>
          </cell>
          <cell r="F315">
            <v>8.23448229502525E-2</v>
          </cell>
          <cell r="G315">
            <v>7.2851045893749106E-2</v>
          </cell>
          <cell r="H315">
            <v>4.7983703309352498E-2</v>
          </cell>
          <cell r="I315">
            <v>2.56062126298478</v>
          </cell>
        </row>
        <row r="316">
          <cell r="A316" t="str">
            <v>ITOT-ELCSPEC</v>
          </cell>
          <cell r="B316" t="str">
            <v>VAR_cap</v>
          </cell>
          <cell r="C316" t="str">
            <v>-</v>
          </cell>
          <cell r="D316">
            <v>2.6138240385549087</v>
          </cell>
          <cell r="E316">
            <v>2.6990151134740952</v>
          </cell>
          <cell r="F316">
            <v>2.781359936424348</v>
          </cell>
          <cell r="G316">
            <v>2.8542109823180972</v>
          </cell>
          <cell r="H316">
            <v>2.9496206378239753</v>
          </cell>
          <cell r="I316">
            <v>2.98555131679564</v>
          </cell>
        </row>
        <row r="317">
          <cell r="A317" t="str">
            <v>RHNM-SHLTHDH</v>
          </cell>
          <cell r="B317" t="str">
            <v>VAR_fout</v>
          </cell>
          <cell r="C317" t="str">
            <v>RHNM-SHLTHD</v>
          </cell>
          <cell r="E317">
            <v>0.34658023559038231</v>
          </cell>
          <cell r="F317">
            <v>8.4753580225012295E-2</v>
          </cell>
          <cell r="G317">
            <v>0.21065881157730304</v>
          </cell>
          <cell r="H317">
            <v>0.23252864236410234</v>
          </cell>
          <cell r="I317">
            <v>0.23903373071810161</v>
          </cell>
        </row>
        <row r="318">
          <cell r="A318" t="str">
            <v>RHNM-SHLTHDH</v>
          </cell>
          <cell r="B318" t="str">
            <v>VAR_fin</v>
          </cell>
          <cell r="C318" t="str">
            <v>RHNMLTHDHC</v>
          </cell>
          <cell r="E318">
            <v>0.34658023559038231</v>
          </cell>
          <cell r="F318">
            <v>8.4753580225012295E-2</v>
          </cell>
          <cell r="G318">
            <v>0.21065881157730304</v>
          </cell>
          <cell r="H318">
            <v>0.23252864236410234</v>
          </cell>
          <cell r="I318">
            <v>0.23903373071810161</v>
          </cell>
        </row>
        <row r="319">
          <cell r="A319" t="str">
            <v>RHNM-SHLTHDH</v>
          </cell>
          <cell r="B319" t="str">
            <v>VAR_fin</v>
          </cell>
          <cell r="C319" t="str">
            <v>RHNM_LTH_DH</v>
          </cell>
          <cell r="E319">
            <v>0.36260716615089761</v>
          </cell>
          <cell r="F319">
            <v>9.3701915336262612E-2</v>
          </cell>
          <cell r="G319">
            <v>0.23210010354118513</v>
          </cell>
          <cell r="H319">
            <v>0.25597595101719001</v>
          </cell>
          <cell r="I319">
            <v>0.27276379720358385</v>
          </cell>
        </row>
        <row r="320">
          <cell r="A320" t="str">
            <v>RHNM-SHLTHDH</v>
          </cell>
          <cell r="B320" t="str">
            <v>VAR_ncap</v>
          </cell>
          <cell r="C320" t="str">
            <v>-</v>
          </cell>
          <cell r="E320">
            <v>4.4545345015149E-2</v>
          </cell>
          <cell r="F320">
            <v>1.46325931616003E-6</v>
          </cell>
          <cell r="G320">
            <v>1.30525406791735E-2</v>
          </cell>
          <cell r="H320">
            <v>1.4731976795978499E-2</v>
          </cell>
          <cell r="I320">
            <v>1.0409896531685401E-2</v>
          </cell>
        </row>
        <row r="321">
          <cell r="A321" t="str">
            <v>RHNM-SHLTHDH</v>
          </cell>
          <cell r="B321" t="str">
            <v>VAR_cap</v>
          </cell>
          <cell r="C321" t="str">
            <v>-</v>
          </cell>
          <cell r="E321">
            <v>4.4545345015149E-2</v>
          </cell>
          <cell r="F321">
            <v>8.3654369212545002E-3</v>
          </cell>
          <cell r="G321">
            <v>2.1417405366321494E-2</v>
          </cell>
          <cell r="H321">
            <v>4.9978797386452008E-2</v>
          </cell>
          <cell r="I321">
            <v>6.0386179241503198E-2</v>
          </cell>
        </row>
        <row r="322">
          <cell r="A322" t="str">
            <v>ITOT-SWHCOABR</v>
          </cell>
          <cell r="B322" t="str">
            <v>VAR_fout</v>
          </cell>
          <cell r="C322" t="str">
            <v>ITOT-SWH</v>
          </cell>
          <cell r="D322">
            <v>2.3674000000723026</v>
          </cell>
          <cell r="E322">
            <v>2.3075011334573312</v>
          </cell>
          <cell r="F322">
            <v>2.1455224948790894</v>
          </cell>
        </row>
        <row r="323">
          <cell r="A323" t="str">
            <v>ITOT-SWHCOABR</v>
          </cell>
          <cell r="B323" t="str">
            <v>VAR_fout</v>
          </cell>
          <cell r="C323" t="str">
            <v>CO2_I</v>
          </cell>
          <cell r="D323">
            <v>330.01200001007902</v>
          </cell>
          <cell r="E323">
            <v>321.17921181906098</v>
          </cell>
          <cell r="F323">
            <v>297.96244985062401</v>
          </cell>
        </row>
        <row r="324">
          <cell r="A324" t="str">
            <v>ITOT-SWHCOABR</v>
          </cell>
          <cell r="B324" t="str">
            <v>VAR_fin</v>
          </cell>
          <cell r="C324" t="str">
            <v>ICOA</v>
          </cell>
          <cell r="D324">
            <v>3.5600000001087206</v>
          </cell>
          <cell r="E324">
            <v>3.4647164166025912</v>
          </cell>
          <cell r="F324">
            <v>3.2142659099312199</v>
          </cell>
        </row>
        <row r="325">
          <cell r="A325" t="str">
            <v>ITOT-SWHCOABR</v>
          </cell>
          <cell r="B325" t="str">
            <v>VAR_cap</v>
          </cell>
          <cell r="C325" t="str">
            <v>-</v>
          </cell>
          <cell r="D325">
            <v>0.26172155007150499</v>
          </cell>
          <cell r="E325">
            <v>0.18428940638989078</v>
          </cell>
          <cell r="F325">
            <v>0.11871259866338199</v>
          </cell>
          <cell r="G325">
            <v>1.652635972515526E-9</v>
          </cell>
        </row>
        <row r="326">
          <cell r="A326" t="str">
            <v>RHSA-WHDEM</v>
          </cell>
          <cell r="B326" t="str">
            <v>VAR_fout</v>
          </cell>
          <cell r="C326" t="str">
            <v>WWTPC</v>
          </cell>
          <cell r="D326">
            <v>2.2049163627992738E-2</v>
          </cell>
          <cell r="E326">
            <v>6.0393852052839413E-3</v>
          </cell>
          <cell r="F326">
            <v>0.16635692908492389</v>
          </cell>
          <cell r="G326">
            <v>0.14863980432432791</v>
          </cell>
          <cell r="H326">
            <v>0.75075504345524469</v>
          </cell>
          <cell r="I326">
            <v>1.3121790895576473</v>
          </cell>
        </row>
        <row r="327">
          <cell r="A327" t="str">
            <v>RHSA-WHDEM</v>
          </cell>
          <cell r="B327" t="str">
            <v>VAR_fout</v>
          </cell>
          <cell r="C327" t="str">
            <v>RHSA-WHD</v>
          </cell>
          <cell r="D327">
            <v>26.438654975424289</v>
          </cell>
          <cell r="E327">
            <v>25.92879146371218</v>
          </cell>
          <cell r="F327">
            <v>25.424270582665905</v>
          </cell>
          <cell r="G327">
            <v>26.437256068999087</v>
          </cell>
          <cell r="H327">
            <v>27.917060151198704</v>
          </cell>
          <cell r="I327">
            <v>28.980273508178897</v>
          </cell>
        </row>
        <row r="328">
          <cell r="A328" t="str">
            <v>RHSA-WHDEM</v>
          </cell>
          <cell r="B328" t="str">
            <v>VAR_fin</v>
          </cell>
          <cell r="C328" t="str">
            <v>RHSA-WHNGA</v>
          </cell>
          <cell r="D328">
            <v>6.195913410780193</v>
          </cell>
          <cell r="E328">
            <v>4.8618456459596313</v>
          </cell>
          <cell r="F328">
            <v>5.6593529938655269</v>
          </cell>
          <cell r="G328">
            <v>4.050400612447608</v>
          </cell>
          <cell r="H328">
            <v>1.1141149164341944</v>
          </cell>
          <cell r="I328">
            <v>0.49445412076337858</v>
          </cell>
        </row>
        <row r="329">
          <cell r="A329" t="str">
            <v>RHSA-WHDEM</v>
          </cell>
          <cell r="B329" t="str">
            <v>VAR_fin</v>
          </cell>
          <cell r="C329" t="str">
            <v>RHSA-WHLFO</v>
          </cell>
          <cell r="D329">
            <v>6.8120767552626944</v>
          </cell>
          <cell r="E329">
            <v>6.3146078104177779</v>
          </cell>
          <cell r="F329">
            <v>3.9404721022604692</v>
          </cell>
          <cell r="G329">
            <v>1.9423078259150424</v>
          </cell>
          <cell r="H329">
            <v>0.43553552957634234</v>
          </cell>
          <cell r="I329">
            <v>9.2185987293881069E-2</v>
          </cell>
        </row>
        <row r="330">
          <cell r="A330" t="str">
            <v>RHSA-WHDEM</v>
          </cell>
          <cell r="B330" t="str">
            <v>VAR_fin</v>
          </cell>
          <cell r="C330" t="str">
            <v>RHSA-WHWOD</v>
          </cell>
          <cell r="D330">
            <v>0.56382065675882964</v>
          </cell>
          <cell r="E330">
            <v>0.59234762710627165</v>
          </cell>
          <cell r="F330">
            <v>1.2512762127116432</v>
          </cell>
          <cell r="G330">
            <v>1.669763468305794</v>
          </cell>
          <cell r="H330">
            <v>1.7945219628097877</v>
          </cell>
          <cell r="I330">
            <v>1.6196291463644277</v>
          </cell>
        </row>
        <row r="331">
          <cell r="A331" t="str">
            <v>RHSA-WHDEM</v>
          </cell>
          <cell r="B331" t="str">
            <v>VAR_fin</v>
          </cell>
          <cell r="C331" t="str">
            <v>RHSA-WHNGAH</v>
          </cell>
          <cell r="D331">
            <v>5.098306061546342E-2</v>
          </cell>
          <cell r="E331">
            <v>1.2424603119075563E-2</v>
          </cell>
          <cell r="F331">
            <v>3.3964464886221886</v>
          </cell>
          <cell r="G331">
            <v>4.0468588927452007</v>
          </cell>
          <cell r="H331">
            <v>4.2338645687527956</v>
          </cell>
          <cell r="I331">
            <v>3.9917386960532113</v>
          </cell>
        </row>
        <row r="332">
          <cell r="A332" t="str">
            <v>RHSA-WHDEM</v>
          </cell>
          <cell r="B332" t="str">
            <v>VAR_fin</v>
          </cell>
          <cell r="C332" t="str">
            <v>RHSA-WHNST</v>
          </cell>
          <cell r="D332">
            <v>4.0274539218370133E-2</v>
          </cell>
          <cell r="E332">
            <v>2.7798794288558519E-2</v>
          </cell>
          <cell r="F332">
            <v>9.2535501171831777E-2</v>
          </cell>
          <cell r="G332">
            <v>9.2990984890883185E-2</v>
          </cell>
          <cell r="H332">
            <v>9.4957546355994238E-2</v>
          </cell>
          <cell r="I332">
            <v>4.7220834702487384E-2</v>
          </cell>
        </row>
        <row r="333">
          <cell r="A333" t="str">
            <v>RHSA-WHDEM</v>
          </cell>
          <cell r="B333" t="str">
            <v>VAR_fin</v>
          </cell>
          <cell r="C333" t="str">
            <v>RHSA-WHPLT</v>
          </cell>
          <cell r="D333">
            <v>0.27616452129361646</v>
          </cell>
          <cell r="E333">
            <v>0.22558400341992813</v>
          </cell>
          <cell r="F333">
            <v>0.19178504258867585</v>
          </cell>
          <cell r="G333">
            <v>0.25883841656476536</v>
          </cell>
          <cell r="H333">
            <v>0.34006615558607639</v>
          </cell>
          <cell r="I333">
            <v>0.3098245024878713</v>
          </cell>
        </row>
        <row r="334">
          <cell r="A334" t="str">
            <v>RHSA-WHDEM</v>
          </cell>
          <cell r="B334" t="str">
            <v>VAR_fin</v>
          </cell>
          <cell r="C334" t="str">
            <v>RHSA-WHLTHRD</v>
          </cell>
          <cell r="D334">
            <v>1.2940020971364647</v>
          </cell>
          <cell r="E334">
            <v>1.4312964756270548</v>
          </cell>
          <cell r="F334">
            <v>1.0200968050447117</v>
          </cell>
          <cell r="G334">
            <v>1.2403983354280961</v>
          </cell>
          <cell r="H334">
            <v>1.231297791803764</v>
          </cell>
          <cell r="I334">
            <v>1.190859763744432</v>
          </cell>
        </row>
        <row r="335">
          <cell r="A335" t="str">
            <v>RHSA-WHDEM</v>
          </cell>
          <cell r="B335" t="str">
            <v>VAR_fin</v>
          </cell>
          <cell r="C335" t="str">
            <v>RHSA-WHELCB</v>
          </cell>
          <cell r="D335">
            <v>6.4554842508799366</v>
          </cell>
          <cell r="E335">
            <v>6.9103811803380255</v>
          </cell>
          <cell r="F335">
            <v>2.6866020038167275</v>
          </cell>
          <cell r="G335">
            <v>2.1534711057805382</v>
          </cell>
          <cell r="H335">
            <v>1.9698545025573617</v>
          </cell>
          <cell r="I335">
            <v>2.0654314629680979</v>
          </cell>
        </row>
        <row r="336">
          <cell r="A336" t="str">
            <v>RHSA-WHDEM</v>
          </cell>
          <cell r="B336" t="str">
            <v>VAR_fin</v>
          </cell>
          <cell r="C336" t="str">
            <v>RHSA-WHSOL</v>
          </cell>
          <cell r="D336">
            <v>1.6545007286932139</v>
          </cell>
          <cell r="E336">
            <v>1.9744040779738485</v>
          </cell>
          <cell r="F336">
            <v>1.8772148199108007</v>
          </cell>
          <cell r="G336">
            <v>1.8752226247394435</v>
          </cell>
          <cell r="H336">
            <v>2.9252549598890805</v>
          </cell>
          <cell r="I336">
            <v>3.509039775356968</v>
          </cell>
        </row>
        <row r="337">
          <cell r="A337" t="str">
            <v>RHSA-WHDEM</v>
          </cell>
          <cell r="B337" t="str">
            <v>VAR_fin</v>
          </cell>
          <cell r="C337" t="str">
            <v>RHSA-WHELCH</v>
          </cell>
          <cell r="D337">
            <v>3.1174839329127666</v>
          </cell>
          <cell r="E337">
            <v>3.5841410580857063</v>
          </cell>
          <cell r="F337">
            <v>5.4748455429403622</v>
          </cell>
          <cell r="G337">
            <v>9.2556436069031847</v>
          </cell>
          <cell r="H337">
            <v>14.52834736959198</v>
          </cell>
          <cell r="I337">
            <v>16.97206829108778</v>
          </cell>
        </row>
        <row r="338">
          <cell r="A338" t="str">
            <v>RHSA-WHNGAHP</v>
          </cell>
          <cell r="B338" t="str">
            <v>VAR_fout</v>
          </cell>
          <cell r="C338" t="str">
            <v>RHSA-WHANGAH</v>
          </cell>
          <cell r="F338">
            <v>3.5114206591052586</v>
          </cell>
          <cell r="G338">
            <v>4.1703428976216932</v>
          </cell>
          <cell r="H338">
            <v>4.3703926526201045</v>
          </cell>
          <cell r="I338">
            <v>4.0719264772075414</v>
          </cell>
        </row>
        <row r="339">
          <cell r="A339" t="str">
            <v>RHSA-WHNGAHP</v>
          </cell>
          <cell r="B339" t="str">
            <v>VAR_fout</v>
          </cell>
          <cell r="C339" t="str">
            <v>CO2_R</v>
          </cell>
          <cell r="F339">
            <v>116.428057127299</v>
          </cell>
          <cell r="G339">
            <v>137.54815171103101</v>
          </cell>
          <cell r="H339">
            <v>136.48402303863401</v>
          </cell>
          <cell r="I339">
            <v>122.679836172278</v>
          </cell>
        </row>
        <row r="340">
          <cell r="A340" t="str">
            <v>RHSA-WHNGAHP</v>
          </cell>
          <cell r="B340" t="str">
            <v>VAR_fin</v>
          </cell>
          <cell r="C340" t="str">
            <v>RNGA</v>
          </cell>
          <cell r="F340">
            <v>2.0643272540301338</v>
          </cell>
          <cell r="G340">
            <v>2.4387970161530386</v>
          </cell>
          <cell r="H340">
            <v>2.4199294865006107</v>
          </cell>
          <cell r="I340">
            <v>2.1751744002177031</v>
          </cell>
        </row>
        <row r="341">
          <cell r="A341" t="str">
            <v>RHSA-WHNGAHP</v>
          </cell>
          <cell r="B341" t="str">
            <v>VAR_ncap</v>
          </cell>
          <cell r="C341" t="str">
            <v>-</v>
          </cell>
          <cell r="F341">
            <v>0.24000218845924301</v>
          </cell>
          <cell r="G341">
            <v>4.5033331159252198E-2</v>
          </cell>
          <cell r="H341">
            <v>0.21325105640835099</v>
          </cell>
          <cell r="I341">
            <v>0.11838783615475799</v>
          </cell>
        </row>
        <row r="342">
          <cell r="A342" t="str">
            <v>RHSA-WHNGAHP</v>
          </cell>
          <cell r="B342" t="str">
            <v>VAR_cap</v>
          </cell>
          <cell r="C342" t="str">
            <v>-</v>
          </cell>
          <cell r="D342">
            <v>4.7729432218241499E-11</v>
          </cell>
          <cell r="E342">
            <v>4.7729432218241499E-11</v>
          </cell>
          <cell r="F342">
            <v>0.24000218850697244</v>
          </cell>
          <cell r="G342">
            <v>0.28503551966622442</v>
          </cell>
          <cell r="H342">
            <v>0.298710449294672</v>
          </cell>
          <cell r="I342">
            <v>0.278308679271496</v>
          </cell>
        </row>
        <row r="343">
          <cell r="A343" t="str">
            <v>SCOM-SHSTG-ELCHP</v>
          </cell>
          <cell r="B343" t="str">
            <v>VAR_fout</v>
          </cell>
          <cell r="C343" t="str">
            <v>SCOM-SHAELCH</v>
          </cell>
          <cell r="G343">
            <v>1.07605701251427E-8</v>
          </cell>
          <cell r="H343">
            <v>1.94187661648724E-8</v>
          </cell>
          <cell r="I343">
            <v>9.1626877223385014E-2</v>
          </cell>
        </row>
        <row r="344">
          <cell r="A344" t="str">
            <v>SCOM-SHSTG-ELCHP</v>
          </cell>
          <cell r="B344" t="str">
            <v>VAR_fin</v>
          </cell>
          <cell r="C344" t="str">
            <v>SCOM-SHAELCH</v>
          </cell>
          <cell r="I344">
            <v>0.10181451881703042</v>
          </cell>
        </row>
        <row r="345">
          <cell r="A345" t="str">
            <v>SCOM-SHSTG-ELCHP</v>
          </cell>
          <cell r="B345" t="str">
            <v>VAR_ncap</v>
          </cell>
          <cell r="C345" t="str">
            <v>-</v>
          </cell>
          <cell r="D345">
            <v>3.5560046991110701E-7</v>
          </cell>
          <cell r="E345">
            <v>0.10132149984394601</v>
          </cell>
          <cell r="F345">
            <v>1.4538397462442501E-2</v>
          </cell>
          <cell r="G345">
            <v>0.11358958605927701</v>
          </cell>
          <cell r="H345">
            <v>0.17580273802806201</v>
          </cell>
          <cell r="I345">
            <v>0.213918361863073</v>
          </cell>
        </row>
        <row r="346">
          <cell r="A346" t="str">
            <v>SCOM-SHSTG-ELCHP</v>
          </cell>
          <cell r="B346" t="str">
            <v>VAR_cap</v>
          </cell>
          <cell r="C346" t="str">
            <v>-</v>
          </cell>
          <cell r="D346">
            <v>3.5560046991110701E-7</v>
          </cell>
          <cell r="E346">
            <v>0.10132185544441601</v>
          </cell>
          <cell r="F346">
            <v>0.115860252906858</v>
          </cell>
          <cell r="G346">
            <v>0.22944983896613599</v>
          </cell>
          <cell r="H346">
            <v>0.37081629661598597</v>
          </cell>
          <cell r="I346">
            <v>0.39008877331120101</v>
          </cell>
        </row>
        <row r="347">
          <cell r="A347" t="str">
            <v>RHEM-SHLFOBR</v>
          </cell>
          <cell r="B347" t="str">
            <v>VAR_fout</v>
          </cell>
          <cell r="C347" t="str">
            <v>CO2_R</v>
          </cell>
          <cell r="D347">
            <v>1928.71030053749</v>
          </cell>
          <cell r="E347">
            <v>1443.57924879391</v>
          </cell>
          <cell r="F347">
            <v>1230.8763725036799</v>
          </cell>
          <cell r="G347">
            <v>508.84165028423001</v>
          </cell>
          <cell r="H347">
            <v>104.71396131115</v>
          </cell>
          <cell r="I347">
            <v>3.0661366180859502</v>
          </cell>
        </row>
        <row r="348">
          <cell r="A348" t="str">
            <v>RHEM-SHLFOBR</v>
          </cell>
          <cell r="B348" t="str">
            <v>VAR_fout</v>
          </cell>
          <cell r="C348" t="str">
            <v>RHEM-SHLFO</v>
          </cell>
          <cell r="D348">
            <v>23.443731038871569</v>
          </cell>
          <cell r="E348">
            <v>17.148741759926402</v>
          </cell>
          <cell r="F348">
            <v>14.112740058358343</v>
          </cell>
          <cell r="G348">
            <v>5.9891224092312916</v>
          </cell>
          <cell r="H348">
            <v>1.2232714320896121</v>
          </cell>
          <cell r="I348">
            <v>3.5946560423853989E-2</v>
          </cell>
        </row>
        <row r="349">
          <cell r="A349" t="str">
            <v>RHEM-SHLFOBR</v>
          </cell>
          <cell r="B349" t="str">
            <v>VAR_fin</v>
          </cell>
          <cell r="C349" t="str">
            <v>RLFO</v>
          </cell>
          <cell r="D349">
            <v>26.169746275949642</v>
          </cell>
          <cell r="E349">
            <v>19.587235397475045</v>
          </cell>
          <cell r="F349">
            <v>16.7011719471327</v>
          </cell>
          <cell r="G349">
            <v>6.9042286334359515</v>
          </cell>
          <cell r="H349">
            <v>1.4208135863113938</v>
          </cell>
          <cell r="I349">
            <v>4.1602939187054884E-2</v>
          </cell>
        </row>
        <row r="350">
          <cell r="A350" t="str">
            <v>RHEM-SHLFOBR</v>
          </cell>
          <cell r="B350" t="str">
            <v>VAR_ncap</v>
          </cell>
          <cell r="C350" t="str">
            <v>-</v>
          </cell>
          <cell r="H350">
            <v>8.6533789964705093E-2</v>
          </cell>
        </row>
        <row r="351">
          <cell r="A351" t="str">
            <v>RHEM-SHLFOBR</v>
          </cell>
          <cell r="B351" t="str">
            <v>VAR_cap</v>
          </cell>
          <cell r="C351" t="str">
            <v>-</v>
          </cell>
          <cell r="D351">
            <v>1.65587464377338</v>
          </cell>
          <cell r="E351">
            <v>1.3900579650542511</v>
          </cell>
          <cell r="F351">
            <v>1.0772134861932421</v>
          </cell>
          <cell r="G351">
            <v>1.0772134852500481</v>
          </cell>
          <cell r="H351">
            <v>8.6533789964705093E-2</v>
          </cell>
          <cell r="I351">
            <v>3.5929691541567027E-3</v>
          </cell>
        </row>
        <row r="352">
          <cell r="A352" t="str">
            <v>RHES-SHNGAHP</v>
          </cell>
          <cell r="B352" t="str">
            <v>VAR_fout</v>
          </cell>
          <cell r="C352" t="str">
            <v>RHES-SHANGAH</v>
          </cell>
          <cell r="F352">
            <v>6.2303214891540479</v>
          </cell>
          <cell r="G352">
            <v>6.0560231126257955</v>
          </cell>
          <cell r="H352">
            <v>3.464896540800003</v>
          </cell>
          <cell r="I352">
            <v>2.2640988891362595</v>
          </cell>
        </row>
        <row r="353">
          <cell r="A353" t="str">
            <v>RHES-SHNGAHP</v>
          </cell>
          <cell r="B353" t="str">
            <v>VAR_fout</v>
          </cell>
          <cell r="C353" t="str">
            <v>CO2_R</v>
          </cell>
          <cell r="F353">
            <v>197.64177837126499</v>
          </cell>
          <cell r="G353">
            <v>188.71920541076</v>
          </cell>
          <cell r="H353">
            <v>100.215380701729</v>
          </cell>
          <cell r="I353">
            <v>61.196793355304699</v>
          </cell>
        </row>
        <row r="354">
          <cell r="A354" t="str">
            <v>RHES-SHNGAHP</v>
          </cell>
          <cell r="B354" t="str">
            <v>VAR_fin</v>
          </cell>
          <cell r="C354" t="str">
            <v>RHESELCHPC</v>
          </cell>
          <cell r="F354">
            <v>6.2303214891540479</v>
          </cell>
          <cell r="G354">
            <v>6.0560231126257955</v>
          </cell>
          <cell r="H354">
            <v>3.464896540800003</v>
          </cell>
          <cell r="I354">
            <v>2.2640988891362595</v>
          </cell>
        </row>
        <row r="355">
          <cell r="A355" t="str">
            <v>RHES-SHNGAHP</v>
          </cell>
          <cell r="B355" t="str">
            <v>VAR_fin</v>
          </cell>
          <cell r="C355" t="str">
            <v>RNGA</v>
          </cell>
          <cell r="F355">
            <v>3.5042868505543514</v>
          </cell>
          <cell r="G355">
            <v>3.3460852023184491</v>
          </cell>
          <cell r="H355">
            <v>1.7768684521583169</v>
          </cell>
          <cell r="I355">
            <v>1.0850495275763254</v>
          </cell>
        </row>
        <row r="356">
          <cell r="A356" t="str">
            <v>RHES-SHNGAHP</v>
          </cell>
          <cell r="B356" t="str">
            <v>VAR_ncap</v>
          </cell>
          <cell r="C356" t="str">
            <v>-</v>
          </cell>
          <cell r="F356">
            <v>0.50333311059364805</v>
          </cell>
          <cell r="H356">
            <v>0.191113263991636</v>
          </cell>
          <cell r="I356">
            <v>4.4530675626036603E-2</v>
          </cell>
        </row>
        <row r="357">
          <cell r="A357" t="str">
            <v>RHES-SHNGAHP</v>
          </cell>
          <cell r="B357" t="str">
            <v>VAR_cap</v>
          </cell>
          <cell r="C357" t="str">
            <v>-</v>
          </cell>
          <cell r="F357">
            <v>0.50333311059364805</v>
          </cell>
          <cell r="G357">
            <v>0.50333311059364805</v>
          </cell>
          <cell r="H357">
            <v>0.28026459258095998</v>
          </cell>
          <cell r="I357">
            <v>0.18322797816208</v>
          </cell>
        </row>
        <row r="358">
          <cell r="A358" t="str">
            <v>ITOT-SWHSOLBR</v>
          </cell>
          <cell r="B358" t="str">
            <v>VAR_fout</v>
          </cell>
          <cell r="C358" t="str">
            <v>ITOT-SWHASOL</v>
          </cell>
          <cell r="D358">
            <v>6.762755789151853E-2</v>
          </cell>
          <cell r="E358">
            <v>8.5488346665263865E-2</v>
          </cell>
          <cell r="F358">
            <v>8.5488346671091009E-2</v>
          </cell>
          <cell r="G358">
            <v>8.5488346701543622E-2</v>
          </cell>
          <cell r="H358">
            <v>8.5488346705531487E-2</v>
          </cell>
          <cell r="I358">
            <v>8.5488346709309521E-2</v>
          </cell>
        </row>
        <row r="359">
          <cell r="A359" t="str">
            <v>ITOT-SWHSOLBR</v>
          </cell>
          <cell r="B359" t="str">
            <v>VAR_fin</v>
          </cell>
          <cell r="C359" t="str">
            <v>SOL</v>
          </cell>
          <cell r="D359">
            <v>6.762755789151853E-2</v>
          </cell>
          <cell r="E359">
            <v>8.5488346665263865E-2</v>
          </cell>
          <cell r="F359">
            <v>8.5488346671091009E-2</v>
          </cell>
          <cell r="G359">
            <v>8.5488346701543622E-2</v>
          </cell>
          <cell r="H359">
            <v>8.5488346705531487E-2</v>
          </cell>
          <cell r="I359">
            <v>8.5488346709309521E-2</v>
          </cell>
        </row>
        <row r="360">
          <cell r="A360" t="str">
            <v>ITOT-SWHSOLBR</v>
          </cell>
          <cell r="B360" t="str">
            <v>VAR_ncap</v>
          </cell>
          <cell r="C360" t="str">
            <v>-</v>
          </cell>
          <cell r="E360">
            <v>2.59390379897453E-3</v>
          </cell>
          <cell r="H360">
            <v>3.8760192773760302E-3</v>
          </cell>
          <cell r="I360">
            <v>5.9903211396822101E-3</v>
          </cell>
        </row>
        <row r="361">
          <cell r="A361" t="str">
            <v>ITOT-SWHSOLBR</v>
          </cell>
          <cell r="B361" t="str">
            <v>VAR_cap</v>
          </cell>
          <cell r="C361" t="str">
            <v>-</v>
          </cell>
          <cell r="D361">
            <v>9.8214799778629808E-3</v>
          </cell>
          <cell r="E361">
            <v>1.2415383776837511E-2</v>
          </cell>
          <cell r="F361">
            <v>1.2415383776837511E-2</v>
          </cell>
          <cell r="G361">
            <v>1.2415383776837511E-2</v>
          </cell>
          <cell r="H361">
            <v>1.24153837776359E-2</v>
          </cell>
          <cell r="I361">
            <v>1.24153837779441E-2</v>
          </cell>
        </row>
        <row r="362">
          <cell r="A362" t="str">
            <v>SCOM-SHNGAHP</v>
          </cell>
          <cell r="B362" t="str">
            <v>VAR_fout</v>
          </cell>
          <cell r="C362" t="str">
            <v>SCOM-SHANGAH</v>
          </cell>
          <cell r="F362">
            <v>5.3461306406750584</v>
          </cell>
          <cell r="G362">
            <v>5.8397288948195927</v>
          </cell>
          <cell r="H362">
            <v>5.4550596249461538</v>
          </cell>
          <cell r="I362">
            <v>4.3443735930864724</v>
          </cell>
        </row>
        <row r="363">
          <cell r="A363" t="str">
            <v>SCOM-SHNGAHP</v>
          </cell>
          <cell r="B363" t="str">
            <v>VAR_fout</v>
          </cell>
          <cell r="C363" t="str">
            <v>CO2_S</v>
          </cell>
          <cell r="F363">
            <v>159.75545968536301</v>
          </cell>
          <cell r="G363">
            <v>168.696842536112</v>
          </cell>
          <cell r="H363">
            <v>141.297670866385</v>
          </cell>
          <cell r="I363">
            <v>102.070070497036</v>
          </cell>
        </row>
        <row r="364">
          <cell r="A364" t="str">
            <v>SCOM-SHNGAHP</v>
          </cell>
          <cell r="B364" t="str">
            <v>VAR_fin</v>
          </cell>
          <cell r="C364" t="str">
            <v>SCOMELCHPC</v>
          </cell>
          <cell r="F364">
            <v>5.3461306406750584</v>
          </cell>
          <cell r="G364">
            <v>5.8397288948195927</v>
          </cell>
          <cell r="H364">
            <v>5.4550596249461538</v>
          </cell>
          <cell r="I364">
            <v>4.3443735930864724</v>
          </cell>
        </row>
        <row r="365">
          <cell r="A365" t="str">
            <v>SCOM-SHNGAHP</v>
          </cell>
          <cell r="B365" t="str">
            <v>VAR_fin</v>
          </cell>
          <cell r="C365" t="str">
            <v>SNGA</v>
          </cell>
          <cell r="F365">
            <v>2.832543611442611</v>
          </cell>
          <cell r="G365">
            <v>2.991078768370774</v>
          </cell>
          <cell r="H365">
            <v>2.5052778522408632</v>
          </cell>
          <cell r="I365">
            <v>1.8097530229970957</v>
          </cell>
        </row>
        <row r="366">
          <cell r="A366" t="str">
            <v>SCOM-SHNGAHP</v>
          </cell>
          <cell r="B366" t="str">
            <v>VAR_ncap</v>
          </cell>
          <cell r="C366" t="str">
            <v>-</v>
          </cell>
          <cell r="F366">
            <v>0.41324623396285298</v>
          </cell>
          <cell r="G366">
            <v>3.8154792686482197E-2</v>
          </cell>
          <cell r="H366">
            <v>0.322412594599361</v>
          </cell>
          <cell r="I366">
            <v>0.10326918738740599</v>
          </cell>
        </row>
        <row r="367">
          <cell r="A367" t="str">
            <v>SCOM-SHNGAHP</v>
          </cell>
          <cell r="B367" t="str">
            <v>VAR_cap</v>
          </cell>
          <cell r="C367" t="str">
            <v>-</v>
          </cell>
          <cell r="F367">
            <v>0.41324623396285298</v>
          </cell>
          <cell r="G367">
            <v>0.45140102664933501</v>
          </cell>
          <cell r="H367">
            <v>0.42166676339187797</v>
          </cell>
          <cell r="I367">
            <v>0.337254815807918</v>
          </cell>
        </row>
        <row r="368">
          <cell r="A368" t="str">
            <v>D-RHNM_LTH_CHPNGA</v>
          </cell>
          <cell r="B368" t="str">
            <v>VAR_fout</v>
          </cell>
          <cell r="C368" t="str">
            <v>RHSA_LTH</v>
          </cell>
          <cell r="E368">
            <v>1.5997638001811801E-7</v>
          </cell>
          <cell r="F368">
            <v>2.5780235141025971E-5</v>
          </cell>
          <cell r="G368">
            <v>0.3419741668447876</v>
          </cell>
          <cell r="H368">
            <v>4.7493060882493852E-2</v>
          </cell>
          <cell r="I368">
            <v>5.6790856825226714E-2</v>
          </cell>
        </row>
        <row r="369">
          <cell r="A369" t="str">
            <v>D-RHNM_LTH_CHPNGA</v>
          </cell>
          <cell r="B369" t="str">
            <v>VAR_fout</v>
          </cell>
          <cell r="C369" t="str">
            <v>LTH</v>
          </cell>
          <cell r="G369">
            <v>4.5653333105541985E-4</v>
          </cell>
          <cell r="H369">
            <v>1.7954158089056036E-3</v>
          </cell>
        </row>
        <row r="370">
          <cell r="A370" t="str">
            <v>D-RHNM_LTH_CHPNGA</v>
          </cell>
          <cell r="B370" t="str">
            <v>VAR_fout</v>
          </cell>
          <cell r="C370" t="str">
            <v>RHNM_LTH_CHPNGA_ON</v>
          </cell>
          <cell r="E370">
            <v>2.5787339351912375E-3</v>
          </cell>
          <cell r="F370">
            <v>0.17088876092326352</v>
          </cell>
          <cell r="G370">
            <v>0.49920521840887416</v>
          </cell>
          <cell r="H370">
            <v>0.71731641172368454</v>
          </cell>
          <cell r="I370">
            <v>0.11027656466254583</v>
          </cell>
        </row>
        <row r="371">
          <cell r="A371" t="str">
            <v>D-RHNM_LTH_CHPNGA</v>
          </cell>
          <cell r="B371" t="str">
            <v>VAR_fin</v>
          </cell>
          <cell r="C371" t="str">
            <v>RHNM_LTH_CHPNGA</v>
          </cell>
          <cell r="E371">
            <v>2.5788945302961039E-3</v>
          </cell>
          <cell r="F371">
            <v>0.17091455488690135</v>
          </cell>
          <cell r="G371">
            <v>0.84163612084153694</v>
          </cell>
          <cell r="H371">
            <v>0.76660501594706032</v>
          </cell>
          <cell r="I371">
            <v>0.16706749076514918</v>
          </cell>
        </row>
        <row r="372">
          <cell r="A372" t="str">
            <v>RHNM-SHELCHP</v>
          </cell>
          <cell r="B372" t="str">
            <v>VAR_fout</v>
          </cell>
          <cell r="C372" t="str">
            <v>RHNM-SHAELCH</v>
          </cell>
          <cell r="E372">
            <v>0.52742199872594386</v>
          </cell>
          <cell r="F372">
            <v>0.74481557263508802</v>
          </cell>
          <cell r="G372">
            <v>1.3146620889024081</v>
          </cell>
          <cell r="H372">
            <v>2.5101207594702095</v>
          </cell>
          <cell r="I372">
            <v>3.8033376832012395</v>
          </cell>
        </row>
        <row r="373">
          <cell r="A373" t="str">
            <v>RHNM-SHELCHP</v>
          </cell>
          <cell r="B373" t="str">
            <v>VAR_fin</v>
          </cell>
          <cell r="C373" t="str">
            <v>RHNM_ELC</v>
          </cell>
          <cell r="E373">
            <v>0.15909181360698818</v>
          </cell>
          <cell r="F373">
            <v>0.21353583867864759</v>
          </cell>
          <cell r="G373">
            <v>0.35029654616466471</v>
          </cell>
          <cell r="H373">
            <v>0.61847983256703487</v>
          </cell>
          <cell r="I373">
            <v>0.88122709498538609</v>
          </cell>
        </row>
        <row r="374">
          <cell r="A374" t="str">
            <v>RHNM-SHELCHP</v>
          </cell>
          <cell r="B374" t="str">
            <v>VAR_fin</v>
          </cell>
          <cell r="C374" t="str">
            <v>RHNMELCHPC</v>
          </cell>
          <cell r="E374">
            <v>0.52742199872594386</v>
          </cell>
          <cell r="F374">
            <v>0.74481557263508802</v>
          </cell>
          <cell r="G374">
            <v>1.3146620889024081</v>
          </cell>
          <cell r="H374">
            <v>2.5101207594702095</v>
          </cell>
          <cell r="I374">
            <v>3.8033376832012395</v>
          </cell>
        </row>
        <row r="375">
          <cell r="A375" t="str">
            <v>RHNM-SHELCHP</v>
          </cell>
          <cell r="B375" t="str">
            <v>VAR_ncap</v>
          </cell>
          <cell r="C375" t="str">
            <v>-</v>
          </cell>
          <cell r="E375">
            <v>4.1695453487115099E-2</v>
          </cell>
          <cell r="F375">
            <v>1.62906140259414E-2</v>
          </cell>
          <cell r="G375">
            <v>4.4055758946181002E-2</v>
          </cell>
          <cell r="H375">
            <v>9.26082255648632E-2</v>
          </cell>
          <cell r="I375">
            <v>0.19959612166618401</v>
          </cell>
        </row>
        <row r="376">
          <cell r="A376" t="str">
            <v>RHNM-SHELCHP</v>
          </cell>
          <cell r="B376" t="str">
            <v>VAR_cap</v>
          </cell>
          <cell r="C376" t="str">
            <v>-</v>
          </cell>
          <cell r="E376">
            <v>4.1695453487115099E-2</v>
          </cell>
          <cell r="F376">
            <v>5.7986067513056502E-2</v>
          </cell>
          <cell r="G376">
            <v>0.102041826459237</v>
          </cell>
          <cell r="H376">
            <v>0.19483207287729301</v>
          </cell>
          <cell r="I376">
            <v>0.29609694770844103</v>
          </cell>
        </row>
        <row r="377">
          <cell r="A377" t="str">
            <v>D-IH2R</v>
          </cell>
          <cell r="B377" t="str">
            <v>VAR_fout</v>
          </cell>
          <cell r="C377" t="str">
            <v>IH2</v>
          </cell>
          <cell r="G377">
            <v>5.1025081899090985</v>
          </cell>
          <cell r="H377">
            <v>11.017689439408883</v>
          </cell>
          <cell r="I377">
            <v>8.084347278987785</v>
          </cell>
        </row>
        <row r="378">
          <cell r="A378" t="str">
            <v>D-IH2R</v>
          </cell>
          <cell r="B378" t="str">
            <v>VAR_fin</v>
          </cell>
          <cell r="C378" t="str">
            <v>H2</v>
          </cell>
          <cell r="G378">
            <v>5.1025081899090985</v>
          </cell>
          <cell r="H378">
            <v>11.017689439408883</v>
          </cell>
          <cell r="I378">
            <v>8.084347278987785</v>
          </cell>
        </row>
        <row r="379">
          <cell r="A379" t="str">
            <v>D-IH2R</v>
          </cell>
          <cell r="B379" t="str">
            <v>VAR_ncap</v>
          </cell>
          <cell r="C379" t="str">
            <v>-</v>
          </cell>
          <cell r="G379">
            <v>0.17977719281663099</v>
          </cell>
          <cell r="H379">
            <v>0.33401725764671603</v>
          </cell>
          <cell r="I379">
            <v>0.17042862756211299</v>
          </cell>
        </row>
        <row r="380">
          <cell r="A380" t="str">
            <v>D-IH2R</v>
          </cell>
          <cell r="B380" t="str">
            <v>VAR_cap</v>
          </cell>
          <cell r="C380" t="str">
            <v>-</v>
          </cell>
          <cell r="G380">
            <v>0.17977719281663099</v>
          </cell>
          <cell r="H380">
            <v>0.38818737809621601</v>
          </cell>
          <cell r="I380">
            <v>0.28483663508539298</v>
          </cell>
        </row>
        <row r="381">
          <cell r="A381" t="str">
            <v>RHEM-SHSTG-ELC</v>
          </cell>
          <cell r="B381" t="str">
            <v>VAR_fout</v>
          </cell>
          <cell r="C381" t="str">
            <v>RHEM-SHAELCB</v>
          </cell>
          <cell r="E381">
            <v>0.66095735947018408</v>
          </cell>
          <cell r="F381">
            <v>8.8273608062662944E-3</v>
          </cell>
          <cell r="G381">
            <v>2.0635970324868105E-3</v>
          </cell>
          <cell r="H381">
            <v>4.3665077240332019E-5</v>
          </cell>
          <cell r="I381">
            <v>2.2770279795794824E-5</v>
          </cell>
        </row>
        <row r="382">
          <cell r="A382" t="str">
            <v>RHEM-SHSTG-ELC</v>
          </cell>
          <cell r="B382" t="str">
            <v>VAR_fin</v>
          </cell>
          <cell r="C382" t="str">
            <v>RHEM-SHAELCB</v>
          </cell>
          <cell r="E382">
            <v>0.66098422301954562</v>
          </cell>
          <cell r="F382">
            <v>8.827725429382937E-3</v>
          </cell>
          <cell r="G382">
            <v>2.0636543310323689E-3</v>
          </cell>
          <cell r="H382">
            <v>4.3680842644804439E-5</v>
          </cell>
          <cell r="I382">
            <v>2.2781622138282525E-5</v>
          </cell>
        </row>
        <row r="383">
          <cell r="A383" t="str">
            <v>RHEM-SHSTG-ELC</v>
          </cell>
          <cell r="B383" t="str">
            <v>VAR_ncap</v>
          </cell>
          <cell r="C383" t="str">
            <v>-</v>
          </cell>
          <cell r="D383">
            <v>5.4553876458394199E-7</v>
          </cell>
          <cell r="E383">
            <v>7.6893894933915297E-2</v>
          </cell>
          <cell r="H383">
            <v>1.1959221554869799E-5</v>
          </cell>
        </row>
        <row r="384">
          <cell r="A384" t="str">
            <v>RHEM-SHSTG-ELC</v>
          </cell>
          <cell r="B384" t="str">
            <v>VAR_cap</v>
          </cell>
          <cell r="C384" t="str">
            <v>-</v>
          </cell>
          <cell r="D384">
            <v>5.4553876458394199E-7</v>
          </cell>
          <cell r="E384">
            <v>7.6894440472679806E-2</v>
          </cell>
          <cell r="F384">
            <v>1.1829810465171092E-3</v>
          </cell>
          <cell r="G384">
            <v>3.060035175533049E-4</v>
          </cell>
          <cell r="H384">
            <v>1.1959221554869799E-5</v>
          </cell>
          <cell r="I384">
            <v>4.5964004239801197E-6</v>
          </cell>
        </row>
        <row r="385">
          <cell r="A385" t="str">
            <v>RHNM-SHLTHCHPWOD</v>
          </cell>
          <cell r="B385" t="str">
            <v>VAR_ncap</v>
          </cell>
          <cell r="C385" t="str">
            <v>-</v>
          </cell>
          <cell r="E385">
            <v>1.02116703578435E-6</v>
          </cell>
        </row>
        <row r="386">
          <cell r="A386" t="str">
            <v>RHNM-SHLTHCHPWOD</v>
          </cell>
          <cell r="B386" t="str">
            <v>VAR_cap</v>
          </cell>
          <cell r="C386" t="str">
            <v>-</v>
          </cell>
          <cell r="E386">
            <v>1.02116703578435E-6</v>
          </cell>
          <cell r="F386">
            <v>-7.620808006017141E-14</v>
          </cell>
          <cell r="G386">
            <v>-2.1287947994860226E-13</v>
          </cell>
        </row>
        <row r="387">
          <cell r="A387" t="str">
            <v>ITOT-SWHDEM</v>
          </cell>
          <cell r="B387" t="str">
            <v>VAR_fout</v>
          </cell>
          <cell r="C387" t="str">
            <v>ITOT-SWHD</v>
          </cell>
          <cell r="D387">
            <v>72.708169056255471</v>
          </cell>
          <cell r="E387">
            <v>74.111154758224004</v>
          </cell>
          <cell r="F387">
            <v>75.518346473082474</v>
          </cell>
          <cell r="G387">
            <v>76.521914918187221</v>
          </cell>
          <cell r="H387">
            <v>76.671652194557495</v>
          </cell>
          <cell r="I387">
            <v>76.673239736175177</v>
          </cell>
        </row>
        <row r="388">
          <cell r="A388" t="str">
            <v>ITOT-SWHDEM</v>
          </cell>
          <cell r="B388" t="str">
            <v>VAR_fin</v>
          </cell>
          <cell r="C388" t="str">
            <v>ITOT-SWHNGAH</v>
          </cell>
          <cell r="F388">
            <v>3.3037343123406296E-2</v>
          </cell>
          <cell r="G388">
            <v>5.2226663329062901E-2</v>
          </cell>
          <cell r="H388">
            <v>5.2199869785796674E-2</v>
          </cell>
          <cell r="I388">
            <v>4.837484091504473E-2</v>
          </cell>
        </row>
        <row r="389">
          <cell r="A389" t="str">
            <v>ITOT-SWHDEM</v>
          </cell>
          <cell r="B389" t="str">
            <v>VAR_fin</v>
          </cell>
          <cell r="C389" t="str">
            <v>ITOT-SWH</v>
          </cell>
          <cell r="D389">
            <v>61.718526689624127</v>
          </cell>
          <cell r="E389">
            <v>58.312400630265536</v>
          </cell>
          <cell r="F389">
            <v>59.28533286383648</v>
          </cell>
          <cell r="G389">
            <v>58.784723182676487</v>
          </cell>
          <cell r="H389">
            <v>58.190028021783391</v>
          </cell>
          <cell r="I389">
            <v>57.850899607631966</v>
          </cell>
        </row>
        <row r="390">
          <cell r="A390" t="str">
            <v>ITOT-SWHDEM</v>
          </cell>
          <cell r="B390" t="str">
            <v>VAR_fin</v>
          </cell>
          <cell r="C390" t="str">
            <v>ITOT-SWHELCH</v>
          </cell>
          <cell r="D390">
            <v>1.1081275654045448</v>
          </cell>
          <cell r="E390">
            <v>1.4007900300441734</v>
          </cell>
          <cell r="F390">
            <v>1.6427083748860851</v>
          </cell>
          <cell r="G390">
            <v>3.0957810212921628</v>
          </cell>
          <cell r="H390">
            <v>3.0957811185036541</v>
          </cell>
          <cell r="I390">
            <v>3.0912385165042648</v>
          </cell>
        </row>
        <row r="391">
          <cell r="A391" t="str">
            <v>ITOT-SWHDEM</v>
          </cell>
          <cell r="B391" t="str">
            <v>VAR_fin</v>
          </cell>
          <cell r="C391" t="str">
            <v>ITOT-SWHC</v>
          </cell>
          <cell r="E391">
            <v>3.9773209502511491</v>
          </cell>
          <cell r="F391">
            <v>3.9773209652302421</v>
          </cell>
          <cell r="G391">
            <v>3.9773209667624463</v>
          </cell>
          <cell r="H391">
            <v>4.3929582653275281</v>
          </cell>
          <cell r="I391">
            <v>4.3929581219203051</v>
          </cell>
        </row>
        <row r="392">
          <cell r="A392" t="str">
            <v>ITOT-SWHDEM</v>
          </cell>
          <cell r="B392" t="str">
            <v>VAR_fin</v>
          </cell>
          <cell r="C392" t="str">
            <v>ITOT-SWHELC</v>
          </cell>
          <cell r="D392">
            <v>9.8138872432741415</v>
          </cell>
          <cell r="E392">
            <v>10.335082531514626</v>
          </cell>
          <cell r="F392">
            <v>10.494458645581973</v>
          </cell>
          <cell r="G392">
            <v>10.526374751809549</v>
          </cell>
          <cell r="H392">
            <v>10.855311029589194</v>
          </cell>
          <cell r="I392">
            <v>11.204280330032013</v>
          </cell>
        </row>
        <row r="393">
          <cell r="A393" t="str">
            <v>ITOT-SWHDEM</v>
          </cell>
          <cell r="B393" t="str">
            <v>VAR_fin</v>
          </cell>
          <cell r="C393" t="str">
            <v>ITOT-SWHSOL</v>
          </cell>
          <cell r="D393">
            <v>6.7627557921997067E-2</v>
          </cell>
          <cell r="E393">
            <v>8.5488346695844195E-2</v>
          </cell>
          <cell r="F393">
            <v>8.5488226245883592E-2</v>
          </cell>
          <cell r="G393">
            <v>8.5488320012264779E-2</v>
          </cell>
          <cell r="H393">
            <v>8.5373864649040246E-2</v>
          </cell>
          <cell r="I393">
            <v>8.5488275953905957E-2</v>
          </cell>
        </row>
        <row r="394">
          <cell r="A394" t="str">
            <v>D-RHNS_NKEV_GAS_ELC_CHP</v>
          </cell>
          <cell r="B394" t="str">
            <v>VAR_fout</v>
          </cell>
          <cell r="C394" t="str">
            <v>RHNS_ELC</v>
          </cell>
          <cell r="E394">
            <v>1.8196494588216733E-4</v>
          </cell>
          <cell r="F394">
            <v>4.6083565394618053E-2</v>
          </cell>
          <cell r="G394">
            <v>7.7239404421421326E-2</v>
          </cell>
          <cell r="H394">
            <v>0.112189717034209</v>
          </cell>
          <cell r="I394">
            <v>4.15610499602449E-2</v>
          </cell>
        </row>
        <row r="395">
          <cell r="A395" t="str">
            <v>D-RHNS_NKEV_GAS_ELC_CHP</v>
          </cell>
          <cell r="B395" t="str">
            <v>VAR_fout</v>
          </cell>
          <cell r="C395" t="str">
            <v>ELC5</v>
          </cell>
          <cell r="E395">
            <v>1.8196435050928155E-4</v>
          </cell>
          <cell r="F395">
            <v>4.6272593784256674E-2</v>
          </cell>
          <cell r="G395">
            <v>7.7719195643746783E-2</v>
          </cell>
          <cell r="H395">
            <v>0.11279840997793919</v>
          </cell>
          <cell r="I395">
            <v>4.167467753629079E-2</v>
          </cell>
        </row>
        <row r="396">
          <cell r="A396" t="str">
            <v>D-RHNS_NKEV_GAS_ELC_CHP</v>
          </cell>
          <cell r="B396" t="str">
            <v>VAR_fin</v>
          </cell>
          <cell r="C396" t="str">
            <v>RHNS_NKEV_GAS_ELC_CHP</v>
          </cell>
          <cell r="E396">
            <v>3.6392929639144874E-4</v>
          </cell>
          <cell r="F396">
            <v>9.2356159111951566E-2</v>
          </cell>
          <cell r="G396">
            <v>0.15495860006516815</v>
          </cell>
          <cell r="H396">
            <v>0.22498812701214835</v>
          </cell>
          <cell r="I396">
            <v>8.3235727496535739E-2</v>
          </cell>
        </row>
        <row r="397">
          <cell r="A397" t="str">
            <v>RHNM-SHSTG-NGAHP</v>
          </cell>
          <cell r="B397" t="str">
            <v>VAR_fout</v>
          </cell>
          <cell r="C397" t="str">
            <v>RHNM-SHANGAH</v>
          </cell>
          <cell r="F397">
            <v>1.9816739392162882E-2</v>
          </cell>
          <cell r="G397">
            <v>1.3764935186746615E-4</v>
          </cell>
          <cell r="H397">
            <v>2.0533062043821289E-4</v>
          </cell>
          <cell r="I397">
            <v>6.1048769131618719E-2</v>
          </cell>
        </row>
        <row r="398">
          <cell r="A398" t="str">
            <v>RHNM-SHSTG-NGAHP</v>
          </cell>
          <cell r="B398" t="str">
            <v>VAR_fin</v>
          </cell>
          <cell r="C398" t="str">
            <v>RHNM-SHANGAH</v>
          </cell>
          <cell r="F398">
            <v>1.9818596062417568E-2</v>
          </cell>
          <cell r="G398">
            <v>1.3767960065503478E-4</v>
          </cell>
          <cell r="H398">
            <v>2.0538741865257725E-4</v>
          </cell>
          <cell r="I398">
            <v>6.1051071350490996E-2</v>
          </cell>
        </row>
        <row r="399">
          <cell r="A399" t="str">
            <v>RHNM-SHSTG-NGAHP</v>
          </cell>
          <cell r="B399" t="str">
            <v>VAR_ncap</v>
          </cell>
          <cell r="C399" t="str">
            <v>-</v>
          </cell>
          <cell r="F399">
            <v>1.11108451572997E-2</v>
          </cell>
          <cell r="G399">
            <v>3.8709821222524801E-3</v>
          </cell>
          <cell r="H399">
            <v>1.2705229975168901E-2</v>
          </cell>
          <cell r="I399">
            <v>1.18396146623623E-2</v>
          </cell>
        </row>
        <row r="400">
          <cell r="A400" t="str">
            <v>RHNM-SHSTG-NGAHP</v>
          </cell>
          <cell r="B400" t="str">
            <v>VAR_cap</v>
          </cell>
          <cell r="C400" t="str">
            <v>-</v>
          </cell>
          <cell r="F400">
            <v>1.11108451572997E-2</v>
          </cell>
          <cell r="G400">
            <v>1.49818272795522E-2</v>
          </cell>
          <cell r="H400">
            <v>2.1032827647038298E-2</v>
          </cell>
          <cell r="I400">
            <v>2.2631987654156201E-2</v>
          </cell>
        </row>
        <row r="401">
          <cell r="A401" t="str">
            <v>D-IBIO</v>
          </cell>
          <cell r="B401" t="str">
            <v>VAR_fout</v>
          </cell>
          <cell r="C401" t="str">
            <v>IBIO</v>
          </cell>
          <cell r="D401">
            <v>0.43672371505572161</v>
          </cell>
          <cell r="E401">
            <v>0.55206471314206784</v>
          </cell>
          <cell r="F401">
            <v>2.2678132078673858</v>
          </cell>
          <cell r="G401">
            <v>5.0479715859808589</v>
          </cell>
          <cell r="H401">
            <v>5.0479715864210704</v>
          </cell>
          <cell r="I401">
            <v>5.0479715864862351</v>
          </cell>
        </row>
        <row r="402">
          <cell r="A402" t="str">
            <v>D-IBIO</v>
          </cell>
          <cell r="B402" t="str">
            <v>VAR_fin</v>
          </cell>
          <cell r="C402" t="str">
            <v>BIO</v>
          </cell>
          <cell r="D402">
            <v>0.43672371505572161</v>
          </cell>
          <cell r="E402">
            <v>0.55206471314206784</v>
          </cell>
          <cell r="F402">
            <v>2.2678132078673858</v>
          </cell>
          <cell r="G402">
            <v>5.0479715859808589</v>
          </cell>
          <cell r="H402">
            <v>5.0479715864210704</v>
          </cell>
          <cell r="I402">
            <v>5.0479715864862351</v>
          </cell>
        </row>
        <row r="403">
          <cell r="A403" t="str">
            <v>D-SNGA</v>
          </cell>
          <cell r="B403" t="str">
            <v>VAR_fout</v>
          </cell>
          <cell r="C403" t="str">
            <v>CO2</v>
          </cell>
          <cell r="D403">
            <v>1521.8629919775001</v>
          </cell>
          <cell r="E403">
            <v>1576.89558976427</v>
          </cell>
          <cell r="F403">
            <v>1263.0197396594001</v>
          </cell>
          <cell r="G403">
            <v>1278.41177384854</v>
          </cell>
          <cell r="H403">
            <v>825.37189423958205</v>
          </cell>
          <cell r="I403">
            <v>407.861137661584</v>
          </cell>
        </row>
        <row r="404">
          <cell r="A404" t="str">
            <v>D-SNGA</v>
          </cell>
          <cell r="B404" t="str">
            <v>VAR_fout</v>
          </cell>
          <cell r="C404" t="str">
            <v>SNGA</v>
          </cell>
          <cell r="D404">
            <v>27.200068505032252</v>
          </cell>
          <cell r="E404">
            <v>29.713268095273669</v>
          </cell>
          <cell r="F404">
            <v>23.807739342936177</v>
          </cell>
          <cell r="G404">
            <v>22.621325375244226</v>
          </cell>
          <cell r="H404">
            <v>14.58765148383676</v>
          </cell>
          <cell r="I404">
            <v>7.2271318330283796</v>
          </cell>
        </row>
        <row r="405">
          <cell r="A405" t="str">
            <v>D-SNGA</v>
          </cell>
          <cell r="B405" t="str">
            <v>VAR_fin</v>
          </cell>
          <cell r="C405" t="str">
            <v>NGA</v>
          </cell>
          <cell r="D405">
            <v>26.983386382579859</v>
          </cell>
          <cell r="E405">
            <v>27.959141662487081</v>
          </cell>
          <cell r="F405">
            <v>22.39396701523755</v>
          </cell>
          <cell r="G405">
            <v>22.666875422846399</v>
          </cell>
          <cell r="H405">
            <v>14.634253443964218</v>
          </cell>
          <cell r="I405">
            <v>7.2315804549926179</v>
          </cell>
        </row>
        <row r="406">
          <cell r="A406" t="str">
            <v>D-SNGA</v>
          </cell>
          <cell r="B406" t="str">
            <v>VAR_fin</v>
          </cell>
          <cell r="C406" t="str">
            <v>BNGA</v>
          </cell>
          <cell r="D406">
            <v>0.30357598860753326</v>
          </cell>
          <cell r="E406">
            <v>1.8490490210690695</v>
          </cell>
          <cell r="F406">
            <v>1.4896355219345718</v>
          </cell>
          <cell r="G406">
            <v>2.6716070529549985E-2</v>
          </cell>
        </row>
        <row r="407">
          <cell r="A407" t="str">
            <v>D-SNGA</v>
          </cell>
          <cell r="B407" t="str">
            <v>VAR_fin</v>
          </cell>
          <cell r="C407" t="str">
            <v>H2</v>
          </cell>
          <cell r="F407">
            <v>1.9326760105281275E-4</v>
          </cell>
          <cell r="I407">
            <v>1.8639276523070854E-2</v>
          </cell>
        </row>
        <row r="408">
          <cell r="A408" t="str">
            <v>D-SNGA</v>
          </cell>
          <cell r="B408" t="str">
            <v>VAR_cap</v>
          </cell>
          <cell r="C408" t="str">
            <v>-</v>
          </cell>
          <cell r="D408">
            <v>2.2350522016251402</v>
          </cell>
          <cell r="E408">
            <v>2.2350522016251402</v>
          </cell>
          <cell r="F408">
            <v>2.2350522016251402</v>
          </cell>
          <cell r="G408">
            <v>2.2350522016251402</v>
          </cell>
          <cell r="H408">
            <v>2.2350522016251402</v>
          </cell>
          <cell r="I408">
            <v>1.12089050248886</v>
          </cell>
        </row>
        <row r="409">
          <cell r="A409" t="str">
            <v>D-IPLT</v>
          </cell>
          <cell r="B409" t="str">
            <v>VAR_fout</v>
          </cell>
          <cell r="C409" t="str">
            <v>IPLT</v>
          </cell>
          <cell r="D409">
            <v>0.62578620013241382</v>
          </cell>
          <cell r="E409">
            <v>0.73757308956982104</v>
          </cell>
          <cell r="F409">
            <v>0.73632648719336413</v>
          </cell>
          <cell r="G409">
            <v>0.73425815439020692</v>
          </cell>
          <cell r="H409">
            <v>0.73015615358919961</v>
          </cell>
          <cell r="I409">
            <v>0.72609973055189458</v>
          </cell>
        </row>
        <row r="410">
          <cell r="A410" t="str">
            <v>D-IPLT</v>
          </cell>
          <cell r="B410" t="str">
            <v>VAR_fin</v>
          </cell>
          <cell r="C410" t="str">
            <v>PLT</v>
          </cell>
          <cell r="D410">
            <v>0.62578620013241382</v>
          </cell>
          <cell r="E410">
            <v>0.73757308956982104</v>
          </cell>
          <cell r="F410">
            <v>0.73632648719336413</v>
          </cell>
          <cell r="G410">
            <v>0.73425815439020692</v>
          </cell>
          <cell r="H410">
            <v>0.73015615358919961</v>
          </cell>
          <cell r="I410">
            <v>0.72609973055189458</v>
          </cell>
        </row>
        <row r="411">
          <cell r="A411" t="str">
            <v>ITOT-SWHWODBR</v>
          </cell>
          <cell r="B411" t="str">
            <v>VAR_fout</v>
          </cell>
          <cell r="C411" t="str">
            <v>ITOT-SWH</v>
          </cell>
          <cell r="D411">
            <v>5.3111173420802826</v>
          </cell>
          <cell r="E411">
            <v>6.266950465565909</v>
          </cell>
          <cell r="F411">
            <v>6.2669504600961279</v>
          </cell>
          <cell r="G411">
            <v>5.9276324993354148</v>
          </cell>
          <cell r="H411">
            <v>2.67248924028859</v>
          </cell>
        </row>
        <row r="412">
          <cell r="A412" t="str">
            <v>ITOT-SWHWODBR</v>
          </cell>
          <cell r="B412" t="str">
            <v>VAR_fin</v>
          </cell>
          <cell r="C412" t="str">
            <v>IWOD</v>
          </cell>
          <cell r="D412">
            <v>9.0018938001360773</v>
          </cell>
          <cell r="E412">
            <v>10.60996128481813</v>
          </cell>
          <cell r="F412">
            <v>10.592028946641333</v>
          </cell>
          <cell r="G412">
            <v>9.9903918528124951</v>
          </cell>
          <cell r="H412">
            <v>4.4790322462937215</v>
          </cell>
        </row>
        <row r="413">
          <cell r="A413" t="str">
            <v>ITOT-SWHWODBR</v>
          </cell>
          <cell r="B413" t="str">
            <v>VAR_fin</v>
          </cell>
          <cell r="C413" t="str">
            <v>ITOTWODBRC</v>
          </cell>
          <cell r="D413">
            <v>5.3111173420802826</v>
          </cell>
          <cell r="E413">
            <v>6.266950465565909</v>
          </cell>
          <cell r="F413">
            <v>6.2669504600961279</v>
          </cell>
          <cell r="G413">
            <v>5.9276324993354148</v>
          </cell>
          <cell r="H413">
            <v>2.67248924028859</v>
          </cell>
        </row>
        <row r="414">
          <cell r="A414" t="str">
            <v>ITOT-SWHWODBR</v>
          </cell>
          <cell r="B414" t="str">
            <v>VAR_ncap</v>
          </cell>
          <cell r="C414" t="str">
            <v>-</v>
          </cell>
          <cell r="E414">
            <v>5.1980904580600902E-2</v>
          </cell>
          <cell r="F414">
            <v>1.37255236724585E-3</v>
          </cell>
        </row>
        <row r="415">
          <cell r="A415" t="str">
            <v>ITOT-SWHWODBR</v>
          </cell>
          <cell r="B415" t="str">
            <v>VAR_cap</v>
          </cell>
          <cell r="C415" t="str">
            <v>-</v>
          </cell>
          <cell r="D415">
            <v>0.28883369534761499</v>
          </cell>
          <cell r="E415">
            <v>0.34081459992821589</v>
          </cell>
          <cell r="F415">
            <v>0.34218715229546171</v>
          </cell>
          <cell r="G415">
            <v>0.34218715229546171</v>
          </cell>
          <cell r="H415">
            <v>0.166135904123976</v>
          </cell>
          <cell r="I415">
            <v>6.835768798230113E-9</v>
          </cell>
        </row>
        <row r="416">
          <cell r="A416" t="str">
            <v>D-ITOT_KEV_WOD_ELC_CHP</v>
          </cell>
          <cell r="B416" t="str">
            <v>VAR_fout</v>
          </cell>
          <cell r="C416" t="str">
            <v>ITOT_ELC</v>
          </cell>
          <cell r="H416">
            <v>3.5593146489461036</v>
          </cell>
          <cell r="I416">
            <v>3.9912361128389344</v>
          </cell>
        </row>
        <row r="417">
          <cell r="A417" t="str">
            <v>D-ITOT_KEV_WOD_ELC_CHP</v>
          </cell>
          <cell r="B417" t="str">
            <v>VAR_fout</v>
          </cell>
          <cell r="C417" t="str">
            <v>ELC5</v>
          </cell>
          <cell r="D417">
            <v>0.17247196397755984</v>
          </cell>
          <cell r="E417">
            <v>0.43178298305767937</v>
          </cell>
          <cell r="F417">
            <v>1.471785757709082</v>
          </cell>
          <cell r="G417">
            <v>1.5559125011101449</v>
          </cell>
          <cell r="H417">
            <v>0.2054107336057038</v>
          </cell>
          <cell r="I417">
            <v>0.61397786303414981</v>
          </cell>
        </row>
        <row r="418">
          <cell r="A418" t="str">
            <v>D-ITOT_KEV_WOD_ELC_CHP</v>
          </cell>
          <cell r="B418" t="str">
            <v>VAR_fin</v>
          </cell>
          <cell r="C418" t="str">
            <v>ITOT_KEV_WOD_ELC_CHP</v>
          </cell>
          <cell r="D418">
            <v>0.17247198269688441</v>
          </cell>
          <cell r="E418">
            <v>0.43178298942613802</v>
          </cell>
          <cell r="F418">
            <v>1.4717857687246765</v>
          </cell>
          <cell r="G418">
            <v>1.5559125699195899</v>
          </cell>
          <cell r="H418">
            <v>3.7647254541577686</v>
          </cell>
          <cell r="I418">
            <v>4.6052140068718801</v>
          </cell>
        </row>
        <row r="419">
          <cell r="A419" t="str">
            <v>RHEM-SHSTG-SOL</v>
          </cell>
          <cell r="B419" t="str">
            <v>VAR_fout</v>
          </cell>
          <cell r="C419" t="str">
            <v>RHEM-SHASOL</v>
          </cell>
          <cell r="F419">
            <v>5.3499073854439573E-7</v>
          </cell>
          <cell r="G419">
            <v>5.2229754027982605E-7</v>
          </cell>
          <cell r="H419">
            <v>0.25710441149872493</v>
          </cell>
          <cell r="I419">
            <v>0.37420560552793658</v>
          </cell>
        </row>
        <row r="420">
          <cell r="A420" t="str">
            <v>RHEM-SHSTG-SOL</v>
          </cell>
          <cell r="B420" t="str">
            <v>VAR_fin</v>
          </cell>
          <cell r="C420" t="str">
            <v>RHEM-SHASOL</v>
          </cell>
          <cell r="E420">
            <v>1.4483528445061945E-5</v>
          </cell>
          <cell r="F420">
            <v>1.5482526384250033E-5</v>
          </cell>
          <cell r="G420">
            <v>2.7487934300659953E-5</v>
          </cell>
          <cell r="H420">
            <v>0.25716445164119894</v>
          </cell>
          <cell r="I420">
            <v>0.37428597535833463</v>
          </cell>
        </row>
        <row r="421">
          <cell r="A421" t="str">
            <v>RHEM-SHSTG-SOL</v>
          </cell>
          <cell r="B421" t="str">
            <v>VAR_ncap</v>
          </cell>
          <cell r="C421" t="str">
            <v>-</v>
          </cell>
          <cell r="D421">
            <v>3.3509460153197198E-7</v>
          </cell>
          <cell r="E421">
            <v>1.6090322634302202E-2</v>
          </cell>
          <cell r="G421">
            <v>1.33784559551777E-2</v>
          </cell>
          <cell r="H421">
            <v>6.12913172781899E-2</v>
          </cell>
          <cell r="I421">
            <v>6.4470534301485194E-2</v>
          </cell>
        </row>
        <row r="422">
          <cell r="A422" t="str">
            <v>RHEM-SHSTG-SOL</v>
          </cell>
          <cell r="B422" t="str">
            <v>VAR_cap</v>
          </cell>
          <cell r="C422" t="str">
            <v>-</v>
          </cell>
          <cell r="D422">
            <v>3.3509460153197198E-7</v>
          </cell>
          <cell r="E422">
            <v>1.6090657728903699E-2</v>
          </cell>
          <cell r="F422">
            <v>1.6090657728903699E-2</v>
          </cell>
          <cell r="G422">
            <v>2.9469113684081401E-2</v>
          </cell>
          <cell r="H422">
            <v>7.8485594394328506E-2</v>
          </cell>
          <cell r="I422">
            <v>0.112359755242199</v>
          </cell>
        </row>
        <row r="423">
          <cell r="A423" t="str">
            <v>SCOM-SHSTG</v>
          </cell>
          <cell r="B423" t="str">
            <v>VAR_fout</v>
          </cell>
          <cell r="C423" t="str">
            <v>AUX_SCOM-SHSTG_OUT</v>
          </cell>
          <cell r="H423">
            <v>0.29699856758541504</v>
          </cell>
          <cell r="I423">
            <v>1.232146373159579</v>
          </cell>
        </row>
        <row r="424">
          <cell r="A424" t="str">
            <v>SCOM-SHSTG</v>
          </cell>
          <cell r="B424" t="str">
            <v>VAR_fout</v>
          </cell>
          <cell r="C424" t="str">
            <v>SCOM-SHD</v>
          </cell>
          <cell r="H424">
            <v>0.296998576956438</v>
          </cell>
          <cell r="I424">
            <v>1.232146373159579</v>
          </cell>
        </row>
        <row r="425">
          <cell r="A425" t="str">
            <v>SCOM-SHSTG</v>
          </cell>
          <cell r="B425" t="str">
            <v>VAR_fin</v>
          </cell>
          <cell r="C425" t="str">
            <v>AUX_SCOM-SHSTG_IN</v>
          </cell>
          <cell r="H425">
            <v>0.31937652989639498</v>
          </cell>
          <cell r="I425">
            <v>1.2448777234722466</v>
          </cell>
        </row>
        <row r="426">
          <cell r="A426" t="str">
            <v>SCOM-SHSTG</v>
          </cell>
          <cell r="B426" t="str">
            <v>VAR_fin</v>
          </cell>
          <cell r="C426" t="str">
            <v>SCOM-SHD</v>
          </cell>
          <cell r="H426">
            <v>0.31937652989639498</v>
          </cell>
          <cell r="I426">
            <v>1.2448777234722466</v>
          </cell>
        </row>
        <row r="427">
          <cell r="A427" t="str">
            <v>SCOM-SHSTG</v>
          </cell>
          <cell r="B427" t="str">
            <v>VAR_ncap</v>
          </cell>
          <cell r="C427" t="str">
            <v>-</v>
          </cell>
          <cell r="D427">
            <v>2.2688685167504499E-8</v>
          </cell>
          <cell r="H427">
            <v>3.1096543329566202E-2</v>
          </cell>
          <cell r="I427">
            <v>0.14555056548533701</v>
          </cell>
        </row>
        <row r="428">
          <cell r="A428" t="str">
            <v>SCOM-SHSTG</v>
          </cell>
          <cell r="B428" t="str">
            <v>VAR_cap</v>
          </cell>
          <cell r="C428" t="str">
            <v>-</v>
          </cell>
          <cell r="D428">
            <v>2.2688685167504499E-8</v>
          </cell>
          <cell r="E428">
            <v>2.2688685167504499E-8</v>
          </cell>
          <cell r="F428">
            <v>2.2688685167504499E-8</v>
          </cell>
          <cell r="G428">
            <v>2.2688685167504499E-8</v>
          </cell>
          <cell r="H428">
            <v>3.3084518785955301E-2</v>
          </cell>
          <cell r="I428">
            <v>0.17823124118224001</v>
          </cell>
        </row>
        <row r="429">
          <cell r="A429" t="str">
            <v>D-ITOT_KEV_HFC_ELC_CHP</v>
          </cell>
          <cell r="B429" t="str">
            <v>VAR_fout</v>
          </cell>
          <cell r="C429" t="str">
            <v>ITOT_ELC</v>
          </cell>
          <cell r="H429">
            <v>3.0118387023096558</v>
          </cell>
          <cell r="I429">
            <v>1.4966172412552732</v>
          </cell>
        </row>
        <row r="430">
          <cell r="A430" t="str">
            <v>D-ITOT_KEV_HFC_ELC_CHP</v>
          </cell>
          <cell r="B430" t="str">
            <v>VAR_fout</v>
          </cell>
          <cell r="C430" t="str">
            <v>ELC5</v>
          </cell>
          <cell r="H430">
            <v>0.21721590788725093</v>
          </cell>
          <cell r="I430">
            <v>0.2752762318594536</v>
          </cell>
        </row>
        <row r="431">
          <cell r="A431" t="str">
            <v>D-ITOT_KEV_HFC_ELC_CHP</v>
          </cell>
          <cell r="B431" t="str">
            <v>VAR_fin</v>
          </cell>
          <cell r="C431" t="str">
            <v>ITOT_KEV_HFC_ELC_CHP</v>
          </cell>
          <cell r="H431">
            <v>3.2290546817273609</v>
          </cell>
          <cell r="I431">
            <v>1.7718935013082484</v>
          </cell>
        </row>
        <row r="432">
          <cell r="A432" t="str">
            <v>D-RNGA</v>
          </cell>
          <cell r="B432" t="str">
            <v>VAR_fout</v>
          </cell>
          <cell r="C432" t="str">
            <v>CO2</v>
          </cell>
          <cell r="D432">
            <v>2648.4899444238099</v>
          </cell>
          <cell r="E432">
            <v>2608.2121950976798</v>
          </cell>
          <cell r="F432">
            <v>2633.2913853008699</v>
          </cell>
          <cell r="G432">
            <v>2469.6961916151899</v>
          </cell>
          <cell r="H432">
            <v>1613.9132850696001</v>
          </cell>
          <cell r="I432">
            <v>900.70314492651005</v>
          </cell>
        </row>
        <row r="433">
          <cell r="A433" t="str">
            <v>D-RNGA</v>
          </cell>
          <cell r="B433" t="str">
            <v>VAR_fout</v>
          </cell>
          <cell r="C433" t="str">
            <v>RNGA</v>
          </cell>
          <cell r="D433">
            <v>47.118621072588759</v>
          </cell>
          <cell r="E433">
            <v>48.283007013754201</v>
          </cell>
          <cell r="F433">
            <v>48.799013741638674</v>
          </cell>
          <cell r="G433">
            <v>43.681289206656622</v>
          </cell>
          <cell r="H433">
            <v>28.524359339150639</v>
          </cell>
          <cell r="I433">
            <v>15.959007049622347</v>
          </cell>
        </row>
        <row r="434">
          <cell r="A434" t="str">
            <v>D-RNGA</v>
          </cell>
          <cell r="B434" t="str">
            <v>VAR_fin</v>
          </cell>
          <cell r="C434" t="str">
            <v>NGA</v>
          </cell>
          <cell r="D434">
            <v>46.959041567798067</v>
          </cell>
          <cell r="E434">
            <v>46.244897076200033</v>
          </cell>
          <cell r="F434">
            <v>46.68956356916442</v>
          </cell>
          <cell r="G434">
            <v>43.788939567645194</v>
          </cell>
          <cell r="H434">
            <v>28.615483777829816</v>
          </cell>
          <cell r="I434">
            <v>15.969913917136703</v>
          </cell>
        </row>
        <row r="435">
          <cell r="A435" t="str">
            <v>D-RNGA</v>
          </cell>
          <cell r="B435" t="str">
            <v>VAR_fin</v>
          </cell>
          <cell r="C435" t="str">
            <v>BNGA</v>
          </cell>
          <cell r="D435">
            <v>0.3101055691438932</v>
          </cell>
          <cell r="E435">
            <v>2.1923557775308327</v>
          </cell>
          <cell r="F435">
            <v>2.2650073004796609</v>
          </cell>
          <cell r="G435">
            <v>3.1894329603528199E-2</v>
          </cell>
        </row>
        <row r="436">
          <cell r="A436" t="str">
            <v>D-RNGA</v>
          </cell>
          <cell r="B436" t="str">
            <v>VAR_fin</v>
          </cell>
          <cell r="C436" t="str">
            <v>H2</v>
          </cell>
          <cell r="F436">
            <v>3.3694832268635404E-4</v>
          </cell>
          <cell r="I436">
            <v>4.0076049942514132E-2</v>
          </cell>
        </row>
        <row r="437">
          <cell r="A437" t="str">
            <v>D-RNGA</v>
          </cell>
          <cell r="B437" t="str">
            <v>VAR_cap</v>
          </cell>
          <cell r="C437" t="str">
            <v>-</v>
          </cell>
          <cell r="D437">
            <v>3.0972400073959201</v>
          </cell>
          <cell r="E437">
            <v>3.0972400073959201</v>
          </cell>
          <cell r="F437">
            <v>3.0972400073959201</v>
          </cell>
          <cell r="G437">
            <v>3.0972400073959201</v>
          </cell>
          <cell r="H437">
            <v>3.0972400073959201</v>
          </cell>
          <cell r="I437">
            <v>1.5532822480362201</v>
          </cell>
        </row>
        <row r="438">
          <cell r="A438" t="str">
            <v>RHNS-SHLTHCHPNGA</v>
          </cell>
          <cell r="B438" t="str">
            <v>VAR_fout</v>
          </cell>
          <cell r="C438" t="str">
            <v>RHNS-SHLTHC-NGA</v>
          </cell>
          <cell r="E438">
            <v>8.5844515897313077E-4</v>
          </cell>
          <cell r="F438">
            <v>0.21445236810591342</v>
          </cell>
          <cell r="G438">
            <v>0.35048646088021296</v>
          </cell>
          <cell r="H438">
            <v>0.50000050623653858</v>
          </cell>
          <cell r="I438">
            <v>0.17738656445139783</v>
          </cell>
        </row>
        <row r="439">
          <cell r="A439" t="str">
            <v>RHNS-SHLTHCHPNGA</v>
          </cell>
          <cell r="B439" t="str">
            <v>VAR_fin</v>
          </cell>
          <cell r="C439" t="str">
            <v>RHNSLTHCHPC</v>
          </cell>
          <cell r="E439">
            <v>8.5844515897313077E-4</v>
          </cell>
          <cell r="F439">
            <v>0.21445236810591342</v>
          </cell>
          <cell r="G439">
            <v>0.35048646088021296</v>
          </cell>
          <cell r="H439">
            <v>0.50000050623653858</v>
          </cell>
          <cell r="I439">
            <v>0.17738656445139783</v>
          </cell>
        </row>
        <row r="440">
          <cell r="A440" t="str">
            <v>RHNS-SHLTHCHPNGA</v>
          </cell>
          <cell r="B440" t="str">
            <v>VAR_fin</v>
          </cell>
          <cell r="C440" t="str">
            <v>RHNS_LTH_CHPNGA_ON</v>
          </cell>
          <cell r="E440">
            <v>8.6711632219508162E-4</v>
          </cell>
          <cell r="F440">
            <v>0.21661855364233687</v>
          </cell>
          <cell r="G440">
            <v>0.35402672816183162</v>
          </cell>
          <cell r="H440">
            <v>0.50505101640054384</v>
          </cell>
          <cell r="I440">
            <v>0.17917834793070497</v>
          </cell>
        </row>
        <row r="441">
          <cell r="A441" t="str">
            <v>RHNS-SHLTHCHPNGA</v>
          </cell>
          <cell r="B441" t="str">
            <v>VAR_ncap</v>
          </cell>
          <cell r="C441" t="str">
            <v>-</v>
          </cell>
          <cell r="E441">
            <v>1.56569605821905E-4</v>
          </cell>
          <cell r="F441">
            <v>2.8548064495696499E-2</v>
          </cell>
          <cell r="G441">
            <v>5.0411044840610198E-3</v>
          </cell>
          <cell r="H441">
            <v>2.3363815550747999E-2</v>
          </cell>
          <cell r="I441">
            <v>6.7178594798481103E-7</v>
          </cell>
        </row>
        <row r="442">
          <cell r="A442" t="str">
            <v>RHNS-SHLTHCHPNGA</v>
          </cell>
          <cell r="B442" t="str">
            <v>VAR_cap</v>
          </cell>
          <cell r="C442" t="str">
            <v>-</v>
          </cell>
          <cell r="E442">
            <v>1.56569605821905E-4</v>
          </cell>
          <cell r="F442">
            <v>2.8704150403497261E-2</v>
          </cell>
          <cell r="G442">
            <v>3.3743126619307388E-2</v>
          </cell>
          <cell r="H442">
            <v>5.2524822006777036E-2</v>
          </cell>
          <cell r="I442">
            <v>2.1137398704435758E-2</v>
          </cell>
        </row>
        <row r="443">
          <cell r="A443" t="str">
            <v>D-SCOM_KEV_BIO_ELC_CHP</v>
          </cell>
          <cell r="B443" t="str">
            <v>VAR_fout</v>
          </cell>
          <cell r="C443" t="str">
            <v>ELC5</v>
          </cell>
          <cell r="D443">
            <v>0.95936399948973627</v>
          </cell>
          <cell r="E443">
            <v>1.1111555803918014</v>
          </cell>
          <cell r="F443">
            <v>1.1111555782626028</v>
          </cell>
          <cell r="G443">
            <v>1.111155569013901</v>
          </cell>
          <cell r="H443">
            <v>0.55556742426668138</v>
          </cell>
          <cell r="I443">
            <v>0.55585090789135427</v>
          </cell>
        </row>
        <row r="444">
          <cell r="A444" t="str">
            <v>D-SCOM_KEV_BIO_ELC_CHP</v>
          </cell>
          <cell r="B444" t="str">
            <v>VAR_fout</v>
          </cell>
          <cell r="C444" t="str">
            <v>SCOM_ELC</v>
          </cell>
          <cell r="H444">
            <v>0.55558815955881735</v>
          </cell>
          <cell r="I444">
            <v>0.55530467598217925</v>
          </cell>
        </row>
        <row r="445">
          <cell r="A445" t="str">
            <v>D-SCOM_KEV_BIO_ELC_CHP</v>
          </cell>
          <cell r="B445" t="str">
            <v>VAR_fin</v>
          </cell>
          <cell r="C445" t="str">
            <v>SCOM_KEV_BIO_ELC_CHP</v>
          </cell>
          <cell r="D445">
            <v>0.95936400865944316</v>
          </cell>
          <cell r="E445">
            <v>1.1111555837403355</v>
          </cell>
          <cell r="F445">
            <v>1.1111555837081992</v>
          </cell>
          <cell r="G445">
            <v>1.1111555837159861</v>
          </cell>
          <cell r="H445">
            <v>1.1111555837551665</v>
          </cell>
          <cell r="I445">
            <v>1.1111555837915699</v>
          </cell>
        </row>
        <row r="446">
          <cell r="A446" t="str">
            <v>RHES-SHLTHCHPWOD</v>
          </cell>
          <cell r="B446" t="str">
            <v>VAR_ncap</v>
          </cell>
          <cell r="C446" t="str">
            <v>-</v>
          </cell>
          <cell r="E446">
            <v>1.0212439131306999E-6</v>
          </cell>
          <cell r="G446">
            <v>1.72149196969892E-8</v>
          </cell>
          <cell r="H446">
            <v>1.2652213958371701E-8</v>
          </cell>
          <cell r="I446">
            <v>1.07531877349448E-8</v>
          </cell>
        </row>
        <row r="447">
          <cell r="A447" t="str">
            <v>RHES-SHLTHCHPWOD</v>
          </cell>
          <cell r="B447" t="str">
            <v>VAR_cap</v>
          </cell>
          <cell r="C447" t="str">
            <v>-</v>
          </cell>
          <cell r="E447">
            <v>1.0212439131306999E-6</v>
          </cell>
          <cell r="F447">
            <v>-7.6517290072841302E-14</v>
          </cell>
          <cell r="G447">
            <v>1.7214707026569844E-8</v>
          </cell>
          <cell r="H447">
            <v>2.0140874497161999E-8</v>
          </cell>
          <cell r="I447">
            <v>2.1030345427838821E-8</v>
          </cell>
        </row>
        <row r="448">
          <cell r="A448" t="str">
            <v>RHES-SHSTG-NGAHP</v>
          </cell>
          <cell r="B448" t="str">
            <v>VAR_fout</v>
          </cell>
          <cell r="C448" t="str">
            <v>RHES-SHANGAH</v>
          </cell>
          <cell r="F448">
            <v>0.14551807982374643</v>
          </cell>
          <cell r="G448">
            <v>2.4559366258523066E-4</v>
          </cell>
          <cell r="H448">
            <v>1.4337257010389626E-4</v>
          </cell>
          <cell r="I448">
            <v>9.3944393641267526E-2</v>
          </cell>
        </row>
        <row r="449">
          <cell r="A449" t="str">
            <v>RHES-SHSTG-NGAHP</v>
          </cell>
          <cell r="B449" t="str">
            <v>VAR_fin</v>
          </cell>
          <cell r="C449" t="str">
            <v>RHES-SHANGAH</v>
          </cell>
          <cell r="F449">
            <v>0.14552080287505034</v>
          </cell>
          <cell r="G449">
            <v>2.4555330764451828E-4</v>
          </cell>
          <cell r="H449">
            <v>1.4326085319425172E-4</v>
          </cell>
          <cell r="I449">
            <v>9.3947960474378228E-2</v>
          </cell>
        </row>
        <row r="450">
          <cell r="A450" t="str">
            <v>RHES-SHSTG-NGAHP</v>
          </cell>
          <cell r="B450" t="str">
            <v>VAR_ncap</v>
          </cell>
          <cell r="C450" t="str">
            <v>-</v>
          </cell>
          <cell r="F450">
            <v>8.8823488677890097E-2</v>
          </cell>
          <cell r="H450">
            <v>3.3726360951205202E-2</v>
          </cell>
          <cell r="I450">
            <v>7.8583422415341407E-3</v>
          </cell>
        </row>
        <row r="451">
          <cell r="A451" t="str">
            <v>RHES-SHSTG-NGAHP</v>
          </cell>
          <cell r="B451" t="str">
            <v>VAR_cap</v>
          </cell>
          <cell r="C451" t="str">
            <v>-</v>
          </cell>
          <cell r="F451">
            <v>8.8823488677890097E-2</v>
          </cell>
          <cell r="G451">
            <v>8.8823488677890097E-2</v>
          </cell>
          <cell r="H451">
            <v>4.9458948096591002E-2</v>
          </cell>
          <cell r="I451">
            <v>3.2334693022157197E-2</v>
          </cell>
        </row>
        <row r="452">
          <cell r="A452" t="str">
            <v>D-RHNS_SOLELC</v>
          </cell>
          <cell r="B452" t="str">
            <v>VAR_fin</v>
          </cell>
          <cell r="C452" t="str">
            <v>RHNS_SOL_ELC</v>
          </cell>
          <cell r="I452">
            <v>1.2132787036803372E-7</v>
          </cell>
        </row>
        <row r="453">
          <cell r="A453" t="str">
            <v>D-IHFO</v>
          </cell>
          <cell r="B453" t="str">
            <v>VAR_fout</v>
          </cell>
          <cell r="C453" t="str">
            <v>CO2</v>
          </cell>
          <cell r="D453">
            <v>213.780382569849</v>
          </cell>
        </row>
        <row r="454">
          <cell r="A454" t="str">
            <v>D-IHFO</v>
          </cell>
          <cell r="B454" t="str">
            <v>VAR_fout</v>
          </cell>
          <cell r="C454" t="str">
            <v>IHFO</v>
          </cell>
          <cell r="D454">
            <v>2.7300000135357845</v>
          </cell>
        </row>
        <row r="455">
          <cell r="A455" t="str">
            <v>D-IHFO</v>
          </cell>
          <cell r="B455" t="str">
            <v>VAR_fin</v>
          </cell>
          <cell r="C455" t="str">
            <v>HFO</v>
          </cell>
          <cell r="D455">
            <v>2.7763686048032281</v>
          </cell>
        </row>
        <row r="456">
          <cell r="A456" t="str">
            <v>RHEM-SHSOLBR</v>
          </cell>
          <cell r="B456" t="str">
            <v>VAR_fout</v>
          </cell>
          <cell r="C456" t="str">
            <v>RHEM-SHASOL</v>
          </cell>
          <cell r="D456">
            <v>0.40801036478415398</v>
          </cell>
          <cell r="E456">
            <v>0.4708796493450535</v>
          </cell>
          <cell r="F456">
            <v>0.47087965110459334</v>
          </cell>
          <cell r="G456">
            <v>0.86238844792290592</v>
          </cell>
          <cell r="H456">
            <v>2.2968132153869512</v>
          </cell>
          <cell r="I456">
            <v>3.2881162684897189</v>
          </cell>
        </row>
        <row r="457">
          <cell r="A457" t="str">
            <v>RHEM-SHSOLBR</v>
          </cell>
          <cell r="B457" t="str">
            <v>VAR_fin</v>
          </cell>
          <cell r="C457" t="str">
            <v>SOL</v>
          </cell>
          <cell r="D457">
            <v>0.40801036478415398</v>
          </cell>
          <cell r="E457">
            <v>0.4708796493450535</v>
          </cell>
          <cell r="F457">
            <v>0.47087965110459334</v>
          </cell>
          <cell r="G457">
            <v>0.86238844792290592</v>
          </cell>
          <cell r="H457">
            <v>2.2968132153869512</v>
          </cell>
          <cell r="I457">
            <v>3.2881162684897189</v>
          </cell>
        </row>
        <row r="458">
          <cell r="A458" t="str">
            <v>RHEM-SHSOLBR</v>
          </cell>
          <cell r="B458" t="str">
            <v>VAR_ncap</v>
          </cell>
          <cell r="C458" t="str">
            <v>-</v>
          </cell>
          <cell r="E458">
            <v>9.1304408798825905E-3</v>
          </cell>
          <cell r="G458">
            <v>5.6858415852024197E-2</v>
          </cell>
          <cell r="H458">
            <v>0.245496417504665</v>
          </cell>
          <cell r="I458">
            <v>0.27853906781530002</v>
          </cell>
        </row>
        <row r="459">
          <cell r="A459" t="str">
            <v>RHEM-SHSOLBR</v>
          </cell>
          <cell r="B459" t="str">
            <v>VAR_cap</v>
          </cell>
          <cell r="C459" t="str">
            <v>-</v>
          </cell>
          <cell r="D459">
            <v>5.9254921417038302E-2</v>
          </cell>
          <cell r="E459">
            <v>6.8385362296920896E-2</v>
          </cell>
          <cell r="F459">
            <v>6.8385362296920896E-2</v>
          </cell>
          <cell r="G459">
            <v>0.12524377814894511</v>
          </cell>
          <cell r="H459">
            <v>0.33356379720115098</v>
          </cell>
          <cell r="I459">
            <v>0.47752970746901302</v>
          </cell>
        </row>
        <row r="460">
          <cell r="A460" t="str">
            <v>ITOT-SWHCONBR1</v>
          </cell>
          <cell r="B460" t="str">
            <v>VAR_fout</v>
          </cell>
          <cell r="C460" t="str">
            <v>ITOT-ELS</v>
          </cell>
          <cell r="E460">
            <v>8.2135536968039151E-3</v>
          </cell>
          <cell r="F460">
            <v>8.2135538387830432E-3</v>
          </cell>
          <cell r="G460">
            <v>8.2135538411173877E-3</v>
          </cell>
          <cell r="H460">
            <v>1.3870979168567091E-2</v>
          </cell>
          <cell r="I460">
            <v>1.3628128922761459E-2</v>
          </cell>
        </row>
        <row r="461">
          <cell r="A461" t="str">
            <v>ITOT-SWHCONBR1</v>
          </cell>
          <cell r="B461" t="str">
            <v>VAR_fout</v>
          </cell>
          <cell r="C461" t="str">
            <v>ITOT-SWHC</v>
          </cell>
          <cell r="E461">
            <v>2.1551514123969771</v>
          </cell>
          <cell r="F461">
            <v>2.1551514496508304</v>
          </cell>
          <cell r="G461">
            <v>2.155151450263336</v>
          </cell>
          <cell r="H461">
            <v>3.6396012554345267</v>
          </cell>
          <cell r="I461">
            <v>3.5758798664269151</v>
          </cell>
        </row>
        <row r="462">
          <cell r="A462" t="str">
            <v>ITOT-SWHCONBR1</v>
          </cell>
          <cell r="B462" t="str">
            <v>VAR_fin</v>
          </cell>
          <cell r="C462" t="str">
            <v>CON</v>
          </cell>
          <cell r="E462">
            <v>2.1633649660937815</v>
          </cell>
          <cell r="F462">
            <v>2.1633650034896128</v>
          </cell>
          <cell r="G462">
            <v>2.1633650041044561</v>
          </cell>
          <cell r="H462">
            <v>3.6534722346030906</v>
          </cell>
          <cell r="I462">
            <v>3.5895079953496736</v>
          </cell>
        </row>
        <row r="463">
          <cell r="A463" t="str">
            <v>ITOT-SWHCONBR1</v>
          </cell>
          <cell r="B463" t="str">
            <v>VAR_ncap</v>
          </cell>
          <cell r="C463" t="str">
            <v>-</v>
          </cell>
          <cell r="E463">
            <v>0.11764993032931199</v>
          </cell>
          <cell r="H463">
            <v>0.101795506001778</v>
          </cell>
          <cell r="I463">
            <v>8.0384569546759405E-2</v>
          </cell>
        </row>
        <row r="464">
          <cell r="A464" t="str">
            <v>ITOT-SWHCONBR1</v>
          </cell>
          <cell r="B464" t="str">
            <v>VAR_cap</v>
          </cell>
          <cell r="C464" t="str">
            <v>-</v>
          </cell>
          <cell r="E464">
            <v>0.11764993032931199</v>
          </cell>
          <cell r="F464">
            <v>0.11764993032931199</v>
          </cell>
          <cell r="G464">
            <v>0.11764993032931199</v>
          </cell>
          <cell r="H464">
            <v>0.19868619427255599</v>
          </cell>
          <cell r="I464">
            <v>0.195245223735662</v>
          </cell>
        </row>
        <row r="465">
          <cell r="A465" t="str">
            <v>SCOM-SHLTHCHPWOD</v>
          </cell>
          <cell r="B465" t="str">
            <v>VAR_ncap</v>
          </cell>
          <cell r="C465" t="str">
            <v>-</v>
          </cell>
          <cell r="D465">
            <v>1.5936406290911501E-4</v>
          </cell>
          <cell r="E465">
            <v>105.448939046375</v>
          </cell>
          <cell r="G465">
            <v>2.9433714372068499E-8</v>
          </cell>
          <cell r="H465">
            <v>2.0609420004864601E-8</v>
          </cell>
          <cell r="I465">
            <v>2.2773324192001301E-8</v>
          </cell>
        </row>
        <row r="466">
          <cell r="A466" t="str">
            <v>SCOM-SHLTHCHPWOD</v>
          </cell>
          <cell r="B466" t="str">
            <v>VAR_cap</v>
          </cell>
          <cell r="C466" t="str">
            <v>-</v>
          </cell>
          <cell r="D466">
            <v>1.5936406290911501E-4</v>
          </cell>
          <cell r="E466">
            <v>105.44901872539562</v>
          </cell>
          <cell r="F466">
            <v>3.6199310216034064E-10</v>
          </cell>
          <cell r="G466">
            <v>2.9795998557347048E-8</v>
          </cell>
          <cell r="H466">
            <v>3.3318120854119198E-8</v>
          </cell>
          <cell r="I466">
            <v>3.0986219179389307E-8</v>
          </cell>
        </row>
        <row r="467">
          <cell r="A467" t="str">
            <v>SCOM-SHSTG-NGAHP</v>
          </cell>
          <cell r="B467" t="str">
            <v>VAR_ncap</v>
          </cell>
          <cell r="C467" t="str">
            <v>-</v>
          </cell>
          <cell r="D467">
            <v>4.0276576694064701E-8</v>
          </cell>
          <cell r="F467">
            <v>9.7234466480685205E-2</v>
          </cell>
          <cell r="G467">
            <v>8.9775398164921496E-3</v>
          </cell>
          <cell r="H467">
            <v>7.5861816430244602E-2</v>
          </cell>
          <cell r="I467">
            <v>2.4298610521832801E-2</v>
          </cell>
        </row>
        <row r="468">
          <cell r="A468" t="str">
            <v>SCOM-SHSTG-NGAHP</v>
          </cell>
          <cell r="B468" t="str">
            <v>VAR_cap</v>
          </cell>
          <cell r="C468" t="str">
            <v>-</v>
          </cell>
          <cell r="D468">
            <v>4.0276576694064701E-8</v>
          </cell>
          <cell r="E468">
            <v>3.6639861080889755E-10</v>
          </cell>
          <cell r="F468">
            <v>9.7234466778635564E-2</v>
          </cell>
          <cell r="G468">
            <v>0.10621200651774164</v>
          </cell>
          <cell r="H468">
            <v>9.9215707106995316E-2</v>
          </cell>
          <cell r="I468">
            <v>7.9354073887368204E-2</v>
          </cell>
        </row>
        <row r="469">
          <cell r="A469" t="str">
            <v>ITOT-SWHCONBR2</v>
          </cell>
          <cell r="B469" t="str">
            <v>VAR_fout</v>
          </cell>
          <cell r="C469" t="str">
            <v>ITOT-ELS</v>
          </cell>
          <cell r="E469">
            <v>0.48735404826602668</v>
          </cell>
          <cell r="F469">
            <v>0.48735404537968091</v>
          </cell>
          <cell r="G469">
            <v>0.48735404539106464</v>
          </cell>
          <cell r="H469">
            <v>0.487354061444633</v>
          </cell>
          <cell r="I469">
            <v>0.4873540509372396</v>
          </cell>
        </row>
        <row r="470">
          <cell r="A470" t="str">
            <v>ITOT-SWHCONBR2</v>
          </cell>
          <cell r="B470" t="str">
            <v>VAR_fout</v>
          </cell>
          <cell r="C470" t="str">
            <v>ITOT-SWHC</v>
          </cell>
          <cell r="E470">
            <v>0.75335609301091533</v>
          </cell>
          <cell r="F470">
            <v>0.75335608854917802</v>
          </cell>
          <cell r="G470">
            <v>0.75335608856677538</v>
          </cell>
          <cell r="H470">
            <v>0.75335611338251907</v>
          </cell>
          <cell r="I470">
            <v>0.75335609714010043</v>
          </cell>
        </row>
        <row r="471">
          <cell r="A471" t="str">
            <v>ITOT-SWHCONBR2</v>
          </cell>
          <cell r="B471" t="str">
            <v>VAR_fin</v>
          </cell>
          <cell r="C471" t="str">
            <v>CON</v>
          </cell>
          <cell r="E471">
            <v>1.2407101412769417</v>
          </cell>
          <cell r="F471">
            <v>1.2407101339288593</v>
          </cell>
          <cell r="G471">
            <v>1.240710133957839</v>
          </cell>
          <cell r="H471">
            <v>1.2407101748271518</v>
          </cell>
          <cell r="I471">
            <v>1.2407101480773401</v>
          </cell>
        </row>
        <row r="472">
          <cell r="A472" t="str">
            <v>ITOT-SWHCONBR2</v>
          </cell>
          <cell r="B472" t="str">
            <v>VAR_ncap</v>
          </cell>
          <cell r="C472" t="str">
            <v>-</v>
          </cell>
          <cell r="E472">
            <v>6.7473340515920396E-2</v>
          </cell>
          <cell r="H472">
            <v>3.4569553044624002E-2</v>
          </cell>
          <cell r="I472">
            <v>2.8479921967945999E-2</v>
          </cell>
        </row>
        <row r="473">
          <cell r="A473" t="str">
            <v>ITOT-SWHCONBR2</v>
          </cell>
          <cell r="B473" t="str">
            <v>VAR_cap</v>
          </cell>
          <cell r="C473" t="str">
            <v>-</v>
          </cell>
          <cell r="E473">
            <v>6.7473340515920396E-2</v>
          </cell>
          <cell r="F473">
            <v>6.7473340515920396E-2</v>
          </cell>
          <cell r="G473">
            <v>6.7473340515920396E-2</v>
          </cell>
          <cell r="H473">
            <v>6.7473342939462597E-2</v>
          </cell>
          <cell r="I473">
            <v>6.7486332652273398E-2</v>
          </cell>
        </row>
        <row r="474">
          <cell r="A474" t="str">
            <v>RHES-SHCONBR1</v>
          </cell>
          <cell r="B474" t="str">
            <v>VAR_fout</v>
          </cell>
          <cell r="C474" t="str">
            <v>RHES-SHCON</v>
          </cell>
          <cell r="D474">
            <v>0.18302046728404137</v>
          </cell>
          <cell r="E474">
            <v>1.1276348886547987</v>
          </cell>
          <cell r="F474">
            <v>0.16859107256978195</v>
          </cell>
          <cell r="G474">
            <v>0.18155662910240558</v>
          </cell>
          <cell r="H474">
            <v>0.17188546387237152</v>
          </cell>
          <cell r="I474">
            <v>0.15423523234760253</v>
          </cell>
        </row>
        <row r="475">
          <cell r="A475" t="str">
            <v>RHES-SHCONBR1</v>
          </cell>
          <cell r="B475" t="str">
            <v>VAR_fin</v>
          </cell>
          <cell r="C475" t="str">
            <v>CON</v>
          </cell>
          <cell r="D475">
            <v>0.18302046728404137</v>
          </cell>
          <cell r="E475">
            <v>1.1276348886547987</v>
          </cell>
          <cell r="F475">
            <v>0.16859107256978195</v>
          </cell>
          <cell r="G475">
            <v>0.18155662910240558</v>
          </cell>
          <cell r="H475">
            <v>0.17188546387237152</v>
          </cell>
          <cell r="I475">
            <v>0.15423523234760253</v>
          </cell>
        </row>
        <row r="476">
          <cell r="A476" t="str">
            <v>RHES-SHCONBR1</v>
          </cell>
          <cell r="B476" t="str">
            <v>VAR_ncap</v>
          </cell>
          <cell r="C476" t="str">
            <v>-</v>
          </cell>
          <cell r="D476">
            <v>4.5549513841108703E-2</v>
          </cell>
          <cell r="E476">
            <v>4.5549513841108703E-2</v>
          </cell>
        </row>
        <row r="477">
          <cell r="A477" t="str">
            <v>RHES-SHCONBR1</v>
          </cell>
          <cell r="B477" t="str">
            <v>VAR_cap</v>
          </cell>
          <cell r="C477" t="str">
            <v>-</v>
          </cell>
          <cell r="D477">
            <v>4.5549513841108703E-2</v>
          </cell>
          <cell r="E477">
            <v>9.1099027682217407E-2</v>
          </cell>
          <cell r="F477">
            <v>9.1099027682217407E-2</v>
          </cell>
          <cell r="G477">
            <v>9.1099027682217407E-2</v>
          </cell>
          <cell r="H477">
            <v>9.1099027682217407E-2</v>
          </cell>
          <cell r="I477">
            <v>4.91755432417696E-2</v>
          </cell>
        </row>
        <row r="478">
          <cell r="A478" t="str">
            <v>ITOT-SWHCONBR3</v>
          </cell>
          <cell r="B478" t="str">
            <v>VAR_fout</v>
          </cell>
          <cell r="C478" t="str">
            <v>ITOT-ELS</v>
          </cell>
          <cell r="E478">
            <v>2.3173711430772424E-2</v>
          </cell>
          <cell r="F478">
            <v>2.3173709092867305E-2</v>
          </cell>
          <cell r="G478">
            <v>2.3173709122483069E-2</v>
          </cell>
        </row>
        <row r="479">
          <cell r="A479" t="str">
            <v>ITOT-SWHCONBR3</v>
          </cell>
          <cell r="B479" t="str">
            <v>VAR_fout</v>
          </cell>
          <cell r="C479" t="str">
            <v>ITOT-SWHC</v>
          </cell>
          <cell r="E479">
            <v>4.598954490005662E-2</v>
          </cell>
          <cell r="F479">
            <v>4.5989540260351333E-2</v>
          </cell>
          <cell r="G479">
            <v>4.5989540319125458E-2</v>
          </cell>
        </row>
        <row r="480">
          <cell r="A480" t="str">
            <v>ITOT-SWHCONBR3</v>
          </cell>
          <cell r="B480" t="str">
            <v>VAR_fin</v>
          </cell>
          <cell r="C480" t="str">
            <v>CON</v>
          </cell>
          <cell r="E480">
            <v>6.9163256330829093E-2</v>
          </cell>
          <cell r="F480">
            <v>6.9163249353218631E-2</v>
          </cell>
          <cell r="G480">
            <v>6.9163249441608565E-2</v>
          </cell>
        </row>
        <row r="481">
          <cell r="A481" t="str">
            <v>ITOT-SWHCONBR3</v>
          </cell>
          <cell r="B481" t="str">
            <v>VAR_ncap</v>
          </cell>
          <cell r="C481" t="str">
            <v>-</v>
          </cell>
          <cell r="E481">
            <v>3.7612943626777399E-3</v>
          </cell>
          <cell r="H481">
            <v>2.2480443757212501E-8</v>
          </cell>
        </row>
        <row r="482">
          <cell r="A482" t="str">
            <v>ITOT-SWHCONBR3</v>
          </cell>
          <cell r="B482" t="str">
            <v>VAR_cap</v>
          </cell>
          <cell r="C482" t="str">
            <v>-</v>
          </cell>
          <cell r="E482">
            <v>3.7612943626777399E-3</v>
          </cell>
          <cell r="F482">
            <v>3.7612943626777399E-3</v>
          </cell>
          <cell r="G482">
            <v>3.7612943626777399E-3</v>
          </cell>
          <cell r="H482">
            <v>2.2480443757212501E-8</v>
          </cell>
          <cell r="I482">
            <v>1.6314811666212099E-8</v>
          </cell>
        </row>
        <row r="483">
          <cell r="A483" t="str">
            <v>ITOT-ELCSPECADV</v>
          </cell>
          <cell r="B483" t="str">
            <v>VAR_fout</v>
          </cell>
          <cell r="C483" t="str">
            <v>ITOT-ELS</v>
          </cell>
          <cell r="I483">
            <v>0.46725877347427475</v>
          </cell>
        </row>
        <row r="484">
          <cell r="A484" t="str">
            <v>ITOT-ELCSPECADV</v>
          </cell>
          <cell r="B484" t="str">
            <v>VAR_fin</v>
          </cell>
          <cell r="C484" t="str">
            <v>ITOT_ELC</v>
          </cell>
          <cell r="I484">
            <v>0.34305596073035688</v>
          </cell>
        </row>
        <row r="485">
          <cell r="A485" t="str">
            <v>ITOT-ELCSPECADV</v>
          </cell>
          <cell r="B485" t="str">
            <v>VAR_ncap</v>
          </cell>
          <cell r="C485" t="str">
            <v>-</v>
          </cell>
          <cell r="I485">
            <v>2.5410856799815799E-2</v>
          </cell>
        </row>
        <row r="486">
          <cell r="A486" t="str">
            <v>ITOT-ELCSPECADV</v>
          </cell>
          <cell r="B486" t="str">
            <v>VAR_cap</v>
          </cell>
          <cell r="C486" t="str">
            <v>-</v>
          </cell>
          <cell r="I486">
            <v>2.5410856799815799E-2</v>
          </cell>
        </row>
        <row r="487">
          <cell r="A487" t="str">
            <v>RHES-SHELCBR</v>
          </cell>
          <cell r="B487" t="str">
            <v>VAR_fout</v>
          </cell>
          <cell r="C487" t="str">
            <v>RHES-SHAELCB</v>
          </cell>
          <cell r="D487">
            <v>4.2799755109884234</v>
          </cell>
          <cell r="E487">
            <v>4.4886799045001862</v>
          </cell>
          <cell r="F487">
            <v>0.71875369342263729</v>
          </cell>
          <cell r="G487">
            <v>0.16730246027295539</v>
          </cell>
          <cell r="H487">
            <v>9.4051555626494053E-4</v>
          </cell>
          <cell r="I487">
            <v>1.4380046858838158E-4</v>
          </cell>
        </row>
        <row r="488">
          <cell r="A488" t="str">
            <v>RHES-SHELCBR</v>
          </cell>
          <cell r="B488" t="str">
            <v>VAR_fin</v>
          </cell>
          <cell r="C488" t="str">
            <v>RHES_ELC</v>
          </cell>
          <cell r="D488">
            <v>4.5052373799878067</v>
          </cell>
          <cell r="E488">
            <v>4.8011567193562907</v>
          </cell>
          <cell r="F488">
            <v>0.78785584485225002</v>
          </cell>
          <cell r="G488">
            <v>0.18436367367236628</v>
          </cell>
          <cell r="H488">
            <v>1.0280688122653965E-3</v>
          </cell>
          <cell r="I488">
            <v>1.5209296665763905E-4</v>
          </cell>
        </row>
        <row r="489">
          <cell r="A489" t="str">
            <v>RHES-SHELCBR</v>
          </cell>
          <cell r="B489" t="str">
            <v>VAR_ncap</v>
          </cell>
          <cell r="C489" t="str">
            <v>-</v>
          </cell>
          <cell r="D489">
            <v>5.8977439835872802E-8</v>
          </cell>
          <cell r="E489">
            <v>2.14137679206922E-2</v>
          </cell>
          <cell r="H489">
            <v>7.6517283840989001E-5</v>
          </cell>
        </row>
        <row r="490">
          <cell r="A490" t="str">
            <v>RHES-SHELCBR</v>
          </cell>
          <cell r="B490" t="str">
            <v>VAR_cap</v>
          </cell>
          <cell r="C490" t="str">
            <v>-</v>
          </cell>
          <cell r="D490">
            <v>0.3457693588537728</v>
          </cell>
          <cell r="E490">
            <v>0.36718312677446496</v>
          </cell>
          <cell r="F490">
            <v>0.15868867335890197</v>
          </cell>
          <cell r="G490">
            <v>3.4551590033915947E-2</v>
          </cell>
          <cell r="H490">
            <v>7.6517283840989001E-5</v>
          </cell>
          <cell r="I490">
            <v>3.6531762497021496E-5</v>
          </cell>
        </row>
        <row r="491">
          <cell r="A491" t="str">
            <v>RHSA-WHELCBR</v>
          </cell>
          <cell r="B491" t="str">
            <v>VAR_fout</v>
          </cell>
          <cell r="C491" t="str">
            <v>RHSA-WHAELCB</v>
          </cell>
          <cell r="D491">
            <v>6.6447194308248898</v>
          </cell>
          <cell r="E491">
            <v>6.9687085663238912</v>
          </cell>
          <cell r="F491">
            <v>2.7806202276993632</v>
          </cell>
          <cell r="G491">
            <v>2.2393175102165741</v>
          </cell>
          <cell r="H491">
            <v>2.061748849365999</v>
          </cell>
          <cell r="I491">
            <v>2.1325227083660137</v>
          </cell>
        </row>
        <row r="492">
          <cell r="A492" t="str">
            <v>RHSA-WHELCBR</v>
          </cell>
          <cell r="B492" t="str">
            <v>VAR_fin</v>
          </cell>
          <cell r="C492" t="str">
            <v>RHSA_ELC</v>
          </cell>
          <cell r="D492">
            <v>8.4110372542087273</v>
          </cell>
          <cell r="E492">
            <v>8.7988744524291516</v>
          </cell>
          <cell r="F492">
            <v>3.4976355065400799</v>
          </cell>
          <cell r="G492">
            <v>2.7991468877707177</v>
          </cell>
          <cell r="H492">
            <v>2.5453689498345704</v>
          </cell>
          <cell r="I492">
            <v>2.6006374492268445</v>
          </cell>
        </row>
        <row r="493">
          <cell r="A493" t="str">
            <v>RHSA-WHELCBR</v>
          </cell>
          <cell r="B493" t="str">
            <v>VAR_ncap</v>
          </cell>
          <cell r="C493" t="str">
            <v>-</v>
          </cell>
          <cell r="D493">
            <v>1.7478338048037401E-6</v>
          </cell>
          <cell r="E493">
            <v>3.4212035497442402E-2</v>
          </cell>
          <cell r="H493">
            <v>0.13647957282305501</v>
          </cell>
          <cell r="I493">
            <v>6.1786895112775797E-2</v>
          </cell>
        </row>
        <row r="494">
          <cell r="A494" t="str">
            <v>RHSA-WHELCBR</v>
          </cell>
          <cell r="B494" t="str">
            <v>VAR_cap</v>
          </cell>
          <cell r="C494" t="str">
            <v>-</v>
          </cell>
          <cell r="D494">
            <v>0.43757033660748179</v>
          </cell>
          <cell r="E494">
            <v>0.47178237210492419</v>
          </cell>
          <cell r="F494">
            <v>0.47178237210492419</v>
          </cell>
          <cell r="G494">
            <v>0.47178237210492419</v>
          </cell>
          <cell r="H494">
            <v>0.140919232777589</v>
          </cell>
          <cell r="I494">
            <v>0.16271264884925801</v>
          </cell>
        </row>
        <row r="495">
          <cell r="A495" t="str">
            <v>ITOT-SWHLTHDH</v>
          </cell>
          <cell r="B495" t="str">
            <v>VAR_fout</v>
          </cell>
          <cell r="C495" t="str">
            <v>ITOT-SWH</v>
          </cell>
          <cell r="D495">
            <v>6.5822709881087098</v>
          </cell>
          <cell r="E495">
            <v>7.0678500798659334</v>
          </cell>
          <cell r="F495">
            <v>10.344650241076922</v>
          </cell>
          <cell r="G495">
            <v>10.399747282342975</v>
          </cell>
          <cell r="H495">
            <v>10.080563608785189</v>
          </cell>
          <cell r="I495">
            <v>23.167001469352716</v>
          </cell>
        </row>
        <row r="496">
          <cell r="A496" t="str">
            <v>ITOT-SWHLTHDH</v>
          </cell>
          <cell r="B496" t="str">
            <v>VAR_fin</v>
          </cell>
          <cell r="C496" t="str">
            <v>ITOT_LTH_DH</v>
          </cell>
          <cell r="D496">
            <v>7.120000000069834</v>
          </cell>
          <cell r="E496">
            <v>7.6289076890483196</v>
          </cell>
          <cell r="F496">
            <v>11.130143216705742</v>
          </cell>
          <cell r="G496">
            <v>11.130143217524214</v>
          </cell>
          <cell r="H496">
            <v>10.675427464358396</v>
          </cell>
          <cell r="I496">
            <v>24.386317336160737</v>
          </cell>
        </row>
        <row r="497">
          <cell r="A497" t="str">
            <v>ITOT-SWHLTHDH</v>
          </cell>
          <cell r="B497" t="str">
            <v>VAR_fin</v>
          </cell>
          <cell r="C497" t="str">
            <v>ITOTLTHDHC</v>
          </cell>
          <cell r="D497">
            <v>6.5822709881087098</v>
          </cell>
          <cell r="E497">
            <v>7.0678500798659334</v>
          </cell>
          <cell r="F497">
            <v>10.344650241076922</v>
          </cell>
          <cell r="G497">
            <v>10.399747282342975</v>
          </cell>
          <cell r="H497">
            <v>10.080563608785189</v>
          </cell>
          <cell r="I497">
            <v>23.167001469352716</v>
          </cell>
        </row>
        <row r="498">
          <cell r="A498" t="str">
            <v>ITOT-SWHLTHDH</v>
          </cell>
          <cell r="B498" t="str">
            <v>VAR_ncap</v>
          </cell>
          <cell r="C498" t="str">
            <v>-</v>
          </cell>
          <cell r="E498">
            <v>1.84559255133155E-6</v>
          </cell>
          <cell r="F498">
            <v>0.31115343350115998</v>
          </cell>
          <cell r="G498">
            <v>4.5728103533575603E-3</v>
          </cell>
          <cell r="H498">
            <v>0.40375944400400499</v>
          </cell>
          <cell r="I498">
            <v>1.4669618408187</v>
          </cell>
        </row>
        <row r="499">
          <cell r="A499" t="str">
            <v>ITOT-SWHLTHDH</v>
          </cell>
          <cell r="B499" t="str">
            <v>VAR_cap</v>
          </cell>
          <cell r="C499" t="str">
            <v>-</v>
          </cell>
          <cell r="D499">
            <v>0.79547229253225304</v>
          </cell>
          <cell r="E499">
            <v>0.54643292899201235</v>
          </cell>
          <cell r="F499">
            <v>0.85758551438362107</v>
          </cell>
          <cell r="G499">
            <v>0.86215652410823818</v>
          </cell>
          <cell r="H499">
            <v>0.87128064336551425</v>
          </cell>
          <cell r="I499">
            <v>1.9331097697362101</v>
          </cell>
        </row>
        <row r="500">
          <cell r="A500" t="str">
            <v>RHES-SHCONBR2</v>
          </cell>
          <cell r="B500" t="str">
            <v>VAR_fout</v>
          </cell>
          <cell r="C500" t="str">
            <v>RHES-SHCON</v>
          </cell>
          <cell r="D500">
            <v>0.13260699656436517</v>
          </cell>
          <cell r="E500">
            <v>0.82065439553216024</v>
          </cell>
          <cell r="F500">
            <v>0.13586899320413817</v>
          </cell>
          <cell r="G500">
            <v>0.15391006856846029</v>
          </cell>
          <cell r="H500">
            <v>0.13205885740083301</v>
          </cell>
          <cell r="I500">
            <v>0.11170498647171745</v>
          </cell>
        </row>
        <row r="501">
          <cell r="A501" t="str">
            <v>RHES-SHCONBR2</v>
          </cell>
          <cell r="B501" t="str">
            <v>VAR_fin</v>
          </cell>
          <cell r="C501" t="str">
            <v>CON</v>
          </cell>
          <cell r="D501">
            <v>0.13260699656436517</v>
          </cell>
          <cell r="E501">
            <v>0.82065439553216024</v>
          </cell>
          <cell r="F501">
            <v>0.13586899320413817</v>
          </cell>
          <cell r="G501">
            <v>0.15391006856846029</v>
          </cell>
          <cell r="H501">
            <v>0.13205885740083301</v>
          </cell>
          <cell r="I501">
            <v>0.11170498647171745</v>
          </cell>
        </row>
        <row r="502">
          <cell r="A502" t="str">
            <v>RHES-SHCONBR2</v>
          </cell>
          <cell r="B502" t="str">
            <v>VAR_ncap</v>
          </cell>
          <cell r="C502" t="str">
            <v>-</v>
          </cell>
          <cell r="D502">
            <v>3.3149390044633797E-2</v>
          </cell>
          <cell r="E502">
            <v>3.3149390044633797E-2</v>
          </cell>
        </row>
        <row r="503">
          <cell r="A503" t="str">
            <v>RHES-SHCONBR2</v>
          </cell>
          <cell r="B503" t="str">
            <v>VAR_cap</v>
          </cell>
          <cell r="C503" t="str">
            <v>-</v>
          </cell>
          <cell r="D503">
            <v>3.3149390044633797E-2</v>
          </cell>
          <cell r="E503">
            <v>6.6298780089267595E-2</v>
          </cell>
          <cell r="F503">
            <v>6.6298780089267595E-2</v>
          </cell>
          <cell r="G503">
            <v>6.6298780089267595E-2</v>
          </cell>
          <cell r="H503">
            <v>6.6298780089267595E-2</v>
          </cell>
          <cell r="I503">
            <v>3.5788291160793101E-2</v>
          </cell>
        </row>
        <row r="504">
          <cell r="A504" t="str">
            <v>ITOT-SWHCONBR4</v>
          </cell>
          <cell r="B504" t="str">
            <v>VAR_fout</v>
          </cell>
          <cell r="C504" t="str">
            <v>ITOT-ELS</v>
          </cell>
          <cell r="E504">
            <v>4.5966080118922933E-2</v>
          </cell>
          <cell r="F504">
            <v>4.5966079797603081E-2</v>
          </cell>
          <cell r="G504">
            <v>4.5966079835803204E-2</v>
          </cell>
        </row>
        <row r="505">
          <cell r="A505" t="str">
            <v>ITOT-SWHCONBR4</v>
          </cell>
          <cell r="B505" t="str">
            <v>VAR_fout</v>
          </cell>
          <cell r="C505" t="str">
            <v>ITOT-SWHC</v>
          </cell>
          <cell r="E505">
            <v>0.49397624666997658</v>
          </cell>
          <cell r="F505">
            <v>0.49397624321690037</v>
          </cell>
          <cell r="G505">
            <v>0.49397624362741871</v>
          </cell>
        </row>
        <row r="506">
          <cell r="A506" t="str">
            <v>ITOT-SWHCONBR4</v>
          </cell>
          <cell r="B506" t="str">
            <v>VAR_fin</v>
          </cell>
          <cell r="C506" t="str">
            <v>CON</v>
          </cell>
          <cell r="E506">
            <v>0.53994232678889964</v>
          </cell>
          <cell r="F506">
            <v>0.53994232301450373</v>
          </cell>
          <cell r="G506">
            <v>0.53994232346322213</v>
          </cell>
        </row>
        <row r="507">
          <cell r="A507" t="str">
            <v>ITOT-SWHCONBR4</v>
          </cell>
          <cell r="B507" t="str">
            <v>VAR_ncap</v>
          </cell>
          <cell r="C507" t="str">
            <v>-</v>
          </cell>
          <cell r="E507">
            <v>2.9363597162929401E-2</v>
          </cell>
        </row>
        <row r="508">
          <cell r="A508" t="str">
            <v>ITOT-SWHCONBR4</v>
          </cell>
          <cell r="B508" t="str">
            <v>VAR_cap</v>
          </cell>
          <cell r="C508" t="str">
            <v>-</v>
          </cell>
          <cell r="E508">
            <v>2.9363597162929401E-2</v>
          </cell>
          <cell r="F508">
            <v>2.9363597162929401E-2</v>
          </cell>
          <cell r="G508">
            <v>2.9363597162929401E-2</v>
          </cell>
        </row>
        <row r="509">
          <cell r="A509" t="str">
            <v>D-ITOT_NKEV_GAS_ELC_CHP</v>
          </cell>
          <cell r="B509" t="str">
            <v>VAR_fout</v>
          </cell>
          <cell r="C509" t="str">
            <v>ITOT_ELC</v>
          </cell>
          <cell r="D509">
            <v>0.66995944290726395</v>
          </cell>
          <cell r="E509">
            <v>0.19698813445569918</v>
          </cell>
          <cell r="F509">
            <v>0.41360257830130248</v>
          </cell>
          <cell r="G509">
            <v>2.0887805389782108</v>
          </cell>
          <cell r="H509">
            <v>0.94132165732741413</v>
          </cell>
          <cell r="I509">
            <v>0.1089731842601369</v>
          </cell>
        </row>
        <row r="510">
          <cell r="A510" t="str">
            <v>D-ITOT_NKEV_GAS_ELC_CHP</v>
          </cell>
          <cell r="B510" t="str">
            <v>VAR_fout</v>
          </cell>
          <cell r="C510" t="str">
            <v>ELC5</v>
          </cell>
          <cell r="G510">
            <v>2.4556758657500763E-3</v>
          </cell>
          <cell r="H510">
            <v>2.3518706837725941E-2</v>
          </cell>
          <cell r="I510">
            <v>8.149750489485217E-3</v>
          </cell>
        </row>
        <row r="511">
          <cell r="A511" t="str">
            <v>D-ITOT_NKEV_GAS_ELC_CHP</v>
          </cell>
          <cell r="B511" t="str">
            <v>VAR_fin</v>
          </cell>
          <cell r="C511" t="str">
            <v>ITOT_NKEV_GAS_ELC_CHP</v>
          </cell>
          <cell r="D511">
            <v>0.66995962193961545</v>
          </cell>
          <cell r="E511">
            <v>0.19698824912859278</v>
          </cell>
          <cell r="F511">
            <v>0.41360267779875287</v>
          </cell>
          <cell r="G511">
            <v>2.0912362565542462</v>
          </cell>
          <cell r="H511">
            <v>0.96484048921054844</v>
          </cell>
          <cell r="I511">
            <v>0.11712300362621988</v>
          </cell>
        </row>
        <row r="512">
          <cell r="A512" t="str">
            <v>SCOM-SHELCBR</v>
          </cell>
          <cell r="B512" t="str">
            <v>VAR_fout</v>
          </cell>
          <cell r="C512" t="str">
            <v>SCOM-SHAELCB</v>
          </cell>
          <cell r="D512">
            <v>2.3940339693828103</v>
          </cell>
          <cell r="F512">
            <v>0.44619389996291253</v>
          </cell>
          <cell r="G512">
            <v>0.30109926785021118</v>
          </cell>
          <cell r="H512">
            <v>0.23060890835784445</v>
          </cell>
          <cell r="I512">
            <v>0.19818256861865194</v>
          </cell>
        </row>
        <row r="513">
          <cell r="A513" t="str">
            <v>SCOM-SHELCBR</v>
          </cell>
          <cell r="B513" t="str">
            <v>VAR_fin</v>
          </cell>
          <cell r="C513" t="str">
            <v>SCOM_ELC</v>
          </cell>
          <cell r="D513">
            <v>2.6235988705565019</v>
          </cell>
          <cell r="F513">
            <v>0.83208240178884985</v>
          </cell>
          <cell r="G513">
            <v>0.54331449336120352</v>
          </cell>
          <cell r="H513">
            <v>0.40369110196079533</v>
          </cell>
          <cell r="I513">
            <v>0.3347233155185661</v>
          </cell>
        </row>
        <row r="514">
          <cell r="A514" t="str">
            <v>SCOM-SHELCBR</v>
          </cell>
          <cell r="B514" t="str">
            <v>VAR_ncap</v>
          </cell>
          <cell r="C514" t="str">
            <v>-</v>
          </cell>
          <cell r="F514">
            <v>3.4477597314311603E-2</v>
          </cell>
          <cell r="H514">
            <v>1.9046834022935499E-2</v>
          </cell>
          <cell r="I514">
            <v>3.0172919553275598E-2</v>
          </cell>
        </row>
        <row r="515">
          <cell r="A515" t="str">
            <v>SCOM-SHELCBR</v>
          </cell>
          <cell r="B515" t="str">
            <v>VAR_cap</v>
          </cell>
          <cell r="C515" t="str">
            <v>-</v>
          </cell>
          <cell r="D515">
            <v>0.184988048351442</v>
          </cell>
          <cell r="E515">
            <v>2.2228850149463852E-9</v>
          </cell>
          <cell r="F515">
            <v>3.44775995220096E-2</v>
          </cell>
          <cell r="G515">
            <v>3.4477599476894605E-2</v>
          </cell>
          <cell r="H515">
            <v>2.5153572368667099E-2</v>
          </cell>
          <cell r="I515">
            <v>4.3995845527416803E-2</v>
          </cell>
        </row>
        <row r="516">
          <cell r="A516" t="str">
            <v>RHES-SHCONBR3</v>
          </cell>
          <cell r="B516" t="str">
            <v>VAR_fout</v>
          </cell>
          <cell r="C516" t="str">
            <v>RHES-SHCON</v>
          </cell>
          <cell r="D516">
            <v>0.22064782941302652</v>
          </cell>
          <cell r="E516">
            <v>1.3555041046038492</v>
          </cell>
          <cell r="F516">
            <v>0.19101375944363425</v>
          </cell>
          <cell r="G516">
            <v>0.19716849652051663</v>
          </cell>
          <cell r="H516">
            <v>0.20006439175367921</v>
          </cell>
          <cell r="I516">
            <v>0.18591237179083245</v>
          </cell>
        </row>
        <row r="517">
          <cell r="A517" t="str">
            <v>RHES-SHCONBR3</v>
          </cell>
          <cell r="B517" t="str">
            <v>VAR_fin</v>
          </cell>
          <cell r="C517" t="str">
            <v>CON</v>
          </cell>
          <cell r="D517">
            <v>0.22064782941302652</v>
          </cell>
          <cell r="E517">
            <v>1.3555041046038492</v>
          </cell>
          <cell r="F517">
            <v>0.19101375944363425</v>
          </cell>
          <cell r="G517">
            <v>0.19716849652051663</v>
          </cell>
          <cell r="H517">
            <v>0.20006439175367921</v>
          </cell>
          <cell r="I517">
            <v>0.18591237179083245</v>
          </cell>
        </row>
        <row r="518">
          <cell r="A518" t="str">
            <v>RHES-SHCONBR3</v>
          </cell>
          <cell r="B518" t="str">
            <v>VAR_ncap</v>
          </cell>
          <cell r="C518" t="str">
            <v>-</v>
          </cell>
          <cell r="D518">
            <v>5.4754028624984297E-2</v>
          </cell>
          <cell r="E518">
            <v>5.4754028624984297E-2</v>
          </cell>
        </row>
        <row r="519">
          <cell r="A519" t="str">
            <v>RHES-SHCONBR3</v>
          </cell>
          <cell r="B519" t="str">
            <v>VAR_cap</v>
          </cell>
          <cell r="C519" t="str">
            <v>-</v>
          </cell>
          <cell r="D519">
            <v>5.4754028624984297E-2</v>
          </cell>
          <cell r="E519">
            <v>0.109508057249969</v>
          </cell>
          <cell r="F519">
            <v>0.109508057249969</v>
          </cell>
          <cell r="G519">
            <v>0.109508057249969</v>
          </cell>
          <cell r="H519">
            <v>0.109508057249969</v>
          </cell>
          <cell r="I519">
            <v>5.9112795620640701E-2</v>
          </cell>
        </row>
        <row r="520">
          <cell r="A520" t="str">
            <v>ITOT-SWHCONBR5</v>
          </cell>
          <cell r="B520" t="str">
            <v>VAR_fout</v>
          </cell>
          <cell r="C520" t="str">
            <v>ITOT-ELS</v>
          </cell>
          <cell r="E520">
            <v>4.0128284963769599E-2</v>
          </cell>
          <cell r="F520">
            <v>4.0128283991342925E-2</v>
          </cell>
          <cell r="G520">
            <v>4.012828404465623E-2</v>
          </cell>
        </row>
        <row r="521">
          <cell r="A521" t="str">
            <v>ITOT-SWHCONBR5</v>
          </cell>
          <cell r="B521" t="str">
            <v>VAR_fout</v>
          </cell>
          <cell r="C521" t="str">
            <v>ITOT-SWHC</v>
          </cell>
          <cell r="E521">
            <v>0.19682428101092167</v>
          </cell>
          <cell r="F521">
            <v>0.19682427624128893</v>
          </cell>
          <cell r="G521">
            <v>0.1968242765027842</v>
          </cell>
        </row>
        <row r="522">
          <cell r="A522" t="str">
            <v>ITOT-SWHCONBR5</v>
          </cell>
          <cell r="B522" t="str">
            <v>VAR_fin</v>
          </cell>
          <cell r="C522" t="str">
            <v>CON</v>
          </cell>
          <cell r="E522">
            <v>0.23695256597469125</v>
          </cell>
          <cell r="F522">
            <v>0.23695256023263186</v>
          </cell>
          <cell r="G522">
            <v>0.23695256054744057</v>
          </cell>
        </row>
        <row r="523">
          <cell r="A523" t="str">
            <v>ITOT-SWHCONBR5</v>
          </cell>
          <cell r="B523" t="str">
            <v>VAR_ncap</v>
          </cell>
          <cell r="C523" t="str">
            <v>-</v>
          </cell>
          <cell r="E523">
            <v>1.2886153531108301E-2</v>
          </cell>
        </row>
        <row r="524">
          <cell r="A524" t="str">
            <v>ITOT-SWHCONBR5</v>
          </cell>
          <cell r="B524" t="str">
            <v>VAR_cap</v>
          </cell>
          <cell r="C524" t="str">
            <v>-</v>
          </cell>
          <cell r="E524">
            <v>1.2886153531108301E-2</v>
          </cell>
          <cell r="F524">
            <v>1.2886153531108301E-2</v>
          </cell>
          <cell r="G524">
            <v>1.2886153531108301E-2</v>
          </cell>
        </row>
        <row r="525">
          <cell r="A525" t="str">
            <v>RHES-SHSTG-ELC</v>
          </cell>
          <cell r="B525" t="str">
            <v>VAR_fout</v>
          </cell>
          <cell r="C525" t="str">
            <v>RHES-SHAELCB</v>
          </cell>
          <cell r="E525">
            <v>0.78245159539265241</v>
          </cell>
          <cell r="F525">
            <v>0.2259602683876458</v>
          </cell>
          <cell r="G525">
            <v>4.4332945665386717E-2</v>
          </cell>
          <cell r="H525">
            <v>5.2914504778112777E-5</v>
          </cell>
          <cell r="I525">
            <v>3.6240786176483579E-5</v>
          </cell>
        </row>
        <row r="526">
          <cell r="A526" t="str">
            <v>RHES-SHSTG-ELC</v>
          </cell>
          <cell r="B526" t="str">
            <v>VAR_fin</v>
          </cell>
          <cell r="C526" t="str">
            <v>RHES-SHAELCB</v>
          </cell>
          <cell r="E526">
            <v>0.78247424340044214</v>
          </cell>
          <cell r="F526">
            <v>0.22596930919352973</v>
          </cell>
          <cell r="G526">
            <v>4.4334648967461046E-2</v>
          </cell>
          <cell r="H526">
            <v>5.2887490886154117E-5</v>
          </cell>
          <cell r="I526">
            <v>3.627817017621054E-5</v>
          </cell>
        </row>
        <row r="527">
          <cell r="A527" t="str">
            <v>RHES-SHSTG-ELC</v>
          </cell>
          <cell r="B527" t="str">
            <v>VAR_ncap</v>
          </cell>
          <cell r="C527" t="str">
            <v>-</v>
          </cell>
          <cell r="D527">
            <v>4.0914806737600598E-7</v>
          </cell>
          <cell r="E527">
            <v>6.4797144873544599E-2</v>
          </cell>
          <cell r="H527">
            <v>1.3500102977074701E-5</v>
          </cell>
        </row>
        <row r="528">
          <cell r="A528" t="str">
            <v>RHES-SHSTG-ELC</v>
          </cell>
          <cell r="B528" t="str">
            <v>VAR_cap</v>
          </cell>
          <cell r="C528" t="str">
            <v>-</v>
          </cell>
          <cell r="D528">
            <v>4.0914806737600598E-7</v>
          </cell>
          <cell r="E528">
            <v>6.4797554021611997E-2</v>
          </cell>
          <cell r="F528">
            <v>2.8003885164315998E-2</v>
          </cell>
          <cell r="G528">
            <v>6.0973386074494942E-3</v>
          </cell>
          <cell r="H528">
            <v>1.3500102977074701E-5</v>
          </cell>
          <cell r="I528">
            <v>6.4459417383456208E-6</v>
          </cell>
        </row>
        <row r="529">
          <cell r="A529" t="str">
            <v>RHES-SHCONBR4</v>
          </cell>
          <cell r="B529" t="str">
            <v>VAR_fout</v>
          </cell>
          <cell r="C529" t="str">
            <v>RHES-SHCON</v>
          </cell>
          <cell r="E529">
            <v>0.42668068006673732</v>
          </cell>
          <cell r="F529">
            <v>8.7358415402069858E-2</v>
          </cell>
          <cell r="G529">
            <v>0.10182919278787622</v>
          </cell>
          <cell r="H529">
            <v>7.6060978678085714E-2</v>
          </cell>
          <cell r="I529">
            <v>6.164449135773515E-2</v>
          </cell>
        </row>
        <row r="530">
          <cell r="A530" t="str">
            <v>RHES-SHCONBR4</v>
          </cell>
          <cell r="B530" t="str">
            <v>VAR_fin</v>
          </cell>
          <cell r="C530" t="str">
            <v>CON</v>
          </cell>
          <cell r="E530">
            <v>0.42668068006673732</v>
          </cell>
          <cell r="F530">
            <v>8.7358415402069858E-2</v>
          </cell>
          <cell r="G530">
            <v>0.10182919278787622</v>
          </cell>
          <cell r="H530">
            <v>7.6060978678085714E-2</v>
          </cell>
          <cell r="I530">
            <v>6.164449135773515E-2</v>
          </cell>
        </row>
        <row r="531">
          <cell r="A531" t="str">
            <v>RHES-SHCONBR4</v>
          </cell>
          <cell r="B531" t="str">
            <v>VAR_ncap</v>
          </cell>
          <cell r="C531" t="str">
            <v>-</v>
          </cell>
          <cell r="E531">
            <v>3.44705502602628E-2</v>
          </cell>
        </row>
        <row r="532">
          <cell r="A532" t="str">
            <v>RHES-SHCONBR4</v>
          </cell>
          <cell r="B532" t="str">
            <v>VAR_cap</v>
          </cell>
          <cell r="C532" t="str">
            <v>-</v>
          </cell>
          <cell r="E532">
            <v>3.44705502602628E-2</v>
          </cell>
          <cell r="F532">
            <v>3.44705502602628E-2</v>
          </cell>
          <cell r="G532">
            <v>3.44705502602628E-2</v>
          </cell>
          <cell r="H532">
            <v>3.44705502602628E-2</v>
          </cell>
          <cell r="I532">
            <v>1.9927460781947199E-2</v>
          </cell>
        </row>
        <row r="533">
          <cell r="A533" t="str">
            <v>RHNM-SHNGAHP</v>
          </cell>
          <cell r="B533" t="str">
            <v>VAR_fout</v>
          </cell>
          <cell r="C533" t="str">
            <v>CO2_R</v>
          </cell>
          <cell r="F533">
            <v>17.5901002553633</v>
          </cell>
          <cell r="G533">
            <v>23.331934339381998</v>
          </cell>
          <cell r="H533">
            <v>31.659683561961799</v>
          </cell>
          <cell r="I533">
            <v>33.477000598814598</v>
          </cell>
        </row>
        <row r="534">
          <cell r="A534" t="str">
            <v>RHNM-SHNGAHP</v>
          </cell>
          <cell r="B534" t="str">
            <v>VAR_fout</v>
          </cell>
          <cell r="C534" t="str">
            <v>RHNM-SHANGAH</v>
          </cell>
          <cell r="F534">
            <v>0.60653761502275627</v>
          </cell>
          <cell r="G534">
            <v>0.82032288378272689</v>
          </cell>
          <cell r="H534">
            <v>1.1516420700671555</v>
          </cell>
          <cell r="I534">
            <v>1.2354757635391627</v>
          </cell>
        </row>
        <row r="535">
          <cell r="A535" t="str">
            <v>RHNM-SHNGAHP</v>
          </cell>
          <cell r="B535" t="str">
            <v>VAR_fin</v>
          </cell>
          <cell r="C535" t="str">
            <v>RNGA</v>
          </cell>
          <cell r="F535">
            <v>0.31188121020147702</v>
          </cell>
          <cell r="G535">
            <v>0.41368677906705659</v>
          </cell>
          <cell r="H535">
            <v>0.56134190712698184</v>
          </cell>
          <cell r="I535">
            <v>0.59356384040451371</v>
          </cell>
        </row>
        <row r="536">
          <cell r="A536" t="str">
            <v>RHNM-SHNGAHP</v>
          </cell>
          <cell r="B536" t="str">
            <v>VAR_fin</v>
          </cell>
          <cell r="C536" t="str">
            <v>RHNMELCHPC</v>
          </cell>
          <cell r="F536">
            <v>0.60653761502275627</v>
          </cell>
          <cell r="G536">
            <v>0.82032288378272689</v>
          </cell>
          <cell r="H536">
            <v>1.1516420700671555</v>
          </cell>
          <cell r="I536">
            <v>1.2354757635391627</v>
          </cell>
        </row>
        <row r="537">
          <cell r="A537" t="str">
            <v>RHNM-SHNGAHP</v>
          </cell>
          <cell r="B537" t="str">
            <v>VAR_ncap</v>
          </cell>
          <cell r="C537" t="str">
            <v>-</v>
          </cell>
          <cell r="F537">
            <v>4.7221051394370599E-2</v>
          </cell>
          <cell r="G537">
            <v>1.6451575532696799E-2</v>
          </cell>
          <cell r="H537">
            <v>5.3997095265361901E-2</v>
          </cell>
          <cell r="I537">
            <v>5.0318141487985003E-2</v>
          </cell>
        </row>
        <row r="538">
          <cell r="A538" t="str">
            <v>RHNM-SHNGAHP</v>
          </cell>
          <cell r="B538" t="str">
            <v>VAR_cap</v>
          </cell>
          <cell r="C538" t="str">
            <v>-</v>
          </cell>
          <cell r="F538">
            <v>4.7221051394370599E-2</v>
          </cell>
          <cell r="G538">
            <v>6.3672626927067405E-2</v>
          </cell>
          <cell r="H538">
            <v>8.9389333727351403E-2</v>
          </cell>
          <cell r="I538">
            <v>9.6185640456632304E-2</v>
          </cell>
        </row>
        <row r="539">
          <cell r="A539" t="str">
            <v>D-RHEM_SOLELC</v>
          </cell>
          <cell r="B539" t="str">
            <v>VAR_fout</v>
          </cell>
          <cell r="C539" t="str">
            <v>ELC5</v>
          </cell>
          <cell r="D539">
            <v>7.1492168632001946E-2</v>
          </cell>
          <cell r="E539">
            <v>0.66969363616608168</v>
          </cell>
          <cell r="F539">
            <v>0.80481557313776408</v>
          </cell>
          <cell r="G539">
            <v>1.0400121698909608</v>
          </cell>
          <cell r="H539">
            <v>1.3787837897431199</v>
          </cell>
          <cell r="I539">
            <v>3.1605806058277945</v>
          </cell>
        </row>
        <row r="540">
          <cell r="A540" t="str">
            <v>D-RHEM_SOLELC</v>
          </cell>
          <cell r="B540" t="str">
            <v>VAR_fout</v>
          </cell>
          <cell r="C540" t="str">
            <v>RHEM_ELC</v>
          </cell>
          <cell r="D540">
            <v>0.79099105715384654</v>
          </cell>
          <cell r="E540">
            <v>0.61788893723724625</v>
          </cell>
          <cell r="F540">
            <v>0.7094703008248775</v>
          </cell>
          <cell r="G540">
            <v>0.90295562346907832</v>
          </cell>
          <cell r="H540">
            <v>1.2324313558384485</v>
          </cell>
          <cell r="I540">
            <v>3.3689244659922974</v>
          </cell>
        </row>
        <row r="541">
          <cell r="A541" t="str">
            <v>D-RHEM_SOLELC</v>
          </cell>
          <cell r="B541" t="str">
            <v>VAR_fin</v>
          </cell>
          <cell r="C541" t="str">
            <v>RHEM_SOL_ELC</v>
          </cell>
          <cell r="D541">
            <v>0.86248322578584768</v>
          </cell>
          <cell r="E541">
            <v>1.2875825733240325</v>
          </cell>
          <cell r="F541">
            <v>1.5142858739626419</v>
          </cell>
          <cell r="G541">
            <v>1.9429677933201701</v>
          </cell>
          <cell r="H541">
            <v>2.6112151455420074</v>
          </cell>
          <cell r="I541">
            <v>6.5295050718342695</v>
          </cell>
        </row>
        <row r="542">
          <cell r="A542" t="str">
            <v>ITOT-SWHCONBR7</v>
          </cell>
          <cell r="B542" t="str">
            <v>VAR_fout</v>
          </cell>
          <cell r="C542" t="str">
            <v>ITOT-ELS</v>
          </cell>
          <cell r="E542">
            <v>0.23672758308776876</v>
          </cell>
          <cell r="F542">
            <v>0.23672757614420936</v>
          </cell>
          <cell r="G542">
            <v>0.23672757544593553</v>
          </cell>
          <cell r="H542">
            <v>1.6775243122768664E-6</v>
          </cell>
          <cell r="I542">
            <v>0.36542411189966101</v>
          </cell>
        </row>
        <row r="543">
          <cell r="A543" t="str">
            <v>ITOT-SWHCONBR7</v>
          </cell>
          <cell r="B543" t="str">
            <v>VAR_fout</v>
          </cell>
          <cell r="C543" t="str">
            <v>ITOT-SWHC</v>
          </cell>
          <cell r="E543">
            <v>4.1279999896728078E-2</v>
          </cell>
          <cell r="F543">
            <v>4.1279998685926529E-2</v>
          </cell>
          <cell r="G543">
            <v>4.1279998564163103E-2</v>
          </cell>
          <cell r="I543">
            <v>6.372179829963949E-2</v>
          </cell>
        </row>
        <row r="544">
          <cell r="A544" t="str">
            <v>ITOT-SWHCONBR7</v>
          </cell>
          <cell r="B544" t="str">
            <v>VAR_fin</v>
          </cell>
          <cell r="C544" t="str">
            <v>CON</v>
          </cell>
          <cell r="E544">
            <v>0.27800758298449674</v>
          </cell>
          <cell r="F544">
            <v>0.27800757483013605</v>
          </cell>
          <cell r="G544">
            <v>0.27800757401009879</v>
          </cell>
          <cell r="H544">
            <v>2.0153231475933116E-6</v>
          </cell>
          <cell r="I544">
            <v>0.42914591019930015</v>
          </cell>
        </row>
        <row r="545">
          <cell r="A545" t="str">
            <v>ITOT-SWHCONBR7</v>
          </cell>
          <cell r="B545" t="str">
            <v>VAR_ncap</v>
          </cell>
          <cell r="C545" t="str">
            <v>-</v>
          </cell>
          <cell r="E545">
            <v>1.51188417922589E-2</v>
          </cell>
          <cell r="H545">
            <v>1.46125468529823E-7</v>
          </cell>
          <cell r="I545">
            <v>2.3342560576032598E-2</v>
          </cell>
        </row>
        <row r="546">
          <cell r="A546" t="str">
            <v>ITOT-SWHCONBR7</v>
          </cell>
          <cell r="B546" t="str">
            <v>VAR_cap</v>
          </cell>
          <cell r="C546" t="str">
            <v>-</v>
          </cell>
          <cell r="E546">
            <v>1.51188417922589E-2</v>
          </cell>
          <cell r="F546">
            <v>1.51188417922589E-2</v>
          </cell>
          <cell r="G546">
            <v>1.51188417922589E-2</v>
          </cell>
          <cell r="H546">
            <v>1.46125468529823E-7</v>
          </cell>
          <cell r="I546">
            <v>2.3342666624183901E-2</v>
          </cell>
        </row>
        <row r="547">
          <cell r="A547" t="str">
            <v>RHNS-SHSTG-ELCHP</v>
          </cell>
          <cell r="B547" t="str">
            <v>VAR_fout</v>
          </cell>
          <cell r="C547" t="str">
            <v>RHNS-SHAELCH</v>
          </cell>
          <cell r="E547">
            <v>3.8528318180393865E-2</v>
          </cell>
          <cell r="F547">
            <v>8.9513986742928583E-2</v>
          </cell>
          <cell r="G547">
            <v>0.13610206238560418</v>
          </cell>
          <cell r="H547">
            <v>0.10142595320001242</v>
          </cell>
          <cell r="I547">
            <v>0.36836195208086098</v>
          </cell>
        </row>
        <row r="548">
          <cell r="A548" t="str">
            <v>RHNS-SHSTG-ELCHP</v>
          </cell>
          <cell r="B548" t="str">
            <v>VAR_fin</v>
          </cell>
          <cell r="C548" t="str">
            <v>RHNS-SHAELCH</v>
          </cell>
          <cell r="E548">
            <v>3.8529245017197747E-2</v>
          </cell>
          <cell r="F548">
            <v>8.9517509358950365E-2</v>
          </cell>
          <cell r="G548">
            <v>0.13610767873236582</v>
          </cell>
          <cell r="H548">
            <v>0.10142880986957123</v>
          </cell>
          <cell r="I548">
            <v>0.36837587379936565</v>
          </cell>
        </row>
        <row r="549">
          <cell r="A549" t="str">
            <v>RHNS-SHSTG-ELCHP</v>
          </cell>
          <cell r="B549" t="str">
            <v>VAR_ncap</v>
          </cell>
          <cell r="C549" t="str">
            <v>-</v>
          </cell>
          <cell r="E549">
            <v>3.1732609704893098E-3</v>
          </cell>
          <cell r="F549">
            <v>4.7761308178122901E-3</v>
          </cell>
          <cell r="G549">
            <v>8.78903392513063E-3</v>
          </cell>
          <cell r="H549">
            <v>1.5537093757733499E-2</v>
          </cell>
          <cell r="I549">
            <v>2.8569966608382499E-2</v>
          </cell>
        </row>
        <row r="550">
          <cell r="A550" t="str">
            <v>RHNS-SHSTG-ELCHP</v>
          </cell>
          <cell r="B550" t="str">
            <v>VAR_cap</v>
          </cell>
          <cell r="C550" t="str">
            <v>-</v>
          </cell>
          <cell r="E550">
            <v>3.1732609704893098E-3</v>
          </cell>
          <cell r="F550">
            <v>7.9493917883015994E-3</v>
          </cell>
          <cell r="G550">
            <v>1.67384257134322E-2</v>
          </cell>
          <cell r="H550">
            <v>3.0144252427254901E-2</v>
          </cell>
          <cell r="I550">
            <v>4.3127522914825099E-2</v>
          </cell>
        </row>
        <row r="551">
          <cell r="A551" t="str">
            <v>RHNS-SHSOLBR</v>
          </cell>
          <cell r="B551" t="str">
            <v>VAR_fout</v>
          </cell>
          <cell r="C551" t="str">
            <v>RHNS-SHASOL</v>
          </cell>
          <cell r="E551">
            <v>1.3399614933747091E-2</v>
          </cell>
          <cell r="F551">
            <v>1.3399917193835488E-2</v>
          </cell>
          <cell r="G551">
            <v>1.407477428141574E-2</v>
          </cell>
          <cell r="H551">
            <v>4.2108017938710714E-3</v>
          </cell>
          <cell r="I551">
            <v>0.30198613551454234</v>
          </cell>
        </row>
        <row r="552">
          <cell r="A552" t="str">
            <v>RHNS-SHSOLBR</v>
          </cell>
          <cell r="B552" t="str">
            <v>VAR_fin</v>
          </cell>
          <cell r="C552" t="str">
            <v>SOL</v>
          </cell>
          <cell r="E552">
            <v>1.3399614933747091E-2</v>
          </cell>
          <cell r="F552">
            <v>1.3399917193835488E-2</v>
          </cell>
          <cell r="G552">
            <v>1.407477428141574E-2</v>
          </cell>
          <cell r="H552">
            <v>4.2108017938710714E-3</v>
          </cell>
          <cell r="I552">
            <v>0.30198613551454234</v>
          </cell>
        </row>
        <row r="553">
          <cell r="A553" t="str">
            <v>RHNS-SHSOLBR</v>
          </cell>
          <cell r="B553" t="str">
            <v>VAR_ncap</v>
          </cell>
          <cell r="C553" t="str">
            <v>-</v>
          </cell>
          <cell r="E553">
            <v>1.94601215667106E-3</v>
          </cell>
          <cell r="F553">
            <v>4.38932215124203E-8</v>
          </cell>
          <cell r="G553">
            <v>9.8008799248601005E-5</v>
          </cell>
          <cell r="H553">
            <v>4.33364080529023E-4</v>
          </cell>
          <cell r="I553">
            <v>4.3495580497695599E-2</v>
          </cell>
        </row>
        <row r="554">
          <cell r="A554" t="str">
            <v>RHNS-SHSOLBR</v>
          </cell>
          <cell r="B554" t="str">
            <v>VAR_cap</v>
          </cell>
          <cell r="C554" t="str">
            <v>-</v>
          </cell>
          <cell r="E554">
            <v>1.94601215667106E-3</v>
          </cell>
          <cell r="F554">
            <v>1.9460560498925699E-3</v>
          </cell>
          <cell r="G554">
            <v>2.0440648491411701E-3</v>
          </cell>
          <cell r="H554">
            <v>6.1153038698291099E-4</v>
          </cell>
          <cell r="I554">
            <v>4.38571327465275E-2</v>
          </cell>
        </row>
        <row r="555">
          <cell r="A555" t="str">
            <v>RHES-SHPLTBR</v>
          </cell>
          <cell r="B555" t="str">
            <v>VAR_fout</v>
          </cell>
          <cell r="C555" t="str">
            <v>RHES-SHPLT</v>
          </cell>
          <cell r="D555">
            <v>1.2957558208124391</v>
          </cell>
          <cell r="E555">
            <v>1.4868835055895346</v>
          </cell>
          <cell r="F555">
            <v>2.0499535077033431E-2</v>
          </cell>
          <cell r="G555">
            <v>2.9623712396098664E-2</v>
          </cell>
          <cell r="H555">
            <v>3.049679195675439E-2</v>
          </cell>
          <cell r="I555">
            <v>2.5025407649217124E-2</v>
          </cell>
        </row>
        <row r="556">
          <cell r="A556" t="str">
            <v>RHES-SHPLTBR</v>
          </cell>
          <cell r="B556" t="str">
            <v>VAR_fin</v>
          </cell>
          <cell r="C556" t="str">
            <v>RPLT</v>
          </cell>
          <cell r="D556">
            <v>1.4397286897916004</v>
          </cell>
          <cell r="E556">
            <v>1.7911265363147291</v>
          </cell>
          <cell r="F556">
            <v>2.8261701120803218E-2</v>
          </cell>
          <cell r="G556">
            <v>4.0035407802585951E-2</v>
          </cell>
          <cell r="H556">
            <v>4.0713362003865473E-2</v>
          </cell>
          <cell r="I556">
            <v>3.2784964916009907E-2</v>
          </cell>
        </row>
        <row r="557">
          <cell r="A557" t="str">
            <v>RHES-SHPLTBR</v>
          </cell>
          <cell r="B557" t="str">
            <v>VAR_ncap</v>
          </cell>
          <cell r="C557" t="str">
            <v>-</v>
          </cell>
          <cell r="E557">
            <v>1.54407654526366E-2</v>
          </cell>
          <cell r="H557">
            <v>2.4668387368956598E-3</v>
          </cell>
          <cell r="I557">
            <v>2.3502193826530901E-4</v>
          </cell>
        </row>
        <row r="558">
          <cell r="A558" t="str">
            <v>RHES-SHPLTBR</v>
          </cell>
          <cell r="B558" t="str">
            <v>VAR_cap</v>
          </cell>
          <cell r="C558" t="str">
            <v>-</v>
          </cell>
          <cell r="D558">
            <v>0.104681131456585</v>
          </cell>
          <cell r="E558">
            <v>0.12012189690922161</v>
          </cell>
          <cell r="F558">
            <v>5.4293674434426065E-3</v>
          </cell>
          <cell r="G558">
            <v>5.4293672383226022E-3</v>
          </cell>
          <cell r="H558">
            <v>2.4668387368956598E-3</v>
          </cell>
          <cell r="I558">
            <v>2.02528950762576E-3</v>
          </cell>
        </row>
        <row r="559">
          <cell r="A559" t="str">
            <v>RHSA-WHPLTBR</v>
          </cell>
          <cell r="B559" t="str">
            <v>VAR_fout</v>
          </cell>
          <cell r="C559" t="str">
            <v>RHSA-WHPLT</v>
          </cell>
          <cell r="D559">
            <v>0.16979119319724567</v>
          </cell>
          <cell r="E559">
            <v>0.19483588546206038</v>
          </cell>
          <cell r="F559">
            <v>6.8346587100455866E-2</v>
          </cell>
          <cell r="G559">
            <v>0.16169661674113275</v>
          </cell>
          <cell r="H559">
            <v>0.28005336111187451</v>
          </cell>
          <cell r="I559">
            <v>0.29458339770854869</v>
          </cell>
        </row>
        <row r="560">
          <cell r="A560" t="str">
            <v>RHSA-WHPLTBR</v>
          </cell>
          <cell r="B560" t="str">
            <v>VAR_fin</v>
          </cell>
          <cell r="C560" t="str">
            <v>RPLT</v>
          </cell>
          <cell r="D560">
            <v>0.27166590911559318</v>
          </cell>
          <cell r="E560">
            <v>0.31173741673929672</v>
          </cell>
          <cell r="F560">
            <v>0.10935453936072936</v>
          </cell>
          <cell r="G560">
            <v>0.25871458678581244</v>
          </cell>
          <cell r="H560">
            <v>0.44808537777899948</v>
          </cell>
          <cell r="I560">
            <v>0.47133343633367686</v>
          </cell>
        </row>
        <row r="561">
          <cell r="A561" t="str">
            <v>RHSA-WHPLTBR</v>
          </cell>
          <cell r="B561" t="str">
            <v>VAR_ncap</v>
          </cell>
          <cell r="C561" t="str">
            <v>-</v>
          </cell>
          <cell r="E561">
            <v>1.9493324164331399E-3</v>
          </cell>
          <cell r="H561">
            <v>9.5779155436803605E-3</v>
          </cell>
          <cell r="I561">
            <v>9.1382786366311797E-3</v>
          </cell>
        </row>
        <row r="562">
          <cell r="A562" t="str">
            <v>RHSA-WHPLTBR</v>
          </cell>
          <cell r="B562" t="str">
            <v>VAR_cap</v>
          </cell>
          <cell r="C562" t="str">
            <v>-</v>
          </cell>
          <cell r="D562">
            <v>1.12410901121583E-2</v>
          </cell>
          <cell r="E562">
            <v>1.319042252859144E-2</v>
          </cell>
          <cell r="F562">
            <v>1.319042252859144E-2</v>
          </cell>
          <cell r="G562">
            <v>1.319042252859144E-2</v>
          </cell>
          <cell r="H562">
            <v>1.91415283043317E-2</v>
          </cell>
          <cell r="I562">
            <v>2.0134650080805401E-2</v>
          </cell>
        </row>
        <row r="563">
          <cell r="A563" t="str">
            <v>ITOT-SWHCONBR8</v>
          </cell>
          <cell r="B563" t="str">
            <v>VAR_fout</v>
          </cell>
          <cell r="C563" t="str">
            <v>ITOT-ELS</v>
          </cell>
          <cell r="E563">
            <v>7.5302193388832997E-2</v>
          </cell>
          <cell r="F563">
            <v>7.5302192104738083E-2</v>
          </cell>
          <cell r="G563">
            <v>7.5302192157048059E-2</v>
          </cell>
        </row>
        <row r="564">
          <cell r="A564" t="str">
            <v>ITOT-SWHCONBR8</v>
          </cell>
          <cell r="B564" t="str">
            <v>VAR_fout</v>
          </cell>
          <cell r="C564" t="str">
            <v>ITOT-SWHC</v>
          </cell>
          <cell r="E564">
            <v>0.2907433299612332</v>
          </cell>
          <cell r="F564">
            <v>0.2907433250033159</v>
          </cell>
          <cell r="G564">
            <v>0.29074332520528601</v>
          </cell>
        </row>
        <row r="565">
          <cell r="A565" t="str">
            <v>ITOT-SWHCONBR8</v>
          </cell>
          <cell r="B565" t="str">
            <v>VAR_fin</v>
          </cell>
          <cell r="C565" t="str">
            <v>CON</v>
          </cell>
          <cell r="E565">
            <v>0.36604552335006602</v>
          </cell>
          <cell r="F565">
            <v>0.36604551710805405</v>
          </cell>
          <cell r="G565">
            <v>0.36604551736233387</v>
          </cell>
        </row>
        <row r="566">
          <cell r="A566" t="str">
            <v>ITOT-SWHCONBR8</v>
          </cell>
          <cell r="B566" t="str">
            <v>VAR_ncap</v>
          </cell>
          <cell r="C566" t="str">
            <v>-</v>
          </cell>
          <cell r="E566">
            <v>1.9906595083797898E-2</v>
          </cell>
        </row>
        <row r="567">
          <cell r="A567" t="str">
            <v>ITOT-SWHCONBR8</v>
          </cell>
          <cell r="B567" t="str">
            <v>VAR_cap</v>
          </cell>
          <cell r="C567" t="str">
            <v>-</v>
          </cell>
          <cell r="E567">
            <v>1.9906595083797898E-2</v>
          </cell>
          <cell r="F567">
            <v>1.9906595083797898E-2</v>
          </cell>
          <cell r="G567">
            <v>1.9906595083797898E-2</v>
          </cell>
        </row>
        <row r="568">
          <cell r="A568" t="str">
            <v>D-EH2R</v>
          </cell>
          <cell r="B568" t="str">
            <v>VAR_fout</v>
          </cell>
          <cell r="C568" t="str">
            <v>EH2</v>
          </cell>
          <cell r="H568">
            <v>1.2221449979643215E-4</v>
          </cell>
          <cell r="I568">
            <v>2.8325648050002825E-5</v>
          </cell>
        </row>
        <row r="569">
          <cell r="A569" t="str">
            <v>D-EH2R</v>
          </cell>
          <cell r="B569" t="str">
            <v>VAR_fin</v>
          </cell>
          <cell r="C569" t="str">
            <v>H2</v>
          </cell>
          <cell r="H569">
            <v>1.2221449979643215E-4</v>
          </cell>
          <cell r="I569">
            <v>2.8325648050002825E-5</v>
          </cell>
        </row>
        <row r="570">
          <cell r="A570" t="str">
            <v>D-EH2R</v>
          </cell>
          <cell r="B570" t="str">
            <v>VAR_ncap</v>
          </cell>
          <cell r="C570" t="str">
            <v>-</v>
          </cell>
          <cell r="H570">
            <v>4.5199477351903899E-6</v>
          </cell>
        </row>
        <row r="571">
          <cell r="A571" t="str">
            <v>D-EH2R</v>
          </cell>
          <cell r="B571" t="str">
            <v>VAR_cap</v>
          </cell>
          <cell r="C571" t="str">
            <v>-</v>
          </cell>
          <cell r="H571">
            <v>4.5199477351903899E-6</v>
          </cell>
          <cell r="I571">
            <v>1.5481781334766799E-6</v>
          </cell>
        </row>
        <row r="572">
          <cell r="A572" t="str">
            <v>RHSA-WHLTHRD</v>
          </cell>
          <cell r="B572" t="str">
            <v>VAR_fout</v>
          </cell>
          <cell r="C572" t="str">
            <v>RHSA-WHLTHRD</v>
          </cell>
          <cell r="D572">
            <v>1.3170379401441379</v>
          </cell>
          <cell r="E572">
            <v>1.4633754819635372</v>
          </cell>
          <cell r="F572">
            <v>1.0305096223509216</v>
          </cell>
          <cell r="G572">
            <v>1.256848974141749</v>
          </cell>
          <cell r="H572">
            <v>1.2779239094247949</v>
          </cell>
          <cell r="I572">
            <v>1.230243566693157</v>
          </cell>
        </row>
        <row r="573">
          <cell r="A573" t="str">
            <v>RHSA-WHLTHRD</v>
          </cell>
          <cell r="B573" t="str">
            <v>VAR_fin</v>
          </cell>
          <cell r="C573" t="str">
            <v>RHSA_LTH</v>
          </cell>
          <cell r="D573">
            <v>1.7104388833040753</v>
          </cell>
          <cell r="E573">
            <v>1.8955640958076929</v>
          </cell>
          <cell r="F573">
            <v>1.3296898352915112</v>
          </cell>
          <cell r="G573">
            <v>1.6113448386432689</v>
          </cell>
          <cell r="H573">
            <v>1.6176252018035393</v>
          </cell>
          <cell r="I573">
            <v>1.5572703375862742</v>
          </cell>
        </row>
        <row r="574">
          <cell r="A574" t="str">
            <v>RHSA-WHLTHRD</v>
          </cell>
          <cell r="B574" t="str">
            <v>VAR_ncap</v>
          </cell>
          <cell r="C574" t="str">
            <v>-</v>
          </cell>
          <cell r="E574">
            <v>5.1330588864611899E-2</v>
          </cell>
          <cell r="F574">
            <v>2.0621365032669599E-6</v>
          </cell>
          <cell r="G574">
            <v>3.1071975678468998E-6</v>
          </cell>
          <cell r="H574">
            <v>1.0318415285804701E-6</v>
          </cell>
          <cell r="I574">
            <v>0.139951796648178</v>
          </cell>
        </row>
        <row r="575">
          <cell r="A575" t="str">
            <v>RHSA-WHLTHRD</v>
          </cell>
          <cell r="B575" t="str">
            <v>VAR_cap</v>
          </cell>
          <cell r="C575" t="str">
            <v>-</v>
          </cell>
          <cell r="D575">
            <v>0.13737412127568699</v>
          </cell>
          <cell r="E575">
            <v>0.18870446709968461</v>
          </cell>
          <cell r="F575">
            <v>0.15324511499604437</v>
          </cell>
          <cell r="G575">
            <v>0.153245420213349</v>
          </cell>
          <cell r="H575">
            <v>0.14191065328406519</v>
          </cell>
          <cell r="I575">
            <v>0.28186028669624918</v>
          </cell>
        </row>
        <row r="576">
          <cell r="A576" t="str">
            <v>SCOM-SHPLTBR</v>
          </cell>
          <cell r="B576" t="str">
            <v>VAR_fout</v>
          </cell>
          <cell r="C576" t="str">
            <v>SCOM-SHPLT</v>
          </cell>
          <cell r="D576">
            <v>1.8770697000707279</v>
          </cell>
          <cell r="E576">
            <v>2.1600816106608391</v>
          </cell>
          <cell r="F576">
            <v>0.38481102925546246</v>
          </cell>
          <cell r="G576">
            <v>0.64441082194823529</v>
          </cell>
          <cell r="H576">
            <v>1.066231242405602</v>
          </cell>
          <cell r="I576">
            <v>1.0331993280886733</v>
          </cell>
        </row>
        <row r="577">
          <cell r="A577" t="str">
            <v>SCOM-SHPLTBR</v>
          </cell>
          <cell r="B577" t="str">
            <v>VAR_fin</v>
          </cell>
          <cell r="C577" t="str">
            <v>SCOMPLTBRC</v>
          </cell>
          <cell r="D577">
            <v>1.8770697000707279</v>
          </cell>
          <cell r="E577">
            <v>2.1600816106608391</v>
          </cell>
          <cell r="F577">
            <v>0.38481102925546246</v>
          </cell>
          <cell r="G577">
            <v>0.64441082194823529</v>
          </cell>
          <cell r="H577">
            <v>1.066231242405602</v>
          </cell>
          <cell r="I577">
            <v>1.0331993280886733</v>
          </cell>
        </row>
        <row r="578">
          <cell r="A578" t="str">
            <v>SCOM-SHPLTBR</v>
          </cell>
          <cell r="B578" t="str">
            <v>VAR_fin</v>
          </cell>
          <cell r="C578" t="str">
            <v>SPLT</v>
          </cell>
          <cell r="D578">
            <v>2.0856330000785879</v>
          </cell>
          <cell r="E578">
            <v>2.6989126651870006</v>
          </cell>
          <cell r="F578">
            <v>0.5912153223508062</v>
          </cell>
          <cell r="G578">
            <v>0.96270786297414801</v>
          </cell>
          <cell r="H578">
            <v>1.557235493736957</v>
          </cell>
          <cell r="I578">
            <v>1.5126310437150978</v>
          </cell>
        </row>
        <row r="579">
          <cell r="A579" t="str">
            <v>SCOM-SHPLTBR</v>
          </cell>
          <cell r="B579" t="str">
            <v>VAR_ncap</v>
          </cell>
          <cell r="C579" t="str">
            <v>-</v>
          </cell>
          <cell r="D579">
            <v>1.5936406290911501E-4</v>
          </cell>
          <cell r="E579">
            <v>2.2722742274860899E-2</v>
          </cell>
          <cell r="H579">
            <v>6.2330975019785302E-2</v>
          </cell>
          <cell r="I579">
            <v>2.98410799915017E-2</v>
          </cell>
        </row>
        <row r="580">
          <cell r="A580" t="str">
            <v>SCOM-SHPLTBR</v>
          </cell>
          <cell r="B580" t="str">
            <v>VAR_cap</v>
          </cell>
          <cell r="C580" t="str">
            <v>-</v>
          </cell>
          <cell r="D580">
            <v>0.15067023218710313</v>
          </cell>
          <cell r="E580">
            <v>0.173392974461964</v>
          </cell>
          <cell r="F580">
            <v>0.1484241847018396</v>
          </cell>
          <cell r="G580">
            <v>0.14842418461542251</v>
          </cell>
          <cell r="H580">
            <v>8.5306810871302194E-2</v>
          </cell>
          <cell r="I580">
            <v>8.4795413814556006E-2</v>
          </cell>
        </row>
        <row r="581">
          <cell r="A581" t="str">
            <v>ITOT-SWHELCHP</v>
          </cell>
          <cell r="B581" t="str">
            <v>VAR_fout</v>
          </cell>
          <cell r="C581" t="str">
            <v>ITOT-SWHAELCH</v>
          </cell>
          <cell r="D581">
            <v>1.1081275656064697</v>
          </cell>
          <cell r="E581">
            <v>1.4007900301766774</v>
          </cell>
          <cell r="F581">
            <v>1.6427084785406245</v>
          </cell>
          <cell r="G581">
            <v>3.0957810393693301</v>
          </cell>
          <cell r="H581">
            <v>3.0957810398271137</v>
          </cell>
          <cell r="I581">
            <v>3.0996333939626517</v>
          </cell>
        </row>
        <row r="582">
          <cell r="A582" t="str">
            <v>ITOT-SWHELCHP</v>
          </cell>
          <cell r="B582" t="str">
            <v>VAR_fin</v>
          </cell>
          <cell r="C582" t="str">
            <v>ITOT_ELC</v>
          </cell>
          <cell r="D582">
            <v>0.359667216293725</v>
          </cell>
          <cell r="E582">
            <v>0.45106202722316546</v>
          </cell>
          <cell r="F582">
            <v>0.52276042942957668</v>
          </cell>
          <cell r="G582">
            <v>0.96629416865011519</v>
          </cell>
          <cell r="H582">
            <v>0.93062726350745395</v>
          </cell>
          <cell r="I582">
            <v>0.8986164729472651</v>
          </cell>
        </row>
        <row r="583">
          <cell r="A583" t="str">
            <v>ITOT-SWHELCHP</v>
          </cell>
          <cell r="B583" t="str">
            <v>VAR_fin</v>
          </cell>
          <cell r="C583" t="str">
            <v>ITOTELCHPC</v>
          </cell>
          <cell r="D583">
            <v>1.1081275656064697</v>
          </cell>
          <cell r="E583">
            <v>1.4007900301766774</v>
          </cell>
          <cell r="F583">
            <v>1.6427084785406245</v>
          </cell>
          <cell r="G583">
            <v>3.0957810393693301</v>
          </cell>
          <cell r="H583">
            <v>3.0957810398271137</v>
          </cell>
          <cell r="I583">
            <v>3.0996333939626517</v>
          </cell>
        </row>
        <row r="584">
          <cell r="A584" t="str">
            <v>ITOT-SWHELCHP</v>
          </cell>
          <cell r="B584" t="str">
            <v>VAR_ncap</v>
          </cell>
          <cell r="C584" t="str">
            <v>-</v>
          </cell>
          <cell r="E584">
            <v>1.5915820469601698E-2</v>
          </cell>
          <cell r="F584">
            <v>1.31562090321958E-2</v>
          </cell>
          <cell r="G584">
            <v>7.9022211702156606E-2</v>
          </cell>
          <cell r="H584">
            <v>6.3351977927858696E-2</v>
          </cell>
          <cell r="I584">
            <v>0.101346958514789</v>
          </cell>
        </row>
        <row r="585">
          <cell r="A585" t="str">
            <v>ITOT-SWHELCHP</v>
          </cell>
          <cell r="B585" t="str">
            <v>VAR_cap</v>
          </cell>
          <cell r="C585" t="str">
            <v>-</v>
          </cell>
          <cell r="D585">
            <v>6.02631234918991E-2</v>
          </cell>
          <cell r="E585">
            <v>7.6178943961500795E-2</v>
          </cell>
          <cell r="F585">
            <v>8.9335152993696598E-2</v>
          </cell>
          <cell r="G585">
            <v>0.16835736469585311</v>
          </cell>
          <cell r="H585">
            <v>0.17386988713793999</v>
          </cell>
          <cell r="I585">
            <v>0.170256930730422</v>
          </cell>
        </row>
        <row r="586">
          <cell r="A586" t="str">
            <v>RHEM-SHWODBR</v>
          </cell>
          <cell r="B586" t="str">
            <v>VAR_fout</v>
          </cell>
          <cell r="C586" t="str">
            <v>RHEM-SHWOD</v>
          </cell>
          <cell r="D586">
            <v>4.7439184431304531</v>
          </cell>
          <cell r="E586">
            <v>4.3822620290860383</v>
          </cell>
          <cell r="F586">
            <v>4.7451483086387736</v>
          </cell>
          <cell r="G586">
            <v>4.745148494625262</v>
          </cell>
          <cell r="H586">
            <v>4.4166750379349082</v>
          </cell>
          <cell r="I586">
            <v>3.4341181245887027</v>
          </cell>
        </row>
        <row r="587">
          <cell r="A587" t="str">
            <v>RHEM-SHWODBR</v>
          </cell>
          <cell r="B587" t="str">
            <v>VAR_fin</v>
          </cell>
          <cell r="C587" t="str">
            <v>RHEMWODBRC</v>
          </cell>
          <cell r="D587">
            <v>4.7439184431304531</v>
          </cell>
          <cell r="E587">
            <v>4.3822620290860383</v>
          </cell>
          <cell r="F587">
            <v>4.7451483086387736</v>
          </cell>
          <cell r="G587">
            <v>4.745148494625262</v>
          </cell>
          <cell r="H587">
            <v>4.4166750379349082</v>
          </cell>
          <cell r="I587">
            <v>3.4341181245887027</v>
          </cell>
        </row>
        <row r="588">
          <cell r="A588" t="str">
            <v>RHEM-SHWODBR</v>
          </cell>
          <cell r="B588" t="str">
            <v>VAR_fin</v>
          </cell>
          <cell r="C588" t="str">
            <v>RWOD</v>
          </cell>
          <cell r="D588">
            <v>6.5887756154589558</v>
          </cell>
          <cell r="E588">
            <v>6.092086712452212</v>
          </cell>
          <cell r="F588">
            <v>6.605695708150126</v>
          </cell>
          <cell r="G588">
            <v>6.5093604443227937</v>
          </cell>
          <cell r="H588">
            <v>5.982728244018384</v>
          </cell>
          <cell r="I588">
            <v>4.5606950516713312</v>
          </cell>
        </row>
        <row r="589">
          <cell r="A589" t="str">
            <v>RHEM-SHWODBR</v>
          </cell>
          <cell r="B589" t="str">
            <v>VAR_ncap</v>
          </cell>
          <cell r="C589" t="str">
            <v>-</v>
          </cell>
          <cell r="G589">
            <v>5.9835202518712205E-4</v>
          </cell>
          <cell r="H589">
            <v>7.9329179069267397E-2</v>
          </cell>
          <cell r="I589">
            <v>8.8556076266404896E-2</v>
          </cell>
        </row>
        <row r="590">
          <cell r="A590" t="str">
            <v>RHEM-SHWODBR</v>
          </cell>
          <cell r="B590" t="str">
            <v>VAR_cap</v>
          </cell>
          <cell r="C590" t="str">
            <v>-</v>
          </cell>
          <cell r="D590">
            <v>0.33507177895499302</v>
          </cell>
          <cell r="E590">
            <v>0.33507177895499302</v>
          </cell>
          <cell r="F590">
            <v>0.33507177895499302</v>
          </cell>
          <cell r="G590">
            <v>0.33567013098018011</v>
          </cell>
          <cell r="H590">
            <v>0.31243403500503603</v>
          </cell>
          <cell r="I590">
            <v>0.24455716456715099</v>
          </cell>
        </row>
        <row r="591">
          <cell r="A591" t="str">
            <v>D-RHNS_LTH_CHPNGA</v>
          </cell>
          <cell r="B591" t="str">
            <v>VAR_fout</v>
          </cell>
          <cell r="C591" t="str">
            <v>RHSA_LTH</v>
          </cell>
          <cell r="H591">
            <v>4.4812957796047197E-8</v>
          </cell>
        </row>
        <row r="592">
          <cell r="A592" t="str">
            <v>D-RHNS_LTH_CHPNGA</v>
          </cell>
          <cell r="B592" t="str">
            <v>VAR_fout</v>
          </cell>
          <cell r="C592" t="str">
            <v>LTH</v>
          </cell>
          <cell r="H592">
            <v>4.62893015248505E-6</v>
          </cell>
        </row>
        <row r="593">
          <cell r="A593" t="str">
            <v>D-RHNS_LTH_CHPNGA</v>
          </cell>
          <cell r="B593" t="str">
            <v>VAR_fout</v>
          </cell>
          <cell r="C593" t="str">
            <v>RHNS_LTH_CHPNGA_ON</v>
          </cell>
          <cell r="E593">
            <v>8.671163392065368E-4</v>
          </cell>
          <cell r="F593">
            <v>0.21661855688680048</v>
          </cell>
          <cell r="G593">
            <v>0.35402672816183162</v>
          </cell>
          <cell r="H593">
            <v>0.50505103127545403</v>
          </cell>
          <cell r="I593">
            <v>0.17920378021328967</v>
          </cell>
        </row>
        <row r="594">
          <cell r="A594" t="str">
            <v>D-RHNS_LTH_CHPNGA</v>
          </cell>
          <cell r="B594" t="str">
            <v>VAR_fin</v>
          </cell>
          <cell r="C594" t="str">
            <v>RHNS_LTH_CHPNGA</v>
          </cell>
          <cell r="E594">
            <v>8.671168510167263E-4</v>
          </cell>
          <cell r="F594">
            <v>0.21661856694226367</v>
          </cell>
          <cell r="G594">
            <v>0.35402674265898981</v>
          </cell>
          <cell r="H594">
            <v>0.5050557459155639</v>
          </cell>
          <cell r="I594">
            <v>0.17920378488912492</v>
          </cell>
        </row>
        <row r="595">
          <cell r="A595" t="str">
            <v>D-SLFO</v>
          </cell>
          <cell r="B595" t="str">
            <v>VAR_fout</v>
          </cell>
          <cell r="C595" t="str">
            <v>CO2</v>
          </cell>
          <cell r="D595">
            <v>2267.7746978824898</v>
          </cell>
          <cell r="E595">
            <v>2087.4071317753601</v>
          </cell>
          <cell r="F595">
            <v>1380.89235706912</v>
          </cell>
          <cell r="G595">
            <v>622.70128294934898</v>
          </cell>
          <cell r="H595">
            <v>131.75617342349099</v>
          </cell>
        </row>
        <row r="596">
          <cell r="A596" t="str">
            <v>D-SLFO</v>
          </cell>
          <cell r="B596" t="str">
            <v>VAR_fout</v>
          </cell>
          <cell r="C596" t="str">
            <v>SLFO</v>
          </cell>
          <cell r="D596">
            <v>30.256447999642074</v>
          </cell>
          <cell r="E596">
            <v>27.850000000271653</v>
          </cell>
          <cell r="F596">
            <v>18.423742827545755</v>
          </cell>
          <cell r="G596">
            <v>8.3080250590590552</v>
          </cell>
          <cell r="H596">
            <v>1.7578791496607755</v>
          </cell>
          <cell r="I596">
            <v>2.9484921591456915E-2</v>
          </cell>
        </row>
        <row r="597">
          <cell r="A597" t="str">
            <v>D-SLFO</v>
          </cell>
          <cell r="B597" t="str">
            <v>VAR_fin</v>
          </cell>
          <cell r="C597" t="str">
            <v>LFO</v>
          </cell>
          <cell r="D597">
            <v>30.770348682258962</v>
          </cell>
          <cell r="E597">
            <v>28.323027568186756</v>
          </cell>
          <cell r="F597">
            <v>18.736666988726242</v>
          </cell>
          <cell r="G597">
            <v>8.4491354538581902</v>
          </cell>
          <cell r="H597">
            <v>1.7877364100880773</v>
          </cell>
        </row>
        <row r="598">
          <cell r="A598" t="str">
            <v>D-SLFO</v>
          </cell>
          <cell r="B598" t="str">
            <v>VAR_fin</v>
          </cell>
          <cell r="C598" t="str">
            <v>BDS</v>
          </cell>
          <cell r="I598">
            <v>2.9985717911771896E-2</v>
          </cell>
        </row>
        <row r="599">
          <cell r="A599" t="str">
            <v>D-RCOA</v>
          </cell>
          <cell r="B599" t="str">
            <v>VAR_fout</v>
          </cell>
          <cell r="C599" t="str">
            <v>CO2</v>
          </cell>
          <cell r="D599">
            <v>9.2700000085228798</v>
          </cell>
          <cell r="E599">
            <v>8.9010620406494603</v>
          </cell>
          <cell r="F599">
            <v>2.1496229170152601</v>
          </cell>
          <cell r="G599">
            <v>3.3786645515128902E-2</v>
          </cell>
        </row>
        <row r="600">
          <cell r="A600" t="str">
            <v>D-RCOA</v>
          </cell>
          <cell r="B600" t="str">
            <v>VAR_fout</v>
          </cell>
          <cell r="C600" t="str">
            <v>RCOA</v>
          </cell>
          <cell r="D600">
            <v>0.10000000009194046</v>
          </cell>
          <cell r="E600">
            <v>9.6020086738397695E-2</v>
          </cell>
          <cell r="F600">
            <v>2.3189028231016897E-2</v>
          </cell>
          <cell r="G600">
            <v>3.6447298290322432E-4</v>
          </cell>
        </row>
        <row r="601">
          <cell r="A601" t="str">
            <v>D-RCOA</v>
          </cell>
          <cell r="B601" t="str">
            <v>VAR_fin</v>
          </cell>
          <cell r="C601" t="str">
            <v>COA</v>
          </cell>
          <cell r="D601">
            <v>0.10000000009194046</v>
          </cell>
          <cell r="E601">
            <v>9.6020086738397695E-2</v>
          </cell>
          <cell r="F601">
            <v>2.3189028231016897E-2</v>
          </cell>
          <cell r="G601">
            <v>3.6447298290322432E-4</v>
          </cell>
        </row>
        <row r="602">
          <cell r="A602" t="str">
            <v>RHES-SHSTG-SOL</v>
          </cell>
          <cell r="B602" t="str">
            <v>VAR_fout</v>
          </cell>
          <cell r="C602" t="str">
            <v>RHES-SHASOL</v>
          </cell>
          <cell r="F602">
            <v>5.4617830030470084E-7</v>
          </cell>
          <cell r="G602">
            <v>5.2782641560400877E-7</v>
          </cell>
          <cell r="H602">
            <v>4.1794112010054167E-2</v>
          </cell>
          <cell r="I602">
            <v>0.19755210748246943</v>
          </cell>
        </row>
        <row r="603">
          <cell r="A603" t="str">
            <v>RHES-SHSTG-SOL</v>
          </cell>
          <cell r="B603" t="str">
            <v>VAR_fin</v>
          </cell>
          <cell r="C603" t="str">
            <v>RHES-SHASOL</v>
          </cell>
          <cell r="E603">
            <v>1.0045905634841768E-5</v>
          </cell>
          <cell r="F603">
            <v>1.2915189685092265E-5</v>
          </cell>
          <cell r="G603">
            <v>1.2879390116762636E-5</v>
          </cell>
          <cell r="H603">
            <v>4.1799088949261237E-2</v>
          </cell>
          <cell r="I603">
            <v>0.19758711676444471</v>
          </cell>
        </row>
        <row r="604">
          <cell r="A604" t="str">
            <v>RHES-SHSTG-SOL</v>
          </cell>
          <cell r="B604" t="str">
            <v>VAR_ncap</v>
          </cell>
          <cell r="C604" t="str">
            <v>-</v>
          </cell>
          <cell r="D604">
            <v>9.6703556374393203E-3</v>
          </cell>
          <cell r="E604">
            <v>1.49002817845086E-3</v>
          </cell>
          <cell r="F604">
            <v>2.0740249805116899E-3</v>
          </cell>
          <cell r="H604">
            <v>6.2424377672250196E-3</v>
          </cell>
          <cell r="I604">
            <v>4.31527043418534E-2</v>
          </cell>
        </row>
        <row r="605">
          <cell r="A605" t="str">
            <v>RHES-SHSTG-SOL</v>
          </cell>
          <cell r="B605" t="str">
            <v>VAR_cap</v>
          </cell>
          <cell r="C605" t="str">
            <v>-</v>
          </cell>
          <cell r="D605">
            <v>9.6703556374393203E-3</v>
          </cell>
          <cell r="E605">
            <v>1.11603838158902E-2</v>
          </cell>
          <cell r="F605">
            <v>1.3234408796401901E-2</v>
          </cell>
          <cell r="G605">
            <v>1.3234408796401901E-2</v>
          </cell>
          <cell r="H605">
            <v>6.6097930606647502E-3</v>
          </cell>
          <cell r="I605">
            <v>4.7683050700236602E-2</v>
          </cell>
        </row>
        <row r="606">
          <cell r="A606" t="str">
            <v>D-ITOT_LTH</v>
          </cell>
          <cell r="B606" t="str">
            <v>VAR_fout</v>
          </cell>
          <cell r="C606" t="str">
            <v>ITOT_LTH_DH</v>
          </cell>
          <cell r="D606">
            <v>7.120000000069834</v>
          </cell>
          <cell r="E606">
            <v>7.6289076890483196</v>
          </cell>
          <cell r="F606">
            <v>11.130143216705742</v>
          </cell>
          <cell r="G606">
            <v>11.130143217524214</v>
          </cell>
          <cell r="H606">
            <v>10.675427467519977</v>
          </cell>
          <cell r="I606">
            <v>25.742220627388228</v>
          </cell>
        </row>
        <row r="607">
          <cell r="A607" t="str">
            <v>D-ITOT_LTH</v>
          </cell>
          <cell r="B607" t="str">
            <v>VAR_fin</v>
          </cell>
          <cell r="C607" t="str">
            <v>LTH</v>
          </cell>
          <cell r="D607">
            <v>7.7403356906186884</v>
          </cell>
          <cell r="E607">
            <v>8.291402715024935</v>
          </cell>
          <cell r="F607">
            <v>12.091918995279348</v>
          </cell>
          <cell r="G607">
            <v>12.083982583070515</v>
          </cell>
          <cell r="H607">
            <v>11.57510384846953</v>
          </cell>
          <cell r="I607">
            <v>27.875114529551372</v>
          </cell>
        </row>
        <row r="608">
          <cell r="A608" t="str">
            <v>D-ITOT_LTH</v>
          </cell>
          <cell r="B608" t="str">
            <v>VAR_ncap</v>
          </cell>
          <cell r="C608" t="str">
            <v>-</v>
          </cell>
          <cell r="D608">
            <v>0.38720575770284599</v>
          </cell>
          <cell r="F608">
            <v>2.80113318844167E-2</v>
          </cell>
          <cell r="I608">
            <v>0.55785712367960005</v>
          </cell>
        </row>
        <row r="609">
          <cell r="A609" t="str">
            <v>D-ITOT_LTH</v>
          </cell>
          <cell r="B609" t="str">
            <v>VAR_cap</v>
          </cell>
          <cell r="C609" t="str">
            <v>-</v>
          </cell>
          <cell r="D609">
            <v>0.38720575770284599</v>
          </cell>
          <cell r="E609">
            <v>0.38720575770284599</v>
          </cell>
          <cell r="F609">
            <v>0.415217089587263</v>
          </cell>
          <cell r="G609">
            <v>0.415217089587263</v>
          </cell>
          <cell r="H609">
            <v>0.415217089587263</v>
          </cell>
          <cell r="I609">
            <v>0.97307421326686305</v>
          </cell>
        </row>
        <row r="610">
          <cell r="A610" t="str">
            <v>D-IH2</v>
          </cell>
          <cell r="B610" t="str">
            <v>VAR_fout</v>
          </cell>
          <cell r="C610" t="str">
            <v>IH2</v>
          </cell>
          <cell r="G610">
            <v>1.1854417482145754</v>
          </cell>
          <cell r="H610">
            <v>11.691196060281538</v>
          </cell>
          <cell r="I610">
            <v>13.525325899073811</v>
          </cell>
        </row>
        <row r="611">
          <cell r="A611" t="str">
            <v>D-IH2</v>
          </cell>
          <cell r="B611" t="str">
            <v>VAR_fin</v>
          </cell>
          <cell r="C611" t="str">
            <v>H2</v>
          </cell>
          <cell r="G611">
            <v>1.1944729034256296</v>
          </cell>
          <cell r="H611">
            <v>11.780264128267413</v>
          </cell>
          <cell r="I611">
            <v>13.628367079847619</v>
          </cell>
        </row>
        <row r="612">
          <cell r="A612" t="str">
            <v>D-IH2</v>
          </cell>
          <cell r="B612" t="str">
            <v>VAR_ncap</v>
          </cell>
          <cell r="C612" t="str">
            <v>-</v>
          </cell>
          <cell r="G612">
            <v>6.6163177873410306E-2</v>
          </cell>
          <cell r="H612">
            <v>5.4405216448776599E-2</v>
          </cell>
          <cell r="I612">
            <v>0.13326400533711399</v>
          </cell>
        </row>
        <row r="613">
          <cell r="A613" t="str">
            <v>D-IH2</v>
          </cell>
          <cell r="B613" t="str">
            <v>VAR_cap</v>
          </cell>
          <cell r="C613" t="str">
            <v>-</v>
          </cell>
          <cell r="G613">
            <v>6.6163177873410306E-2</v>
          </cell>
          <cell r="H613">
            <v>0.451058894825146</v>
          </cell>
          <cell r="I613">
            <v>0.58432290016225996</v>
          </cell>
        </row>
        <row r="614">
          <cell r="A614" t="str">
            <v>RHNS-SHWODBR</v>
          </cell>
          <cell r="B614" t="str">
            <v>VAR_fout</v>
          </cell>
          <cell r="C614" t="str">
            <v>RHNS-SHWOD</v>
          </cell>
          <cell r="E614">
            <v>2.6568035796489867E-2</v>
          </cell>
          <cell r="F614">
            <v>4.6268365730865776E-2</v>
          </cell>
          <cell r="G614">
            <v>0.15829484252124645</v>
          </cell>
          <cell r="H614">
            <v>0.19059694532556884</v>
          </cell>
          <cell r="I614">
            <v>0.17407313578439942</v>
          </cell>
        </row>
        <row r="615">
          <cell r="A615" t="str">
            <v>RHNS-SHWODBR</v>
          </cell>
          <cell r="B615" t="str">
            <v>VAR_fin</v>
          </cell>
          <cell r="C615" t="str">
            <v>RHNSWODBRC</v>
          </cell>
          <cell r="E615">
            <v>2.6568035796489867E-2</v>
          </cell>
          <cell r="F615">
            <v>4.6268365730865776E-2</v>
          </cell>
          <cell r="G615">
            <v>0.15829484252124645</v>
          </cell>
          <cell r="H615">
            <v>0.19059694532556884</v>
          </cell>
          <cell r="I615">
            <v>0.17407313578439942</v>
          </cell>
        </row>
        <row r="616">
          <cell r="A616" t="str">
            <v>RHNS-SHWODBR</v>
          </cell>
          <cell r="B616" t="str">
            <v>VAR_fin</v>
          </cell>
          <cell r="C616" t="str">
            <v>RWOD</v>
          </cell>
          <cell r="E616">
            <v>3.6287053168412228E-2</v>
          </cell>
          <cell r="F616">
            <v>6.1657664475369751E-2</v>
          </cell>
          <cell r="G616">
            <v>0.20800445207386728</v>
          </cell>
          <cell r="H616">
            <v>0.24986718736092747</v>
          </cell>
          <cell r="I616">
            <v>0.23024395218087076</v>
          </cell>
        </row>
        <row r="617">
          <cell r="A617" t="str">
            <v>RHNS-SHWODBR</v>
          </cell>
          <cell r="B617" t="str">
            <v>VAR_ncap</v>
          </cell>
          <cell r="C617" t="str">
            <v>-</v>
          </cell>
          <cell r="E617">
            <v>2.3144078026136202E-3</v>
          </cell>
          <cell r="F617">
            <v>9.2169989978659501E-3</v>
          </cell>
        </row>
        <row r="618">
          <cell r="A618" t="str">
            <v>RHNS-SHWODBR</v>
          </cell>
          <cell r="B618" t="str">
            <v>VAR_cap</v>
          </cell>
          <cell r="C618" t="str">
            <v>-</v>
          </cell>
          <cell r="E618">
            <v>2.3144078026136202E-3</v>
          </cell>
          <cell r="F618">
            <v>1.15314068004796E-2</v>
          </cell>
          <cell r="G618">
            <v>1.15314068004796E-2</v>
          </cell>
          <cell r="H618">
            <v>3.0069200106938459E-2</v>
          </cell>
          <cell r="I618">
            <v>1.2719110776901001E-2</v>
          </cell>
        </row>
        <row r="619">
          <cell r="A619" t="str">
            <v>D-RHNM_NKEV_GAS_ELC_CHP</v>
          </cell>
          <cell r="B619" t="str">
            <v>VAR_fout</v>
          </cell>
          <cell r="C619" t="str">
            <v>ELC5</v>
          </cell>
          <cell r="E619">
            <v>5.9940514176694824E-4</v>
          </cell>
          <cell r="F619">
            <v>4.039709157377136E-2</v>
          </cell>
          <cell r="G619">
            <v>0.20529753991242669</v>
          </cell>
          <cell r="H619">
            <v>0.20438467772407645</v>
          </cell>
          <cell r="I619">
            <v>4.250745115808479E-2</v>
          </cell>
        </row>
        <row r="620">
          <cell r="A620" t="str">
            <v>D-RHNM_NKEV_GAS_ELC_CHP</v>
          </cell>
          <cell r="B620" t="str">
            <v>VAR_fout</v>
          </cell>
          <cell r="C620" t="str">
            <v>RHNM_ELC</v>
          </cell>
          <cell r="E620">
            <v>5.9940229129810442E-4</v>
          </cell>
          <cell r="F620">
            <v>4.0255143491694671E-2</v>
          </cell>
          <cell r="G620">
            <v>0.20194609213754411</v>
          </cell>
          <cell r="H620">
            <v>0.2022818389942514</v>
          </cell>
          <cell r="I620">
            <v>4.2418218309094535E-2</v>
          </cell>
        </row>
        <row r="621">
          <cell r="A621" t="str">
            <v>D-RHNM_NKEV_GAS_ELC_CHP</v>
          </cell>
          <cell r="B621" t="str">
            <v>VAR_fin</v>
          </cell>
          <cell r="C621" t="str">
            <v>RHNM_NKEV_GAS_ELC_CHP</v>
          </cell>
          <cell r="E621">
            <v>1.1988074330650524E-3</v>
          </cell>
          <cell r="F621">
            <v>8.0652234995872846E-2</v>
          </cell>
          <cell r="G621">
            <v>0.40724363204997083</v>
          </cell>
          <cell r="H621">
            <v>0.40666651671832799</v>
          </cell>
          <cell r="I621">
            <v>8.4925669467179388E-2</v>
          </cell>
        </row>
        <row r="622">
          <cell r="A622" t="str">
            <v>D-RLFO</v>
          </cell>
          <cell r="B622" t="str">
            <v>VAR_fout</v>
          </cell>
          <cell r="C622" t="str">
            <v>CO2</v>
          </cell>
          <cell r="D622">
            <v>4514.4818633316299</v>
          </cell>
          <cell r="E622">
            <v>3846.5203030119201</v>
          </cell>
          <cell r="F622">
            <v>2824.5890616106699</v>
          </cell>
          <cell r="G622">
            <v>1200.1139362505</v>
          </cell>
          <cell r="H622">
            <v>212.88506453328901</v>
          </cell>
        </row>
        <row r="623">
          <cell r="A623" t="str">
            <v>D-RLFO</v>
          </cell>
          <cell r="B623" t="str">
            <v>VAR_fout</v>
          </cell>
          <cell r="C623" t="str">
            <v>RLFO</v>
          </cell>
          <cell r="D623">
            <v>60.231814858311331</v>
          </cell>
          <cell r="E623">
            <v>51.319931224348714</v>
          </cell>
          <cell r="F623">
            <v>37.685415651148844</v>
          </cell>
          <cell r="G623">
            <v>16.011813241932021</v>
          </cell>
          <cell r="H623">
            <v>2.8402935877175559</v>
          </cell>
          <cell r="I623">
            <v>8.723118246110606E-2</v>
          </cell>
        </row>
        <row r="624">
          <cell r="A624" t="str">
            <v>D-RLFO</v>
          </cell>
          <cell r="B624" t="str">
            <v>VAR_fin</v>
          </cell>
          <cell r="C624" t="str">
            <v>LFO</v>
          </cell>
          <cell r="D624">
            <v>61.25484210762049</v>
          </cell>
          <cell r="E624">
            <v>52.191591628384217</v>
          </cell>
          <cell r="F624">
            <v>38.325496086983328</v>
          </cell>
          <cell r="G624">
            <v>16.283771183860242</v>
          </cell>
          <cell r="H624">
            <v>2.8885354753499151</v>
          </cell>
        </row>
        <row r="625">
          <cell r="A625" t="str">
            <v>D-RLFO</v>
          </cell>
          <cell r="B625" t="str">
            <v>VAR_fin</v>
          </cell>
          <cell r="C625" t="str">
            <v>BDS</v>
          </cell>
          <cell r="I625">
            <v>8.8712789287729882E-2</v>
          </cell>
        </row>
        <row r="626">
          <cell r="A626" t="str">
            <v>D-SCOM_LTH_CHPBIO</v>
          </cell>
          <cell r="B626" t="str">
            <v>VAR_fout</v>
          </cell>
          <cell r="C626" t="str">
            <v>SCOM_LTH_CHPBIO_ON</v>
          </cell>
          <cell r="D626">
            <v>1.4243074758479981</v>
          </cell>
          <cell r="E626">
            <v>1.5427974352747775</v>
          </cell>
          <cell r="F626">
            <v>1.4061026131124588</v>
          </cell>
          <cell r="G626">
            <v>1.163887809585737</v>
          </cell>
          <cell r="H626">
            <v>0.75716650913771333</v>
          </cell>
          <cell r="I626">
            <v>0.64112407601028865</v>
          </cell>
        </row>
        <row r="627">
          <cell r="A627" t="str">
            <v>D-SCOM_LTH_CHPBIO</v>
          </cell>
          <cell r="B627" t="str">
            <v>VAR_fout</v>
          </cell>
          <cell r="C627" t="str">
            <v>LTH</v>
          </cell>
          <cell r="E627">
            <v>3.551196479476295E-2</v>
          </cell>
          <cell r="F627">
            <v>8.3807495341976554E-2</v>
          </cell>
          <cell r="G627">
            <v>0.16626966116602018</v>
          </cell>
          <cell r="H627">
            <v>0.25238881784010164</v>
          </cell>
          <cell r="I627">
            <v>0.3689381654107724</v>
          </cell>
        </row>
        <row r="628">
          <cell r="A628" t="str">
            <v>D-SCOM_LTH_CHPBIO</v>
          </cell>
          <cell r="B628" t="str">
            <v>VAR_fin</v>
          </cell>
          <cell r="C628" t="str">
            <v>SCOM_LTH_CHPBIO</v>
          </cell>
          <cell r="D628">
            <v>1.4243074758479981</v>
          </cell>
          <cell r="E628">
            <v>1.5783094000695415</v>
          </cell>
          <cell r="F628">
            <v>1.4899101084544362</v>
          </cell>
          <cell r="G628">
            <v>1.3301574707517569</v>
          </cell>
          <cell r="H628">
            <v>1.0095553269778146</v>
          </cell>
          <cell r="I628">
            <v>1.0100622414210609</v>
          </cell>
        </row>
        <row r="629">
          <cell r="A629" t="str">
            <v>D-SCOM_NKEV_GAS_ELC_CHP</v>
          </cell>
          <cell r="B629" t="str">
            <v>VAR_fout</v>
          </cell>
          <cell r="C629" t="str">
            <v>ELC5</v>
          </cell>
          <cell r="D629">
            <v>0.13981670416667571</v>
          </cell>
          <cell r="E629">
            <v>0.31310083662568666</v>
          </cell>
          <cell r="F629">
            <v>8.7780260205457095E-2</v>
          </cell>
          <cell r="G629">
            <v>1.0953000460836944</v>
          </cell>
          <cell r="H629">
            <v>1.6131959578384629</v>
          </cell>
          <cell r="I629">
            <v>0.77680949697656998</v>
          </cell>
        </row>
        <row r="630">
          <cell r="A630" t="str">
            <v>D-SCOM_NKEV_GAS_ELC_CHP</v>
          </cell>
          <cell r="B630" t="str">
            <v>VAR_fout</v>
          </cell>
          <cell r="C630" t="str">
            <v>SCOM_ELC</v>
          </cell>
          <cell r="D630">
            <v>0.45457929630275901</v>
          </cell>
          <cell r="E630">
            <v>0.31275877297036403</v>
          </cell>
          <cell r="F630">
            <v>8.780180443776768E-2</v>
          </cell>
          <cell r="G630">
            <v>1.0944669162662923</v>
          </cell>
          <cell r="H630">
            <v>1.6117784293438242</v>
          </cell>
          <cell r="I630">
            <v>0.77575508372010826</v>
          </cell>
        </row>
        <row r="631">
          <cell r="A631" t="str">
            <v>D-SCOM_NKEV_GAS_ELC_CHP</v>
          </cell>
          <cell r="B631" t="str">
            <v>VAR_fin</v>
          </cell>
          <cell r="C631" t="str">
            <v>SCOM_NKEV_GAS_ELC_CHP</v>
          </cell>
          <cell r="D631">
            <v>0.59439600046943519</v>
          </cell>
          <cell r="E631">
            <v>0.62585960959605036</v>
          </cell>
          <cell r="F631">
            <v>0.17558206457339703</v>
          </cell>
          <cell r="G631">
            <v>2.1897669623499887</v>
          </cell>
          <cell r="H631">
            <v>3.2249743871822862</v>
          </cell>
          <cell r="I631">
            <v>1.5525645806966772</v>
          </cell>
        </row>
        <row r="632">
          <cell r="A632" t="str">
            <v>RHEM-SHLTHDH</v>
          </cell>
          <cell r="B632" t="str">
            <v>VAR_fout</v>
          </cell>
          <cell r="C632" t="str">
            <v>RHEM-SHLTHD</v>
          </cell>
          <cell r="D632">
            <v>2.7404253508591281</v>
          </cell>
          <cell r="E632">
            <v>3.7887230096683844</v>
          </cell>
          <cell r="F632">
            <v>3.7402552803951452</v>
          </cell>
          <cell r="G632">
            <v>3.9544897170496371</v>
          </cell>
          <cell r="H632">
            <v>3.5609973850823935</v>
          </cell>
          <cell r="I632">
            <v>3.0270019713856922</v>
          </cell>
        </row>
        <row r="633">
          <cell r="A633" t="str">
            <v>RHEM-SHLTHDH</v>
          </cell>
          <cell r="B633" t="str">
            <v>VAR_fin</v>
          </cell>
          <cell r="C633" t="str">
            <v>RHEMLTHDHC</v>
          </cell>
          <cell r="D633">
            <v>2.7404253508591281</v>
          </cell>
          <cell r="E633">
            <v>3.7887230096683844</v>
          </cell>
          <cell r="F633">
            <v>3.7402552803951452</v>
          </cell>
          <cell r="G633">
            <v>3.9544897170496371</v>
          </cell>
          <cell r="H633">
            <v>3.5609973850823935</v>
          </cell>
          <cell r="I633">
            <v>3.0270019713856922</v>
          </cell>
        </row>
        <row r="634">
          <cell r="A634" t="str">
            <v>RHEM-SHLTHDH</v>
          </cell>
          <cell r="B634" t="str">
            <v>VAR_fin</v>
          </cell>
          <cell r="C634" t="str">
            <v>RHEM_LTH_DH</v>
          </cell>
          <cell r="D634">
            <v>2.7681064150092225</v>
          </cell>
          <cell r="E634">
            <v>3.9934205200685069</v>
          </cell>
          <cell r="F634">
            <v>4.2174454348510508</v>
          </cell>
          <cell r="G634">
            <v>4.4612692653954662</v>
          </cell>
          <cell r="H634">
            <v>4.0471532315403653</v>
          </cell>
          <cell r="I634">
            <v>3.4131518460190891</v>
          </cell>
        </row>
        <row r="635">
          <cell r="A635" t="str">
            <v>RHEM-SHLTHDH</v>
          </cell>
          <cell r="B635" t="str">
            <v>VAR_ncap</v>
          </cell>
          <cell r="C635" t="str">
            <v>-</v>
          </cell>
          <cell r="D635">
            <v>1.5327344865071399E-4</v>
          </cell>
          <cell r="E635">
            <v>0.62743389900670898</v>
          </cell>
          <cell r="F635">
            <v>2.2655825525641398E-6</v>
          </cell>
          <cell r="G635">
            <v>1.90057350865412E-6</v>
          </cell>
          <cell r="H635">
            <v>1.2104614913515501E-6</v>
          </cell>
          <cell r="I635">
            <v>5.4762190259409196E-7</v>
          </cell>
        </row>
        <row r="636">
          <cell r="A636" t="str">
            <v>RHEM-SHLTHDH</v>
          </cell>
          <cell r="B636" t="str">
            <v>VAR_cap</v>
          </cell>
          <cell r="C636" t="str">
            <v>-</v>
          </cell>
          <cell r="D636">
            <v>0.31577874056033872</v>
          </cell>
          <cell r="E636">
            <v>0.94321240440327703</v>
          </cell>
          <cell r="F636">
            <v>0.53397404922449487</v>
          </cell>
          <cell r="G636">
            <v>0.30615922362024495</v>
          </cell>
          <cell r="H636">
            <v>0.29360908266260899</v>
          </cell>
          <cell r="I636">
            <v>0.27507634162330707</v>
          </cell>
        </row>
        <row r="637">
          <cell r="A637" t="str">
            <v>D-ITOT_SOLELC</v>
          </cell>
          <cell r="B637" t="str">
            <v>VAR_fout</v>
          </cell>
          <cell r="C637" t="str">
            <v>ITOT_ELC</v>
          </cell>
          <cell r="D637">
            <v>3.5179538966459707</v>
          </cell>
          <cell r="E637">
            <v>4.8498356604862414</v>
          </cell>
          <cell r="F637">
            <v>9.5945025323595452</v>
          </cell>
          <cell r="G637">
            <v>13.702823794101317</v>
          </cell>
          <cell r="H637">
            <v>23.265116701167575</v>
          </cell>
          <cell r="I637">
            <v>40.238491903950774</v>
          </cell>
        </row>
        <row r="638">
          <cell r="A638" t="str">
            <v>D-ITOT_SOLELC</v>
          </cell>
          <cell r="B638" t="str">
            <v>VAR_fout</v>
          </cell>
          <cell r="C638" t="str">
            <v>ELC5</v>
          </cell>
          <cell r="G638">
            <v>0.17414993151240699</v>
          </cell>
          <cell r="H638">
            <v>3.128225916915027</v>
          </cell>
          <cell r="I638">
            <v>22.361954952045128</v>
          </cell>
        </row>
        <row r="639">
          <cell r="A639" t="str">
            <v>D-ITOT_SOLELC</v>
          </cell>
          <cell r="B639" t="str">
            <v>VAR_fin</v>
          </cell>
          <cell r="C639" t="str">
            <v>ITOT_SOL_ELC</v>
          </cell>
          <cell r="D639">
            <v>3.517953999707534</v>
          </cell>
          <cell r="E639">
            <v>4.8498357258012019</v>
          </cell>
          <cell r="F639">
            <v>9.5945025865627684</v>
          </cell>
          <cell r="G639">
            <v>13.876973748359413</v>
          </cell>
          <cell r="H639">
            <v>26.393342656052603</v>
          </cell>
          <cell r="I639">
            <v>62.600446849522875</v>
          </cell>
        </row>
        <row r="640">
          <cell r="A640" t="str">
            <v>D-SWOD</v>
          </cell>
          <cell r="B640" t="str">
            <v>VAR_fout</v>
          </cell>
          <cell r="C640" t="str">
            <v>SWOD</v>
          </cell>
          <cell r="D640">
            <v>8.5743670000849175</v>
          </cell>
          <cell r="E640">
            <v>8.8248591081091305</v>
          </cell>
          <cell r="F640">
            <v>9.4484259652525484</v>
          </cell>
          <cell r="G640">
            <v>10.407815470733125</v>
          </cell>
          <cell r="H640">
            <v>9.9779271923513253</v>
          </cell>
          <cell r="I640">
            <v>7.9805689208433508</v>
          </cell>
        </row>
        <row r="641">
          <cell r="A641" t="str">
            <v>D-SWOD</v>
          </cell>
          <cell r="B641" t="str">
            <v>VAR_fin</v>
          </cell>
          <cell r="C641" t="str">
            <v>WOD</v>
          </cell>
          <cell r="D641">
            <v>8.5743670000849175</v>
          </cell>
          <cell r="E641">
            <v>8.8248591081091305</v>
          </cell>
          <cell r="F641">
            <v>9.4484259652525484</v>
          </cell>
          <cell r="G641">
            <v>10.407815470733125</v>
          </cell>
          <cell r="H641">
            <v>9.9779271923513253</v>
          </cell>
          <cell r="I641">
            <v>7.9805689208433508</v>
          </cell>
        </row>
        <row r="642">
          <cell r="A642" t="str">
            <v>ITOT-PROCESSCO2CCS</v>
          </cell>
          <cell r="B642" t="str">
            <v>VAR_fout</v>
          </cell>
          <cell r="C642" t="str">
            <v>CO2_O</v>
          </cell>
          <cell r="H642">
            <v>2.7245628364004967E-6</v>
          </cell>
          <cell r="I642">
            <v>1646.4539964904891</v>
          </cell>
        </row>
        <row r="643">
          <cell r="A643" t="str">
            <v>ITOT-PROCESSCO2CCS</v>
          </cell>
          <cell r="B643" t="str">
            <v>VAR_fout</v>
          </cell>
          <cell r="C643" t="str">
            <v>CO2</v>
          </cell>
          <cell r="H643">
            <v>-2.7245628364005001E-6</v>
          </cell>
          <cell r="I643">
            <v>-1646.45399649049</v>
          </cell>
        </row>
        <row r="644">
          <cell r="A644" t="str">
            <v>ITOT-PROCESSCO2CCS</v>
          </cell>
          <cell r="B644" t="str">
            <v>VAR_fin</v>
          </cell>
          <cell r="C644" t="str">
            <v>ITOT_ELC</v>
          </cell>
          <cell r="H644">
            <v>5.7696624770834058E-9</v>
          </cell>
          <cell r="I644">
            <v>3.4866084631563323</v>
          </cell>
        </row>
        <row r="645">
          <cell r="A645" t="str">
            <v>ITOT-PROCESSCO2CCS</v>
          </cell>
          <cell r="B645" t="str">
            <v>VAR_fin</v>
          </cell>
          <cell r="C645" t="str">
            <v>ITOT_LTH_DH</v>
          </cell>
          <cell r="H645">
            <v>2.2437576299768804E-9</v>
          </cell>
          <cell r="I645">
            <v>1.3559032912274618</v>
          </cell>
        </row>
        <row r="646">
          <cell r="A646" t="str">
            <v>ITOT-PROCESSCO2CCS</v>
          </cell>
          <cell r="B646" t="str">
            <v>VAR_ncap</v>
          </cell>
          <cell r="C646" t="str">
            <v>-</v>
          </cell>
          <cell r="H646">
            <v>1.0497257515158501E-5</v>
          </cell>
          <cell r="I646">
            <v>4883.7971676790303</v>
          </cell>
        </row>
        <row r="647">
          <cell r="A647" t="str">
            <v>ITOT-PROCESSCO2CCS</v>
          </cell>
          <cell r="B647" t="str">
            <v>VAR_cap</v>
          </cell>
          <cell r="C647" t="str">
            <v>-</v>
          </cell>
          <cell r="H647">
            <v>1.0497257515158501E-5</v>
          </cell>
          <cell r="I647">
            <v>4883.7971781762899</v>
          </cell>
        </row>
        <row r="648">
          <cell r="A648" t="str">
            <v>SCOM-SHLTHCHPBIO</v>
          </cell>
          <cell r="B648" t="str">
            <v>VAR_fout</v>
          </cell>
          <cell r="C648" t="str">
            <v>SCOM-SHLTHC-BIO</v>
          </cell>
          <cell r="D648">
            <v>1.4100644010895169</v>
          </cell>
          <cell r="E648">
            <v>1.5273694609220296</v>
          </cell>
          <cell r="F648">
            <v>1.3920415869813338</v>
          </cell>
          <cell r="G648">
            <v>1.1522489314898794</v>
          </cell>
          <cell r="H648">
            <v>0.74959484404633592</v>
          </cell>
          <cell r="I648">
            <v>0.63471283525018574</v>
          </cell>
        </row>
        <row r="649">
          <cell r="A649" t="str">
            <v>SCOM-SHLTHCHPBIO</v>
          </cell>
          <cell r="B649" t="str">
            <v>VAR_fin</v>
          </cell>
          <cell r="C649" t="str">
            <v>SCOM_LTH_CHPBIO_ON</v>
          </cell>
          <cell r="D649">
            <v>1.4243074758479981</v>
          </cell>
          <cell r="E649">
            <v>1.5427974352747775</v>
          </cell>
          <cell r="F649">
            <v>1.4061026131124588</v>
          </cell>
          <cell r="G649">
            <v>1.163887809585737</v>
          </cell>
          <cell r="H649">
            <v>0.75716650913771333</v>
          </cell>
          <cell r="I649">
            <v>0.64112407601028865</v>
          </cell>
        </row>
        <row r="650">
          <cell r="A650" t="str">
            <v>SCOM-SHLTHCHPBIO</v>
          </cell>
          <cell r="B650" t="str">
            <v>VAR_fin</v>
          </cell>
          <cell r="C650" t="str">
            <v>SCOMLTHCHPC</v>
          </cell>
          <cell r="D650">
            <v>1.4100644010895169</v>
          </cell>
          <cell r="E650">
            <v>1.5273694609220296</v>
          </cell>
          <cell r="F650">
            <v>1.3920415869813338</v>
          </cell>
          <cell r="G650">
            <v>1.1522489314898794</v>
          </cell>
          <cell r="H650">
            <v>0.74959484404633592</v>
          </cell>
          <cell r="I650">
            <v>0.63471283525018574</v>
          </cell>
        </row>
        <row r="651">
          <cell r="A651" t="str">
            <v>SCOM-SHLTHCHPBIO</v>
          </cell>
          <cell r="B651" t="str">
            <v>VAR_ncap</v>
          </cell>
          <cell r="C651" t="str">
            <v>-</v>
          </cell>
          <cell r="D651">
            <v>1.5936406290911501E-4</v>
          </cell>
          <cell r="E651">
            <v>0.10135296119284801</v>
          </cell>
          <cell r="F651">
            <v>2.5549263360393801E-2</v>
          </cell>
          <cell r="G651">
            <v>2.4652022870021299E-6</v>
          </cell>
          <cell r="H651">
            <v>5.1200537439420601E-2</v>
          </cell>
          <cell r="I651">
            <v>4.2917978639389599E-2</v>
          </cell>
        </row>
        <row r="652">
          <cell r="A652" t="str">
            <v>SCOM-SHLTHCHPBIO</v>
          </cell>
          <cell r="B652" t="str">
            <v>VAR_cap</v>
          </cell>
          <cell r="C652" t="str">
            <v>-</v>
          </cell>
          <cell r="D652">
            <v>0.10929905164194811</v>
          </cell>
          <cell r="E652">
            <v>0.21065151623285788</v>
          </cell>
          <cell r="F652">
            <v>0.23619954459928169</v>
          </cell>
          <cell r="G652">
            <v>0.13887906281719198</v>
          </cell>
          <cell r="H652">
            <v>8.0311026052399898E-2</v>
          </cell>
          <cell r="I652">
            <v>9.047439403766025E-2</v>
          </cell>
        </row>
        <row r="653">
          <cell r="A653" t="str">
            <v>RHES-SHNGABR</v>
          </cell>
          <cell r="B653" t="str">
            <v>VAR_fout</v>
          </cell>
          <cell r="C653" t="str">
            <v>CO2_R</v>
          </cell>
          <cell r="D653">
            <v>1043.1350234798299</v>
          </cell>
          <cell r="E653">
            <v>1136.24547021438</v>
          </cell>
          <cell r="F653">
            <v>527.29276402325002</v>
          </cell>
          <cell r="G653">
            <v>372.32227952220097</v>
          </cell>
          <cell r="H653">
            <v>187.93505131517401</v>
          </cell>
          <cell r="I653">
            <v>132.03641879464499</v>
          </cell>
        </row>
        <row r="654">
          <cell r="A654" t="str">
            <v>RHES-SHNGABR</v>
          </cell>
          <cell r="B654" t="str">
            <v>VAR_fout</v>
          </cell>
          <cell r="C654" t="str">
            <v>RHES-SHNGA</v>
          </cell>
          <cell r="D654">
            <v>17.570536743011395</v>
          </cell>
          <cell r="E654">
            <v>18.836282812204544</v>
          </cell>
          <cell r="F654">
            <v>8.530634274232936</v>
          </cell>
          <cell r="G654">
            <v>6.0462201777874043</v>
          </cell>
          <cell r="H654">
            <v>3.0996233944346052</v>
          </cell>
          <cell r="I654">
            <v>2.2118179710010994</v>
          </cell>
        </row>
        <row r="655">
          <cell r="A655" t="str">
            <v>RHES-SHNGABR</v>
          </cell>
          <cell r="B655" t="str">
            <v>VAR_fin</v>
          </cell>
          <cell r="C655" t="str">
            <v>RNGA</v>
          </cell>
          <cell r="D655">
            <v>18.495301834748844</v>
          </cell>
          <cell r="E655">
            <v>20.146196280396907</v>
          </cell>
          <cell r="F655">
            <v>9.3491624826817503</v>
          </cell>
          <cell r="G655">
            <v>6.6014588567766106</v>
          </cell>
          <cell r="H655">
            <v>3.3321817609073445</v>
          </cell>
          <cell r="I655">
            <v>2.3410712552241959</v>
          </cell>
        </row>
        <row r="656">
          <cell r="A656" t="str">
            <v>RHES-SHNGABR</v>
          </cell>
          <cell r="B656" t="str">
            <v>VAR_ncap</v>
          </cell>
          <cell r="C656" t="str">
            <v>-</v>
          </cell>
          <cell r="E656">
            <v>9.9820882741442601E-2</v>
          </cell>
          <cell r="H656">
            <v>0.25081625536915703</v>
          </cell>
        </row>
        <row r="657">
          <cell r="A657" t="str">
            <v>RHES-SHNGABR</v>
          </cell>
          <cell r="B657" t="str">
            <v>VAR_cap</v>
          </cell>
          <cell r="C657" t="str">
            <v>-</v>
          </cell>
          <cell r="D657">
            <v>1.4219190615860799</v>
          </cell>
          <cell r="E657">
            <v>1.5217399443275226</v>
          </cell>
          <cell r="F657">
            <v>1.3508442107556786</v>
          </cell>
          <cell r="G657">
            <v>1.3508442104090936</v>
          </cell>
          <cell r="H657">
            <v>0.25081625536915703</v>
          </cell>
          <cell r="I657">
            <v>0.18202576485437399</v>
          </cell>
        </row>
        <row r="658">
          <cell r="A658" t="str">
            <v>SCOM-SHLTHCHPHFC</v>
          </cell>
          <cell r="B658" t="str">
            <v>VAR_ncap</v>
          </cell>
          <cell r="C658" t="str">
            <v>-</v>
          </cell>
          <cell r="D658">
            <v>1.5936406290911501E-4</v>
          </cell>
          <cell r="E658">
            <v>8171.8562987491796</v>
          </cell>
          <cell r="H658">
            <v>1.2181869767807999E-8</v>
          </cell>
          <cell r="I658">
            <v>1.79653184291534E-8</v>
          </cell>
        </row>
        <row r="659">
          <cell r="A659" t="str">
            <v>SCOM-SHLTHCHPHFC</v>
          </cell>
          <cell r="B659" t="str">
            <v>VAR_cap</v>
          </cell>
          <cell r="C659" t="str">
            <v>-</v>
          </cell>
          <cell r="D659">
            <v>1.5936406290911501E-4</v>
          </cell>
          <cell r="E659">
            <v>8171.8563784277521</v>
          </cell>
          <cell r="F659">
            <v>3.5925040720030665E-10</v>
          </cell>
          <cell r="G659">
            <v>3.5925040720030665E-10</v>
          </cell>
          <cell r="H659">
            <v>1.78520586121757E-8</v>
          </cell>
          <cell r="I659">
            <v>2.7853925963590728E-8</v>
          </cell>
        </row>
        <row r="660">
          <cell r="A660" t="str">
            <v>RHSA-WHNGABR</v>
          </cell>
          <cell r="B660" t="str">
            <v>VAR_fout</v>
          </cell>
          <cell r="C660" t="str">
            <v>RHSA-WHNGA</v>
          </cell>
          <cell r="D660">
            <v>6.3804484456991508</v>
          </cell>
          <cell r="E660">
            <v>4.9151248355884523</v>
          </cell>
          <cell r="F660">
            <v>5.7932749564754786</v>
          </cell>
          <cell r="G660">
            <v>4.1458831383755808</v>
          </cell>
          <cell r="H660">
            <v>1.1618071768580842</v>
          </cell>
          <cell r="I660">
            <v>0.49032601452670732</v>
          </cell>
        </row>
        <row r="661">
          <cell r="A661" t="str">
            <v>RHSA-WHNGABR</v>
          </cell>
          <cell r="B661" t="str">
            <v>VAR_fout</v>
          </cell>
          <cell r="C661" t="str">
            <v>CO2_R</v>
          </cell>
          <cell r="D661">
            <v>479.809723116577</v>
          </cell>
          <cell r="E661">
            <v>367.65655268857898</v>
          </cell>
          <cell r="F661">
            <v>429.92198361212797</v>
          </cell>
          <cell r="G661">
            <v>303.67247922647101</v>
          </cell>
          <cell r="H661">
            <v>82.944208575690993</v>
          </cell>
          <cell r="I661">
            <v>34.567984024132898</v>
          </cell>
        </row>
        <row r="662">
          <cell r="A662" t="str">
            <v>RHSA-WHNGABR</v>
          </cell>
          <cell r="B662" t="str">
            <v>VAR_fin</v>
          </cell>
          <cell r="C662" t="str">
            <v>RNGA</v>
          </cell>
          <cell r="D662">
            <v>8.5072645942655338</v>
          </cell>
          <cell r="E662">
            <v>6.5187332036982131</v>
          </cell>
          <cell r="F662">
            <v>7.6227302058887858</v>
          </cell>
          <cell r="G662">
            <v>5.3842638160721776</v>
          </cell>
          <cell r="H662">
            <v>1.4706419960228914</v>
          </cell>
          <cell r="I662">
            <v>0.61290751815838429</v>
          </cell>
        </row>
        <row r="663">
          <cell r="A663" t="str">
            <v>RHSA-WHNGABR</v>
          </cell>
          <cell r="B663" t="str">
            <v>VAR_ncap</v>
          </cell>
          <cell r="C663" t="str">
            <v>-</v>
          </cell>
          <cell r="H663">
            <v>5.5388900352983201E-3</v>
          </cell>
          <cell r="I663">
            <v>2.6564456286868698E-3</v>
          </cell>
        </row>
        <row r="664">
          <cell r="A664" t="str">
            <v>RHSA-WHNGABR</v>
          </cell>
          <cell r="B664" t="str">
            <v>VAR_cap</v>
          </cell>
          <cell r="C664" t="str">
            <v>-</v>
          </cell>
          <cell r="D664">
            <v>0.43610075802020798</v>
          </cell>
          <cell r="E664">
            <v>0.43610075802020798</v>
          </cell>
          <cell r="F664">
            <v>0.43610075802020798</v>
          </cell>
          <cell r="G664">
            <v>0.43610075802020798</v>
          </cell>
          <cell r="H664">
            <v>8.0023882257217099E-2</v>
          </cell>
          <cell r="I664">
            <v>3.8182957127589602E-2</v>
          </cell>
        </row>
        <row r="665">
          <cell r="A665" t="str">
            <v>ITOT-SWHWSTBR</v>
          </cell>
          <cell r="B665" t="str">
            <v>VAR_fout</v>
          </cell>
          <cell r="C665" t="str">
            <v>ITOT-SWH</v>
          </cell>
          <cell r="D665">
            <v>4.1173651198391958</v>
          </cell>
          <cell r="E665">
            <v>4.2663137290745903</v>
          </cell>
          <cell r="F665">
            <v>3.0342790279673686</v>
          </cell>
          <cell r="G665">
            <v>2.9280973359013642</v>
          </cell>
          <cell r="H665">
            <v>2.8804083240002538</v>
          </cell>
        </row>
        <row r="666">
          <cell r="A666" t="str">
            <v>ITOT-SWHWSTBR</v>
          </cell>
          <cell r="B666" t="str">
            <v>VAR_fout</v>
          </cell>
          <cell r="C666" t="str">
            <v>CO2_I</v>
          </cell>
          <cell r="D666">
            <v>723.65811197173798</v>
          </cell>
          <cell r="E666">
            <v>749.83695844341298</v>
          </cell>
          <cell r="F666">
            <v>533.29752612759705</v>
          </cell>
          <cell r="G666">
            <v>514.63528934023998</v>
          </cell>
          <cell r="H666">
            <v>506.25358421822602</v>
          </cell>
        </row>
        <row r="667">
          <cell r="A667" t="str">
            <v>ITOT-SWHWSTBR</v>
          </cell>
          <cell r="B667" t="str">
            <v>VAR_fin</v>
          </cell>
          <cell r="C667" t="str">
            <v>IWST</v>
          </cell>
          <cell r="D667">
            <v>7.7980399996954501</v>
          </cell>
          <cell r="E667">
            <v>8.0801396383988493</v>
          </cell>
          <cell r="F667">
            <v>5.7467405832715297</v>
          </cell>
          <cell r="G667">
            <v>5.5456388937525896</v>
          </cell>
          <cell r="H667">
            <v>5.4553187954550264</v>
          </cell>
        </row>
        <row r="668">
          <cell r="A668" t="str">
            <v>ITOT-SWHWSTBR</v>
          </cell>
          <cell r="B668" t="str">
            <v>VAR_ncap</v>
          </cell>
          <cell r="C668" t="str">
            <v>-</v>
          </cell>
          <cell r="H668">
            <v>3.1915743416387798E-8</v>
          </cell>
        </row>
        <row r="669">
          <cell r="A669" t="str">
            <v>ITOT-SWHWSTBR</v>
          </cell>
          <cell r="B669" t="str">
            <v>VAR_cap</v>
          </cell>
          <cell r="C669" t="str">
            <v>-</v>
          </cell>
          <cell r="D669">
            <v>0.35954682816669398</v>
          </cell>
          <cell r="E669">
            <v>0.31888574751727378</v>
          </cell>
          <cell r="F669">
            <v>0.28502131128131969</v>
          </cell>
          <cell r="G669">
            <v>0.28502129913444119</v>
          </cell>
          <cell r="H669">
            <v>0.179472386785586</v>
          </cell>
          <cell r="I669">
            <v>6.1294223030472494E-9</v>
          </cell>
        </row>
        <row r="670">
          <cell r="A670" t="str">
            <v>SCOM-SHSTG-ELC</v>
          </cell>
          <cell r="B670" t="str">
            <v>VAR_fout</v>
          </cell>
          <cell r="C670" t="str">
            <v>SCOM-SHAELCB</v>
          </cell>
          <cell r="F670">
            <v>1.4646609263894989E-2</v>
          </cell>
          <cell r="I670">
            <v>1.2936232606195738E-2</v>
          </cell>
        </row>
        <row r="671">
          <cell r="A671" t="str">
            <v>SCOM-SHSTG-ELC</v>
          </cell>
          <cell r="B671" t="str">
            <v>VAR_fin</v>
          </cell>
          <cell r="C671" t="str">
            <v>SCOM-SHAELCB</v>
          </cell>
          <cell r="F671">
            <v>1.8900195400439471E-2</v>
          </cell>
          <cell r="I671">
            <v>1.4374260631351544E-2</v>
          </cell>
        </row>
        <row r="672">
          <cell r="A672" t="str">
            <v>SCOM-SHSTG-ELC</v>
          </cell>
          <cell r="B672" t="str">
            <v>VAR_ncap</v>
          </cell>
          <cell r="C672" t="str">
            <v>-</v>
          </cell>
          <cell r="D672">
            <v>5.0838266732935399E-8</v>
          </cell>
          <cell r="F672">
            <v>8.1123749335334002E-3</v>
          </cell>
          <cell r="H672">
            <v>4.4816074196547496E-3</v>
          </cell>
          <cell r="I672">
            <v>7.0995130851450603E-3</v>
          </cell>
        </row>
        <row r="673">
          <cell r="A673" t="str">
            <v>SCOM-SHSTG-ELC</v>
          </cell>
          <cell r="B673" t="str">
            <v>VAR_cap</v>
          </cell>
          <cell r="C673" t="str">
            <v>-</v>
          </cell>
          <cell r="D673">
            <v>5.0838266732935399E-8</v>
          </cell>
          <cell r="E673">
            <v>2.9319230102270109E-10</v>
          </cell>
          <cell r="F673">
            <v>8.1123751709503457E-3</v>
          </cell>
          <cell r="G673">
            <v>8.1123750944995226E-3</v>
          </cell>
          <cell r="H673">
            <v>5.9184850874459075E-3</v>
          </cell>
          <cell r="I673">
            <v>1.03519658304387E-2</v>
          </cell>
        </row>
        <row r="674">
          <cell r="A674" t="str">
            <v>SCOM-SHNGABR</v>
          </cell>
          <cell r="B674" t="str">
            <v>VAR_fout</v>
          </cell>
          <cell r="C674" t="str">
            <v>CO2_S</v>
          </cell>
          <cell r="D674">
            <v>1440.95193946892</v>
          </cell>
          <cell r="E674">
            <v>1577.7769816438699</v>
          </cell>
          <cell r="F674">
            <v>1155.49163289635</v>
          </cell>
          <cell r="G674">
            <v>764.08241896839502</v>
          </cell>
          <cell r="H674">
            <v>175.95613392862501</v>
          </cell>
          <cell r="I674">
            <v>61.9598841682417</v>
          </cell>
        </row>
        <row r="675">
          <cell r="A675" t="str">
            <v>SCOM-SHNGABR</v>
          </cell>
          <cell r="B675" t="str">
            <v>VAR_fout</v>
          </cell>
          <cell r="C675" t="str">
            <v>SCOM-SHNGA</v>
          </cell>
          <cell r="D675">
            <v>24.189814888474082</v>
          </cell>
          <cell r="E675">
            <v>25.326919585856455</v>
          </cell>
          <cell r="F675">
            <v>17.274166927608817</v>
          </cell>
          <cell r="G675">
            <v>11.461220345344509</v>
          </cell>
          <cell r="H675">
            <v>2.6496469303293537</v>
          </cell>
          <cell r="I675">
            <v>0.95336462357624108</v>
          </cell>
        </row>
        <row r="676">
          <cell r="A676" t="str">
            <v>SCOM-SHNGABR</v>
          </cell>
          <cell r="B676" t="str">
            <v>VAR_fin</v>
          </cell>
          <cell r="C676" t="str">
            <v>SNGA</v>
          </cell>
          <cell r="D676">
            <v>25.548793252995058</v>
          </cell>
          <cell r="E676">
            <v>27.974769178082727</v>
          </cell>
          <cell r="F676">
            <v>20.487440299580747</v>
          </cell>
          <cell r="G676">
            <v>13.547560620006996</v>
          </cell>
          <cell r="H676">
            <v>3.1197896086635715</v>
          </cell>
          <cell r="I676">
            <v>1.0985795065291073</v>
          </cell>
        </row>
        <row r="677">
          <cell r="A677" t="str">
            <v>SCOM-SHNGABR</v>
          </cell>
          <cell r="B677" t="str">
            <v>VAR_ncap</v>
          </cell>
          <cell r="C677" t="str">
            <v>-</v>
          </cell>
          <cell r="H677">
            <v>0.11505088316583501</v>
          </cell>
        </row>
        <row r="678">
          <cell r="A678" t="str">
            <v>SCOM-SHNGABR</v>
          </cell>
          <cell r="B678" t="str">
            <v>VAR_cap</v>
          </cell>
          <cell r="C678" t="str">
            <v>-</v>
          </cell>
          <cell r="D678">
            <v>2.7746814978752199</v>
          </cell>
          <cell r="E678">
            <v>2.0464231140374611</v>
          </cell>
          <cell r="F678">
            <v>1.5125294770451199</v>
          </cell>
          <cell r="G678">
            <v>1.5125294762164998</v>
          </cell>
          <cell r="H678">
            <v>0.20481317777441299</v>
          </cell>
          <cell r="I678">
            <v>0.121465253376695</v>
          </cell>
        </row>
        <row r="679">
          <cell r="A679" t="str">
            <v>RHEM-SHELCHP</v>
          </cell>
          <cell r="B679" t="str">
            <v>VAR_fout</v>
          </cell>
          <cell r="C679" t="str">
            <v>RHEM-SHAELCH</v>
          </cell>
          <cell r="D679">
            <v>9.9025195690293764</v>
          </cell>
          <cell r="E679">
            <v>11.655193474668595</v>
          </cell>
          <cell r="F679">
            <v>10.957137183039151</v>
          </cell>
          <cell r="G679">
            <v>17.567412867207018</v>
          </cell>
          <cell r="H679">
            <v>24.66026887404082</v>
          </cell>
          <cell r="I679">
            <v>24.40538948551033</v>
          </cell>
        </row>
        <row r="680">
          <cell r="A680" t="str">
            <v>RHEM-SHELCHP</v>
          </cell>
          <cell r="B680" t="str">
            <v>VAR_fin</v>
          </cell>
          <cell r="C680" t="str">
            <v>RHEMELCHPC</v>
          </cell>
          <cell r="D680">
            <v>9.9025195690293764</v>
          </cell>
          <cell r="E680">
            <v>11.655193474668595</v>
          </cell>
          <cell r="F680">
            <v>10.957137183039151</v>
          </cell>
          <cell r="G680">
            <v>17.567412867207018</v>
          </cell>
          <cell r="H680">
            <v>24.66026887404082</v>
          </cell>
          <cell r="I680">
            <v>24.40538948551033</v>
          </cell>
        </row>
        <row r="681">
          <cell r="A681" t="str">
            <v>RHEM-SHELCHP</v>
          </cell>
          <cell r="B681" t="str">
            <v>VAR_fin</v>
          </cell>
          <cell r="C681" t="str">
            <v>RHEM_ELC</v>
          </cell>
          <cell r="D681">
            <v>3.0945373653216777</v>
          </cell>
          <cell r="E681">
            <v>3.6696933622260861</v>
          </cell>
          <cell r="F681">
            <v>3.4893468192327544</v>
          </cell>
          <cell r="G681">
            <v>5.0393237428075546</v>
          </cell>
          <cell r="H681">
            <v>6.3405336774032106</v>
          </cell>
          <cell r="I681">
            <v>5.7441385411458219</v>
          </cell>
        </row>
        <row r="682">
          <cell r="A682" t="str">
            <v>RHEM-SHELCHP</v>
          </cell>
          <cell r="B682" t="str">
            <v>VAR_ncap</v>
          </cell>
          <cell r="C682" t="str">
            <v>-</v>
          </cell>
          <cell r="E682">
            <v>0.12376238690112799</v>
          </cell>
          <cell r="G682">
            <v>0.41748251372897399</v>
          </cell>
          <cell r="H682">
            <v>0.65284176036961505</v>
          </cell>
          <cell r="I682">
            <v>0.91135660342411995</v>
          </cell>
        </row>
        <row r="683">
          <cell r="A683" t="str">
            <v>RHEM-SHELCHP</v>
          </cell>
          <cell r="B683" t="str">
            <v>VAR_cap</v>
          </cell>
          <cell r="C683" t="str">
            <v>-</v>
          </cell>
          <cell r="D683">
            <v>0.69925195039199906</v>
          </cell>
          <cell r="E683">
            <v>0.82301433729312701</v>
          </cell>
          <cell r="F683">
            <v>0.82301433729312701</v>
          </cell>
          <cell r="G683">
            <v>1.2404968510221019</v>
          </cell>
          <cell r="H683">
            <v>1.7442989511487199</v>
          </cell>
          <cell r="I683">
            <v>1.72621579575742</v>
          </cell>
        </row>
        <row r="684">
          <cell r="A684" t="str">
            <v>RHNM-SHSTG-ELC</v>
          </cell>
          <cell r="B684" t="str">
            <v>VAR_fout</v>
          </cell>
          <cell r="C684" t="str">
            <v>RHNM-SHAELCB</v>
          </cell>
          <cell r="F684">
            <v>1.7226240639976064E-6</v>
          </cell>
          <cell r="G684">
            <v>5.0286036697885499E-7</v>
          </cell>
          <cell r="H684">
            <v>6.8320611041852399E-8</v>
          </cell>
        </row>
        <row r="685">
          <cell r="A685" t="str">
            <v>RHNM-SHSTG-ELC</v>
          </cell>
          <cell r="B685" t="str">
            <v>VAR_fin</v>
          </cell>
          <cell r="C685" t="str">
            <v>RHNM-SHAELCB</v>
          </cell>
          <cell r="F685">
            <v>1.9068584336443009E-6</v>
          </cell>
          <cell r="G685">
            <v>4.2372999716380043E-7</v>
          </cell>
          <cell r="H685">
            <v>1.24570384471537E-8</v>
          </cell>
        </row>
        <row r="686">
          <cell r="A686" t="str">
            <v>RHNM-SHSTG-ELC</v>
          </cell>
          <cell r="B686" t="str">
            <v>VAR_ncap</v>
          </cell>
          <cell r="C686" t="str">
            <v>-</v>
          </cell>
          <cell r="D686">
            <v>1.2509498973145399E-8</v>
          </cell>
          <cell r="E686">
            <v>2.8717592202339901E-3</v>
          </cell>
          <cell r="H686">
            <v>1.15387061178454E-8</v>
          </cell>
        </row>
        <row r="687">
          <cell r="A687" t="str">
            <v>RHNM-SHSTG-ELC</v>
          </cell>
          <cell r="B687" t="str">
            <v>VAR_cap</v>
          </cell>
          <cell r="C687" t="str">
            <v>-</v>
          </cell>
          <cell r="D687">
            <v>1.2509498973145399E-8</v>
          </cell>
          <cell r="E687">
            <v>2.8717717297329602E-3</v>
          </cell>
          <cell r="F687">
            <v>3.4003518941012889E-7</v>
          </cell>
          <cell r="G687">
            <v>2.0527410677035132E-7</v>
          </cell>
          <cell r="H687">
            <v>6.1591085566790696E-8</v>
          </cell>
          <cell r="I687">
            <v>2.8008321031450209E-10</v>
          </cell>
        </row>
        <row r="688">
          <cell r="A688" t="str">
            <v>D-RWOD</v>
          </cell>
          <cell r="B688" t="str">
            <v>VAR_fout</v>
          </cell>
          <cell r="C688" t="str">
            <v>RWOD</v>
          </cell>
          <cell r="D688">
            <v>13.72298325312263</v>
          </cell>
          <cell r="E688">
            <v>14.425798349677892</v>
          </cell>
          <cell r="F688">
            <v>16.479961387529158</v>
          </cell>
          <cell r="G688">
            <v>17.51492287468335</v>
          </cell>
          <cell r="H688">
            <v>14.920294364920359</v>
          </cell>
          <cell r="I688">
            <v>11.601522864603288</v>
          </cell>
        </row>
        <row r="689">
          <cell r="A689" t="str">
            <v>D-RWOD</v>
          </cell>
          <cell r="B689" t="str">
            <v>VAR_fin</v>
          </cell>
          <cell r="C689" t="str">
            <v>WOD</v>
          </cell>
          <cell r="D689">
            <v>13.72298325312263</v>
          </cell>
          <cell r="E689">
            <v>14.425798349677892</v>
          </cell>
          <cell r="F689">
            <v>16.479961387529158</v>
          </cell>
          <cell r="G689">
            <v>17.51492287468335</v>
          </cell>
          <cell r="H689">
            <v>14.920294364920359</v>
          </cell>
          <cell r="I689">
            <v>11.601522864603288</v>
          </cell>
        </row>
        <row r="690">
          <cell r="A690" t="str">
            <v>RHNS-SHLTHCHPWOD</v>
          </cell>
          <cell r="B690" t="str">
            <v>VAR_ncap</v>
          </cell>
          <cell r="C690" t="str">
            <v>-</v>
          </cell>
          <cell r="E690">
            <v>1.01047579599146E-6</v>
          </cell>
          <cell r="G690">
            <v>3.16909863229459E-8</v>
          </cell>
          <cell r="H690">
            <v>2.2242178558379801E-8</v>
          </cell>
          <cell r="I690">
            <v>2.5930350156722E-8</v>
          </cell>
        </row>
        <row r="691">
          <cell r="A691" t="str">
            <v>RHNS-SHLTHCHPWOD</v>
          </cell>
          <cell r="B691" t="str">
            <v>VAR_cap</v>
          </cell>
          <cell r="C691" t="str">
            <v>-</v>
          </cell>
          <cell r="E691">
            <v>1.01047579599146E-6</v>
          </cell>
          <cell r="F691">
            <v>-7.6518010050846469E-14</v>
          </cell>
          <cell r="G691">
            <v>3.1690773653260118E-8</v>
          </cell>
          <cell r="H691">
            <v>3.5451158429467802E-8</v>
          </cell>
          <cell r="I691">
            <v>3.4779614887183104E-8</v>
          </cell>
        </row>
        <row r="692">
          <cell r="A692" t="str">
            <v>RHNM-SHELCBR</v>
          </cell>
          <cell r="B692" t="str">
            <v>VAR_fout</v>
          </cell>
          <cell r="C692" t="str">
            <v>RHNM-SHAELCB</v>
          </cell>
          <cell r="E692">
            <v>0.15438561323360875</v>
          </cell>
          <cell r="F692">
            <v>6.322658802838925E-6</v>
          </cell>
          <cell r="G692">
            <v>3.9000983347070771E-6</v>
          </cell>
          <cell r="H692">
            <v>2.2526144359873725E-6</v>
          </cell>
        </row>
        <row r="693">
          <cell r="A693" t="str">
            <v>RHNM-SHELCBR</v>
          </cell>
          <cell r="B693" t="str">
            <v>VAR_fin</v>
          </cell>
          <cell r="C693" t="str">
            <v>RHNM_ELC</v>
          </cell>
          <cell r="E693">
            <v>0.16251117182485067</v>
          </cell>
          <cell r="F693">
            <v>6.6554303187777346E-6</v>
          </cell>
          <cell r="G693">
            <v>4.105366668112704E-6</v>
          </cell>
          <cell r="H693">
            <v>2.3711730905130409E-6</v>
          </cell>
        </row>
        <row r="694">
          <cell r="A694" t="str">
            <v>RHNM-SHELCBR</v>
          </cell>
          <cell r="B694" t="str">
            <v>VAR_ncap</v>
          </cell>
          <cell r="C694" t="str">
            <v>-</v>
          </cell>
          <cell r="E694">
            <v>1.2205029437661601E-2</v>
          </cell>
        </row>
        <row r="695">
          <cell r="A695" t="str">
            <v>RHNM-SHELCBR</v>
          </cell>
          <cell r="B695" t="str">
            <v>VAR_cap</v>
          </cell>
          <cell r="C695" t="str">
            <v>-</v>
          </cell>
          <cell r="E695">
            <v>1.2205029437661601E-2</v>
          </cell>
          <cell r="F695">
            <v>1.4171626449999836E-6</v>
          </cell>
          <cell r="G695">
            <v>8.7709317900079575E-7</v>
          </cell>
          <cell r="H695">
            <v>2.4588164228121801E-7</v>
          </cell>
          <cell r="I695">
            <v>1.6883175725019922E-9</v>
          </cell>
        </row>
        <row r="696">
          <cell r="A696" t="str">
            <v>RHNS-SHSTG-NGAHP</v>
          </cell>
          <cell r="B696" t="str">
            <v>VAR_fout</v>
          </cell>
          <cell r="C696" t="str">
            <v>RHNS-SHANGAH</v>
          </cell>
          <cell r="F696">
            <v>9.5475060558277546E-3</v>
          </cell>
          <cell r="G696">
            <v>7.2140429052656763E-5</v>
          </cell>
          <cell r="H696">
            <v>1.2773107318352756E-4</v>
          </cell>
          <cell r="I696">
            <v>3.9917401916488932E-2</v>
          </cell>
        </row>
        <row r="697">
          <cell r="A697" t="str">
            <v>RHNS-SHSTG-NGAHP</v>
          </cell>
          <cell r="B697" t="str">
            <v>VAR_fin</v>
          </cell>
          <cell r="C697" t="str">
            <v>RHNS-SHANGAH</v>
          </cell>
          <cell r="F697">
            <v>9.5480968230042436E-3</v>
          </cell>
          <cell r="G697">
            <v>7.2119236542871369E-5</v>
          </cell>
          <cell r="H697">
            <v>1.2773493882465352E-4</v>
          </cell>
          <cell r="I697">
            <v>3.9919011575758799E-2</v>
          </cell>
        </row>
        <row r="698">
          <cell r="A698" t="str">
            <v>RHNS-SHSTG-NGAHP</v>
          </cell>
          <cell r="B698" t="str">
            <v>VAR_ncap</v>
          </cell>
          <cell r="C698" t="str">
            <v>-</v>
          </cell>
          <cell r="F698">
            <v>5.5853829631036401E-3</v>
          </cell>
          <cell r="G698">
            <v>3.5861922082690602E-3</v>
          </cell>
          <cell r="H698">
            <v>7.3328452143022402E-3</v>
          </cell>
          <cell r="I698">
            <v>7.8251215763074592E-3</v>
          </cell>
        </row>
        <row r="699">
          <cell r="A699" t="str">
            <v>RHNS-SHSTG-NGAHP</v>
          </cell>
          <cell r="B699" t="str">
            <v>VAR_cap</v>
          </cell>
          <cell r="C699" t="str">
            <v>-</v>
          </cell>
          <cell r="F699">
            <v>5.5853829631036401E-3</v>
          </cell>
          <cell r="G699">
            <v>9.1715751713726899E-3</v>
          </cell>
          <cell r="H699">
            <v>1.3052027334040201E-2</v>
          </cell>
          <cell r="I699">
            <v>1.4111481309588701E-2</v>
          </cell>
        </row>
        <row r="700">
          <cell r="A700" t="str">
            <v>RHNS-SHLTHDH</v>
          </cell>
          <cell r="B700" t="str">
            <v>VAR_fout</v>
          </cell>
          <cell r="C700" t="str">
            <v>RHNS-SHLTHD</v>
          </cell>
          <cell r="E700">
            <v>5.3907843195918084E-2</v>
          </cell>
          <cell r="F700">
            <v>2.7541156068492653E-2</v>
          </cell>
          <cell r="G700">
            <v>0.12498120726007003</v>
          </cell>
          <cell r="H700">
            <v>0.12786727368101847</v>
          </cell>
          <cell r="I700">
            <v>0.1287590703738094</v>
          </cell>
        </row>
        <row r="701">
          <cell r="A701" t="str">
            <v>RHNS-SHLTHDH</v>
          </cell>
          <cell r="B701" t="str">
            <v>VAR_fin</v>
          </cell>
          <cell r="C701" t="str">
            <v>RHNS_LTH_DH</v>
          </cell>
          <cell r="E701">
            <v>5.6382433992536993E-2</v>
          </cell>
          <cell r="F701">
            <v>3.0422921092518408E-2</v>
          </cell>
          <cell r="G701">
            <v>0.13757153293326446</v>
          </cell>
          <cell r="H701">
            <v>0.1407252414035961</v>
          </cell>
          <cell r="I701">
            <v>0.1442492722898979</v>
          </cell>
        </row>
        <row r="702">
          <cell r="A702" t="str">
            <v>RHNS-SHLTHDH</v>
          </cell>
          <cell r="B702" t="str">
            <v>VAR_fin</v>
          </cell>
          <cell r="C702" t="str">
            <v>RHNSLTHDHC</v>
          </cell>
          <cell r="E702">
            <v>5.3907843195918084E-2</v>
          </cell>
          <cell r="F702">
            <v>2.7541156068492653E-2</v>
          </cell>
          <cell r="G702">
            <v>0.12498120726007003</v>
          </cell>
          <cell r="H702">
            <v>0.12786727368101847</v>
          </cell>
          <cell r="I702">
            <v>0.1287590703738094</v>
          </cell>
        </row>
        <row r="703">
          <cell r="A703" t="str">
            <v>RHNS-SHLTHDH</v>
          </cell>
          <cell r="B703" t="str">
            <v>VAR_ncap</v>
          </cell>
          <cell r="C703" t="str">
            <v>-</v>
          </cell>
          <cell r="E703">
            <v>4.2699249594848098E-3</v>
          </cell>
          <cell r="F703">
            <v>1.7991146141363301E-6</v>
          </cell>
          <cell r="G703">
            <v>1.20434389572043E-2</v>
          </cell>
          <cell r="H703">
            <v>1.76764059768741E-3</v>
          </cell>
          <cell r="I703">
            <v>1.20093763635517E-3</v>
          </cell>
        </row>
        <row r="704">
          <cell r="A704" t="str">
            <v>RHNS-SHLTHDH</v>
          </cell>
          <cell r="B704" t="str">
            <v>VAR_cap</v>
          </cell>
          <cell r="C704" t="str">
            <v>-</v>
          </cell>
          <cell r="E704">
            <v>4.2699249594848098E-3</v>
          </cell>
          <cell r="F704">
            <v>2.9689090174982603E-3</v>
          </cell>
          <cell r="G704">
            <v>1.5011849147676561E-2</v>
          </cell>
          <cell r="H704">
            <v>1.6211924102918069E-2</v>
          </cell>
          <cell r="I704">
            <v>1.7410805272680942E-2</v>
          </cell>
        </row>
        <row r="705">
          <cell r="A705" t="str">
            <v>ITOT-SWHNGAHP</v>
          </cell>
          <cell r="B705" t="str">
            <v>VAR_fout</v>
          </cell>
          <cell r="C705" t="str">
            <v>ITOT-SWHANGAH</v>
          </cell>
          <cell r="F705">
            <v>3.3037411259371187E-2</v>
          </cell>
          <cell r="G705">
            <v>5.2226678247692199E-2</v>
          </cell>
          <cell r="H705">
            <v>5.2227237414711504E-2</v>
          </cell>
          <cell r="I705">
            <v>4.8374877242098234E-2</v>
          </cell>
        </row>
        <row r="706">
          <cell r="A706" t="str">
            <v>ITOT-SWHNGAHP</v>
          </cell>
          <cell r="B706" t="str">
            <v>VAR_fout</v>
          </cell>
          <cell r="C706" t="str">
            <v>CO2_I</v>
          </cell>
          <cell r="F706">
            <v>0.988271043306573</v>
          </cell>
          <cell r="G706">
            <v>1.5323549681683</v>
          </cell>
          <cell r="H706">
            <v>1.4758099809348999</v>
          </cell>
          <cell r="I706">
            <v>1.3182924778184499</v>
          </cell>
        </row>
        <row r="707">
          <cell r="A707" t="str">
            <v>ITOT-SWHNGAHP</v>
          </cell>
          <cell r="B707" t="str">
            <v>VAR_fin</v>
          </cell>
          <cell r="C707" t="str">
            <v>ITOTELCHPC</v>
          </cell>
          <cell r="F707">
            <v>3.3037411259371187E-2</v>
          </cell>
          <cell r="G707">
            <v>5.2226678247692199E-2</v>
          </cell>
          <cell r="H707">
            <v>5.2227237414711504E-2</v>
          </cell>
          <cell r="I707">
            <v>4.8374877242098234E-2</v>
          </cell>
        </row>
        <row r="708">
          <cell r="A708" t="str">
            <v>ITOT-SWHNGAHP</v>
          </cell>
          <cell r="B708" t="str">
            <v>VAR_fin</v>
          </cell>
          <cell r="C708" t="str">
            <v>INGA</v>
          </cell>
          <cell r="F708">
            <v>1.7522536228839945E-2</v>
          </cell>
          <cell r="G708">
            <v>2.7169414329225153E-2</v>
          </cell>
          <cell r="H708">
            <v>2.6166843633597465E-2</v>
          </cell>
          <cell r="I708">
            <v>2.3373980103163949E-2</v>
          </cell>
        </row>
        <row r="709">
          <cell r="A709" t="str">
            <v>ITOT-SWHNGAHP</v>
          </cell>
          <cell r="B709" t="str">
            <v>VAR_ncap</v>
          </cell>
          <cell r="C709" t="str">
            <v>-</v>
          </cell>
          <cell r="E709">
            <v>1.0971675101381901E-8</v>
          </cell>
          <cell r="F709">
            <v>1.79666367420287E-3</v>
          </cell>
          <cell r="G709">
            <v>1.04356336412693E-3</v>
          </cell>
          <cell r="H709">
            <v>1.7610556448981599E-3</v>
          </cell>
          <cell r="I709">
            <v>1.3967567701836201E-3</v>
          </cell>
        </row>
        <row r="710">
          <cell r="A710" t="str">
            <v>ITOT-SWHNGAHP</v>
          </cell>
          <cell r="B710" t="str">
            <v>VAR_cap</v>
          </cell>
          <cell r="C710" t="str">
            <v>-</v>
          </cell>
          <cell r="E710">
            <v>1.0971675101381901E-8</v>
          </cell>
          <cell r="F710">
            <v>1.7966746458779701E-3</v>
          </cell>
          <cell r="G710">
            <v>2.8402380100048998E-3</v>
          </cell>
          <cell r="H710">
            <v>2.9671637613373002E-3</v>
          </cell>
          <cell r="I710">
            <v>2.7488972146554099E-3</v>
          </cell>
        </row>
        <row r="711">
          <cell r="A711" t="str">
            <v>RHSA-WHLFOBR</v>
          </cell>
          <cell r="B711" t="str">
            <v>VAR_fout</v>
          </cell>
          <cell r="C711" t="str">
            <v>CO2_R</v>
          </cell>
          <cell r="D711">
            <v>726.71204457225394</v>
          </cell>
          <cell r="E711">
            <v>657.51495246605703</v>
          </cell>
          <cell r="F711">
            <v>411.616040405771</v>
          </cell>
          <cell r="G711">
            <v>199.99684499266701</v>
          </cell>
          <cell r="H711">
            <v>39.1108549170998</v>
          </cell>
          <cell r="I711">
            <v>1.09922016367155</v>
          </cell>
        </row>
        <row r="712">
          <cell r="A712" t="str">
            <v>RHSA-WHLFOBR</v>
          </cell>
          <cell r="B712" t="str">
            <v>VAR_fout</v>
          </cell>
          <cell r="C712" t="str">
            <v>RHSA-WHLFO</v>
          </cell>
          <cell r="D712">
            <v>6.9844554261241019</v>
          </cell>
          <cell r="E712">
            <v>6.375159110579423</v>
          </cell>
          <cell r="F712">
            <v>4.043322423140129</v>
          </cell>
          <cell r="G712">
            <v>2.0069787418701077</v>
          </cell>
          <cell r="H712">
            <v>0.4007712830011495</v>
          </cell>
          <cell r="I712">
            <v>1.1263775139386473E-2</v>
          </cell>
        </row>
        <row r="713">
          <cell r="A713" t="str">
            <v>RHSA-WHLFOBR</v>
          </cell>
          <cell r="B713" t="str">
            <v>VAR_fin</v>
          </cell>
          <cell r="C713" t="str">
            <v>RLFO</v>
          </cell>
          <cell r="D713">
            <v>9.8604076604105053</v>
          </cell>
          <cell r="E713">
            <v>8.9215054608691648</v>
          </cell>
          <cell r="F713">
            <v>5.5850209010280887</v>
          </cell>
          <cell r="G713">
            <v>2.7136613974581767</v>
          </cell>
          <cell r="H713">
            <v>0.53067645749117753</v>
          </cell>
          <cell r="I713">
            <v>1.4914791908704851E-2</v>
          </cell>
        </row>
        <row r="714">
          <cell r="A714" t="str">
            <v>RHSA-WHLFOBR</v>
          </cell>
          <cell r="B714" t="str">
            <v>VAR_ncap</v>
          </cell>
          <cell r="C714" t="str">
            <v>-</v>
          </cell>
          <cell r="H714">
            <v>2.7392546611009701E-2</v>
          </cell>
        </row>
        <row r="715">
          <cell r="A715" t="str">
            <v>RHSA-WHLFOBR</v>
          </cell>
          <cell r="B715" t="str">
            <v>VAR_cap</v>
          </cell>
          <cell r="C715" t="str">
            <v>-</v>
          </cell>
          <cell r="D715">
            <v>0.47738433216181703</v>
          </cell>
          <cell r="E715">
            <v>0.47738433216181703</v>
          </cell>
          <cell r="F715">
            <v>0.34166080825685802</v>
          </cell>
          <cell r="G715">
            <v>0.34166080746219302</v>
          </cell>
          <cell r="H715">
            <v>2.7392546611009701E-2</v>
          </cell>
          <cell r="I715">
            <v>1.4637688534787988E-3</v>
          </cell>
        </row>
        <row r="716">
          <cell r="A716" t="str">
            <v>D-IWST</v>
          </cell>
          <cell r="B716" t="str">
            <v>VAR_fout</v>
          </cell>
          <cell r="C716" t="str">
            <v>CO2</v>
          </cell>
          <cell r="D716">
            <v>1068.1280001172199</v>
          </cell>
          <cell r="E716">
            <v>1094.4810550219199</v>
          </cell>
          <cell r="F716">
            <v>1049.9416131073101</v>
          </cell>
          <cell r="G716">
            <v>1013.1999106486099</v>
          </cell>
          <cell r="H716">
            <v>996.69823840620199</v>
          </cell>
          <cell r="I716">
            <v>986.58511480611298</v>
          </cell>
        </row>
        <row r="717">
          <cell r="A717" t="str">
            <v>D-IWST</v>
          </cell>
          <cell r="B717" t="str">
            <v>VAR_fout</v>
          </cell>
          <cell r="C717" t="str">
            <v>IWST</v>
          </cell>
          <cell r="D717">
            <v>11.510000001263153</v>
          </cell>
          <cell r="E717">
            <v>11.793976886012043</v>
          </cell>
          <cell r="F717">
            <v>11.314026003311495</v>
          </cell>
          <cell r="G717">
            <v>10.918102485437613</v>
          </cell>
          <cell r="H717">
            <v>10.740282741446137</v>
          </cell>
          <cell r="I717">
            <v>10.63130511644516</v>
          </cell>
        </row>
        <row r="718">
          <cell r="A718" t="str">
            <v>D-IWST</v>
          </cell>
          <cell r="B718" t="str">
            <v>VAR_fin</v>
          </cell>
          <cell r="C718" t="str">
            <v>WSTNREN</v>
          </cell>
          <cell r="D718">
            <v>11.510000001263153</v>
          </cell>
          <cell r="E718">
            <v>11.793976886012043</v>
          </cell>
          <cell r="F718">
            <v>11.314026003311495</v>
          </cell>
          <cell r="G718">
            <v>10.918102485437613</v>
          </cell>
          <cell r="H718">
            <v>10.740282741446137</v>
          </cell>
          <cell r="I718">
            <v>10.63130511644516</v>
          </cell>
        </row>
        <row r="719">
          <cell r="A719" t="str">
            <v>RHES-SHLFOBR</v>
          </cell>
          <cell r="B719" t="str">
            <v>VAR_fout</v>
          </cell>
          <cell r="C719" t="str">
            <v>CO2_R</v>
          </cell>
          <cell r="D719">
            <v>1783.66240940699</v>
          </cell>
          <cell r="E719">
            <v>1681.1847271219301</v>
          </cell>
          <cell r="F719">
            <v>1134.92272058462</v>
          </cell>
          <cell r="G719">
            <v>471.23214066206702</v>
          </cell>
          <cell r="H719">
            <v>65.5048211870252</v>
          </cell>
          <cell r="I719">
            <v>2.2635803659022402</v>
          </cell>
        </row>
        <row r="720">
          <cell r="A720" t="str">
            <v>RHES-SHLFOBR</v>
          </cell>
          <cell r="B720" t="str">
            <v>VAR_fout</v>
          </cell>
          <cell r="C720" t="str">
            <v>RHES-SHLFO</v>
          </cell>
          <cell r="D720">
            <v>21.680654569340909</v>
          </cell>
          <cell r="E720">
            <v>19.946203124932449</v>
          </cell>
          <cell r="F720">
            <v>12.970161309729074</v>
          </cell>
          <cell r="G720">
            <v>5.5030741084524939</v>
          </cell>
          <cell r="H720">
            <v>0.76645585225273916</v>
          </cell>
          <cell r="I720">
            <v>2.6561842369906004E-2</v>
          </cell>
        </row>
        <row r="721">
          <cell r="A721" t="str">
            <v>RHES-SHLFOBR</v>
          </cell>
          <cell r="B721" t="str">
            <v>VAR_fin</v>
          </cell>
          <cell r="C721" t="str">
            <v>RLFO</v>
          </cell>
          <cell r="D721">
            <v>24.201660914613115</v>
          </cell>
          <cell r="E721">
            <v>22.81119032729892</v>
          </cell>
          <cell r="F721">
            <v>15.399222803047728</v>
          </cell>
          <cell r="G721">
            <v>6.3939232111542381</v>
          </cell>
          <cell r="H721">
            <v>0.88880354392164351</v>
          </cell>
          <cell r="I721">
            <v>3.0713437800573097E-2</v>
          </cell>
        </row>
        <row r="722">
          <cell r="A722" t="str">
            <v>RHES-SHLFOBR</v>
          </cell>
          <cell r="B722" t="str">
            <v>VAR_ncap</v>
          </cell>
          <cell r="C722" t="str">
            <v>-</v>
          </cell>
          <cell r="H722">
            <v>6.1920205009300601E-2</v>
          </cell>
        </row>
        <row r="723">
          <cell r="A723" t="str">
            <v>RHES-SHLFOBR</v>
          </cell>
          <cell r="B723" t="str">
            <v>VAR_cap</v>
          </cell>
          <cell r="C723" t="str">
            <v>-</v>
          </cell>
          <cell r="D723">
            <v>1.7515307393373001</v>
          </cell>
          <cell r="E723">
            <v>1.7515307393373001</v>
          </cell>
          <cell r="F723">
            <v>1.062464802848091</v>
          </cell>
          <cell r="G723">
            <v>0.9491570852262261</v>
          </cell>
          <cell r="H723">
            <v>6.1920205009300601E-2</v>
          </cell>
          <cell r="I723">
            <v>3.4326425059818949E-3</v>
          </cell>
        </row>
        <row r="724">
          <cell r="A724" t="str">
            <v>ITOT-SWHSTG</v>
          </cell>
          <cell r="B724" t="str">
            <v>VAR_fout</v>
          </cell>
          <cell r="C724" t="str">
            <v>ITOT-SWH</v>
          </cell>
          <cell r="H724">
            <v>1.9477497705474762E-7</v>
          </cell>
          <cell r="I724">
            <v>3.0681780681646389</v>
          </cell>
        </row>
        <row r="725">
          <cell r="A725" t="str">
            <v>ITOT-SWHSTG</v>
          </cell>
          <cell r="B725" t="str">
            <v>VAR_fout</v>
          </cell>
          <cell r="C725" t="str">
            <v>AUX_ITOT-STG_OUT</v>
          </cell>
          <cell r="H725">
            <v>1.9477497705474781E-7</v>
          </cell>
          <cell r="I725">
            <v>3.0681780681646389</v>
          </cell>
        </row>
        <row r="726">
          <cell r="A726" t="str">
            <v>ITOT-SWHSTG</v>
          </cell>
          <cell r="B726" t="str">
            <v>VAR_fin</v>
          </cell>
          <cell r="C726" t="str">
            <v>AUX_ITOT-STG_IN</v>
          </cell>
          <cell r="I726">
            <v>3.0991709165997436</v>
          </cell>
        </row>
        <row r="727">
          <cell r="A727" t="str">
            <v>ITOT-SWHSTG</v>
          </cell>
          <cell r="B727" t="str">
            <v>VAR_fin</v>
          </cell>
          <cell r="C727" t="str">
            <v>ITOT-SWH</v>
          </cell>
          <cell r="I727">
            <v>3.0991709165997436</v>
          </cell>
        </row>
        <row r="728">
          <cell r="A728" t="str">
            <v>ITOT-SWHSTG</v>
          </cell>
          <cell r="B728" t="str">
            <v>VAR_ncap</v>
          </cell>
          <cell r="C728" t="str">
            <v>-</v>
          </cell>
          <cell r="D728">
            <v>3.2221927653052101E-8</v>
          </cell>
          <cell r="H728">
            <v>1.8671231943834999E-8</v>
          </cell>
          <cell r="I728">
            <v>1.0495729610369799</v>
          </cell>
        </row>
        <row r="729">
          <cell r="A729" t="str">
            <v>ITOT-SWHSTG</v>
          </cell>
          <cell r="B729" t="str">
            <v>VAR_cap</v>
          </cell>
          <cell r="C729" t="str">
            <v>-</v>
          </cell>
          <cell r="D729">
            <v>3.2221927653052101E-8</v>
          </cell>
          <cell r="E729">
            <v>3.2221927653052101E-8</v>
          </cell>
          <cell r="F729">
            <v>3.2221927653052101E-8</v>
          </cell>
          <cell r="G729">
            <v>3.2221927653052101E-8</v>
          </cell>
          <cell r="H729">
            <v>1.10998582551438E-7</v>
          </cell>
          <cell r="I729">
            <v>1.04957301364129</v>
          </cell>
        </row>
        <row r="730">
          <cell r="A730" t="str">
            <v>SCOM-SHLFOBR</v>
          </cell>
          <cell r="B730" t="str">
            <v>VAR_fout</v>
          </cell>
          <cell r="C730" t="str">
            <v>CO2_S</v>
          </cell>
          <cell r="D730">
            <v>2229.90021757362</v>
          </cell>
          <cell r="E730">
            <v>2052.5450000200199</v>
          </cell>
          <cell r="F730">
            <v>1357.8298463901201</v>
          </cell>
          <cell r="G730">
            <v>612.30144685265202</v>
          </cell>
          <cell r="H730">
            <v>129.555693329999</v>
          </cell>
          <cell r="I730">
            <v>2.1730387212903799</v>
          </cell>
        </row>
        <row r="731">
          <cell r="A731" t="str">
            <v>SCOM-SHLFOBR</v>
          </cell>
          <cell r="B731" t="str">
            <v>VAR_fout</v>
          </cell>
          <cell r="C731" t="str">
            <v>SCOM-SHLFO</v>
          </cell>
          <cell r="D731">
            <v>24.842916862451219</v>
          </cell>
          <cell r="E731">
            <v>23.065420271743822</v>
          </cell>
          <cell r="F731">
            <v>15.455435874046513</v>
          </cell>
          <cell r="G731">
            <v>7.3039600841347845</v>
          </cell>
          <cell r="H731">
            <v>1.6512218754664874</v>
          </cell>
          <cell r="I731">
            <v>2.4267153759950706E-2</v>
          </cell>
        </row>
        <row r="732">
          <cell r="A732" t="str">
            <v>SCOM-SHLFOBR</v>
          </cell>
          <cell r="B732" t="str">
            <v>VAR_fin</v>
          </cell>
          <cell r="C732" t="str">
            <v>SLFO</v>
          </cell>
          <cell r="D732">
            <v>30.256447999642074</v>
          </cell>
          <cell r="E732">
            <v>27.850000000271653</v>
          </cell>
          <cell r="F732">
            <v>18.423742827545755</v>
          </cell>
          <cell r="G732">
            <v>8.3080250590590552</v>
          </cell>
          <cell r="H732">
            <v>1.7578791496607755</v>
          </cell>
          <cell r="I732">
            <v>2.9484921591456915E-2</v>
          </cell>
        </row>
        <row r="733">
          <cell r="A733" t="str">
            <v>SCOM-SHLFOBR</v>
          </cell>
          <cell r="B733" t="str">
            <v>VAR_ncap</v>
          </cell>
          <cell r="C733" t="str">
            <v>-</v>
          </cell>
          <cell r="D733">
            <v>1.5936406290911501E-4</v>
          </cell>
        </row>
        <row r="734">
          <cell r="A734" t="str">
            <v>SCOM-SHLFOBR</v>
          </cell>
          <cell r="B734" t="str">
            <v>VAR_cap</v>
          </cell>
          <cell r="C734" t="str">
            <v>-</v>
          </cell>
          <cell r="D734">
            <v>1.9287330212880291</v>
          </cell>
          <cell r="E734">
            <v>1.9287330212880291</v>
          </cell>
          <cell r="F734">
            <v>1.1983186052394852</v>
          </cell>
          <cell r="G734">
            <v>0.97766200406503811</v>
          </cell>
          <cell r="H734">
            <v>0.12763662719710001</v>
          </cell>
          <cell r="I734">
            <v>9.144410379086497E-3</v>
          </cell>
        </row>
        <row r="735">
          <cell r="A735" t="str">
            <v>RHNM-SHPLTBR</v>
          </cell>
          <cell r="B735" t="str">
            <v>VAR_fout</v>
          </cell>
          <cell r="C735" t="str">
            <v>RHNM-SHPLT</v>
          </cell>
          <cell r="E735">
            <v>7.3538066439653479E-2</v>
          </cell>
          <cell r="F735">
            <v>1.5849008180322935E-2</v>
          </cell>
          <cell r="G735">
            <v>4.3944654878418171E-2</v>
          </cell>
          <cell r="H735">
            <v>6.6209510327844445E-2</v>
          </cell>
          <cell r="I735">
            <v>7.6273721350583648E-2</v>
          </cell>
        </row>
        <row r="736">
          <cell r="A736" t="str">
            <v>RHNM-SHPLTBR</v>
          </cell>
          <cell r="B736" t="str">
            <v>VAR_fin</v>
          </cell>
          <cell r="C736" t="str">
            <v>RPLT</v>
          </cell>
          <cell r="E736">
            <v>8.7576162845404079E-2</v>
          </cell>
          <cell r="F736">
            <v>2.1152871923288175E-2</v>
          </cell>
          <cell r="G736">
            <v>5.7748265630671557E-2</v>
          </cell>
          <cell r="H736">
            <v>8.6063905003708432E-2</v>
          </cell>
          <cell r="I736">
            <v>0.10153908912687819</v>
          </cell>
        </row>
        <row r="737">
          <cell r="A737" t="str">
            <v>RHNM-SHPLTBR</v>
          </cell>
          <cell r="B737" t="str">
            <v>VAR_fin</v>
          </cell>
          <cell r="C737" t="str">
            <v>RHNMPLTBRC</v>
          </cell>
          <cell r="E737">
            <v>7.3538066439653479E-2</v>
          </cell>
          <cell r="F737">
            <v>1.5849008180322935E-2</v>
          </cell>
          <cell r="G737">
            <v>4.3944654878418171E-2</v>
          </cell>
          <cell r="H737">
            <v>6.6209510327844445E-2</v>
          </cell>
          <cell r="I737">
            <v>7.6273721350583648E-2</v>
          </cell>
        </row>
        <row r="738">
          <cell r="A738" t="str">
            <v>RHNM-SHPLTBR</v>
          </cell>
          <cell r="B738" t="str">
            <v>VAR_ncap</v>
          </cell>
          <cell r="C738" t="str">
            <v>-</v>
          </cell>
          <cell r="E738">
            <v>5.7816124867400001E-3</v>
          </cell>
          <cell r="H738">
            <v>3.8514703208783799E-3</v>
          </cell>
          <cell r="I738">
            <v>2.6220070481875802E-3</v>
          </cell>
        </row>
        <row r="739">
          <cell r="A739" t="str">
            <v>RHNM-SHPLTBR</v>
          </cell>
          <cell r="B739" t="str">
            <v>VAR_cap</v>
          </cell>
          <cell r="C739" t="str">
            <v>-</v>
          </cell>
          <cell r="E739">
            <v>5.7816124867400001E-3</v>
          </cell>
          <cell r="F739">
            <v>5.7816124867400001E-3</v>
          </cell>
          <cell r="G739">
            <v>5.7816124867400001E-3</v>
          </cell>
          <cell r="H739">
            <v>5.1715682780931098E-3</v>
          </cell>
          <cell r="I739">
            <v>5.9755425514126104E-3</v>
          </cell>
        </row>
        <row r="740">
          <cell r="A740" t="str">
            <v>D-RHES_NKEV_GAS_ELC_CHP</v>
          </cell>
          <cell r="B740" t="str">
            <v>VAR_fout</v>
          </cell>
          <cell r="C740" t="str">
            <v>RHES_ELC</v>
          </cell>
          <cell r="D740">
            <v>4.3039506566598775E-3</v>
          </cell>
          <cell r="E740">
            <v>1.1577219398240311E-3</v>
          </cell>
          <cell r="F740">
            <v>0.21379544446882537</v>
          </cell>
          <cell r="G740">
            <v>0.34810005725002041</v>
          </cell>
          <cell r="H740">
            <v>0.74554384876810287</v>
          </cell>
          <cell r="I740">
            <v>0.44522683456908752</v>
          </cell>
        </row>
        <row r="741">
          <cell r="A741" t="str">
            <v>D-RHES_NKEV_GAS_ELC_CHP</v>
          </cell>
          <cell r="B741" t="str">
            <v>VAR_fout</v>
          </cell>
          <cell r="C741" t="str">
            <v>ELC5</v>
          </cell>
          <cell r="D741">
            <v>1.2832501134432365E-3</v>
          </cell>
          <cell r="E741">
            <v>1.1577816009369891E-3</v>
          </cell>
          <cell r="F741">
            <v>0.21666650292727624</v>
          </cell>
          <cell r="G741">
            <v>0.35458563727209902</v>
          </cell>
          <cell r="H741">
            <v>0.75935830326333165</v>
          </cell>
          <cell r="I741">
            <v>0.45178706629673887</v>
          </cell>
        </row>
        <row r="742">
          <cell r="A742" t="str">
            <v>D-RHES_NKEV_GAS_ELC_CHP</v>
          </cell>
          <cell r="B742" t="str">
            <v>VAR_fin</v>
          </cell>
          <cell r="C742" t="str">
            <v>RHES_NKEV_GAS_ELC_CHP</v>
          </cell>
          <cell r="D742">
            <v>5.5872007701031146E-3</v>
          </cell>
          <cell r="E742">
            <v>2.3155035407610184E-3</v>
          </cell>
          <cell r="F742">
            <v>0.43046194732989296</v>
          </cell>
          <cell r="G742">
            <v>0.7026856945221196</v>
          </cell>
          <cell r="H742">
            <v>1.5049021520314356</v>
          </cell>
          <cell r="I742">
            <v>0.89701390086582666</v>
          </cell>
        </row>
        <row r="743">
          <cell r="A743" t="str">
            <v>SCOM-SHSTG-SOL</v>
          </cell>
          <cell r="B743" t="str">
            <v>VAR_fout</v>
          </cell>
          <cell r="C743" t="str">
            <v>SCOM-SHASOL</v>
          </cell>
          <cell r="I743">
            <v>10.684631963468123</v>
          </cell>
        </row>
        <row r="744">
          <cell r="A744" t="str">
            <v>SCOM-SHSTG-SOL</v>
          </cell>
          <cell r="B744" t="str">
            <v>VAR_fin</v>
          </cell>
          <cell r="C744" t="str">
            <v>SCOM-SHASOL</v>
          </cell>
          <cell r="I744">
            <v>11.871836790807873</v>
          </cell>
        </row>
        <row r="745">
          <cell r="A745" t="str">
            <v>SCOM-SHSTG-SOL</v>
          </cell>
          <cell r="B745" t="str">
            <v>VAR_ncap</v>
          </cell>
          <cell r="C745" t="str">
            <v>-</v>
          </cell>
          <cell r="D745">
            <v>2.14253177360871E-2</v>
          </cell>
          <cell r="E745">
            <v>2.0618361785064401E-3</v>
          </cell>
          <cell r="H745">
            <v>1.46933471926767E-8</v>
          </cell>
          <cell r="I745">
            <v>0.123411555610336</v>
          </cell>
        </row>
        <row r="746">
          <cell r="A746" t="str">
            <v>SCOM-SHSTG-SOL</v>
          </cell>
          <cell r="B746" t="str">
            <v>VAR_cap</v>
          </cell>
          <cell r="C746" t="str">
            <v>-</v>
          </cell>
          <cell r="D746">
            <v>2.14253177360871E-2</v>
          </cell>
          <cell r="E746">
            <v>2.3487153914593599E-2</v>
          </cell>
          <cell r="F746">
            <v>2.3487153914593599E-2</v>
          </cell>
          <cell r="G746">
            <v>2.3487153914593599E-2</v>
          </cell>
          <cell r="H746">
            <v>1.46933471926767E-8</v>
          </cell>
          <cell r="I746">
            <v>0.123411566273791</v>
          </cell>
        </row>
        <row r="747">
          <cell r="A747" t="str">
            <v>RHNM-SHELCBRA</v>
          </cell>
          <cell r="B747" t="str">
            <v>VAR_fout</v>
          </cell>
          <cell r="C747" t="str">
            <v>RHNM-SHELCB</v>
          </cell>
          <cell r="E747">
            <v>0.15438561323360356</v>
          </cell>
          <cell r="F747">
            <v>6.3901586133026795E-6</v>
          </cell>
          <cell r="G747">
            <v>3.9332510874710954E-6</v>
          </cell>
          <cell r="H747">
            <v>2.2119918367654931E-6</v>
          </cell>
        </row>
        <row r="748">
          <cell r="A748" t="str">
            <v>RHNM-SHELCBRA</v>
          </cell>
          <cell r="B748" t="str">
            <v>VAR_fin</v>
          </cell>
          <cell r="C748" t="str">
            <v>RHNM-SHAELCB</v>
          </cell>
          <cell r="E748">
            <v>0.15438561323360356</v>
          </cell>
          <cell r="F748">
            <v>6.3901586133026795E-6</v>
          </cell>
          <cell r="G748">
            <v>3.9332510874710954E-6</v>
          </cell>
          <cell r="H748">
            <v>2.2119918367654931E-6</v>
          </cell>
        </row>
        <row r="749">
          <cell r="A749" t="str">
            <v>RHNM-SHELCBRA</v>
          </cell>
          <cell r="B749" t="str">
            <v>VAR_ncap</v>
          </cell>
          <cell r="C749" t="str">
            <v>-</v>
          </cell>
          <cell r="E749">
            <v>1.2205029437661601E-2</v>
          </cell>
        </row>
        <row r="750">
          <cell r="A750" t="str">
            <v>RHNM-SHELCBRA</v>
          </cell>
          <cell r="B750" t="str">
            <v>VAR_cap</v>
          </cell>
          <cell r="C750" t="str">
            <v>-</v>
          </cell>
          <cell r="E750">
            <v>1.2205029437661601E-2</v>
          </cell>
          <cell r="F750">
            <v>1.4196967387004877E-6</v>
          </cell>
          <cell r="G750">
            <v>8.8441328320067181E-7</v>
          </cell>
          <cell r="H750">
            <v>2.7993716332879901E-7</v>
          </cell>
          <cell r="I750">
            <v>1.6883175725009996E-9</v>
          </cell>
        </row>
        <row r="751">
          <cell r="A751" t="str">
            <v>RHNM-SHSTG-SOL</v>
          </cell>
          <cell r="B751" t="str">
            <v>VAR_fout</v>
          </cell>
          <cell r="C751" t="str">
            <v>RHNM-SHASOL</v>
          </cell>
          <cell r="F751">
            <v>2.1605551793448309E-3</v>
          </cell>
          <cell r="G751">
            <v>1.5904518089896705E-3</v>
          </cell>
          <cell r="I751">
            <v>7.1094742940285517E-3</v>
          </cell>
        </row>
        <row r="752">
          <cell r="A752" t="str">
            <v>RHNM-SHSTG-SOL</v>
          </cell>
          <cell r="B752" t="str">
            <v>VAR_fin</v>
          </cell>
          <cell r="C752" t="str">
            <v>RHNM-SHASOL</v>
          </cell>
          <cell r="F752">
            <v>2.1613420655191462E-3</v>
          </cell>
          <cell r="G752">
            <v>1.5910788427069729E-3</v>
          </cell>
          <cell r="I752">
            <v>7.1105087272246249E-3</v>
          </cell>
        </row>
        <row r="753">
          <cell r="A753" t="str">
            <v>RHNM-SHSTG-SOL</v>
          </cell>
          <cell r="B753" t="str">
            <v>VAR_ncap</v>
          </cell>
          <cell r="C753" t="str">
            <v>-</v>
          </cell>
          <cell r="E753">
            <v>7.3594817646909503E-4</v>
          </cell>
          <cell r="I753">
            <v>1.4162196689145299E-3</v>
          </cell>
        </row>
        <row r="754">
          <cell r="A754" t="str">
            <v>RHNM-SHSTG-SOL</v>
          </cell>
          <cell r="B754" t="str">
            <v>VAR_cap</v>
          </cell>
          <cell r="C754" t="str">
            <v>-</v>
          </cell>
          <cell r="E754">
            <v>7.3594817646909503E-4</v>
          </cell>
          <cell r="F754">
            <v>7.3594817646909503E-4</v>
          </cell>
          <cell r="G754">
            <v>7.3594817646909503E-4</v>
          </cell>
          <cell r="I754">
            <v>1.4162196689145299E-3</v>
          </cell>
        </row>
        <row r="755">
          <cell r="A755" t="str">
            <v>RHNS-SHELCHP</v>
          </cell>
          <cell r="B755" t="str">
            <v>VAR_fout</v>
          </cell>
          <cell r="C755" t="str">
            <v>RHNS-SHAELCH</v>
          </cell>
          <cell r="E755">
            <v>0.24247780989169046</v>
          </cell>
          <cell r="F755">
            <v>0.61650842326421729</v>
          </cell>
          <cell r="G755">
            <v>1.3020591797193457</v>
          </cell>
          <cell r="H755">
            <v>2.3448730668588507</v>
          </cell>
          <cell r="I755">
            <v>3.3294404319450179</v>
          </cell>
        </row>
        <row r="756">
          <cell r="A756" t="str">
            <v>RHNS-SHELCHP</v>
          </cell>
          <cell r="B756" t="str">
            <v>VAR_fin</v>
          </cell>
          <cell r="C756" t="str">
            <v>RHNS_ELC</v>
          </cell>
          <cell r="E756">
            <v>7.2822258811904322E-2</v>
          </cell>
          <cell r="F756">
            <v>0.17493074367133149</v>
          </cell>
          <cell r="G756">
            <v>0.34661639299760494</v>
          </cell>
          <cell r="H756">
            <v>0.57807652576171553</v>
          </cell>
          <cell r="I756">
            <v>0.76413373030880705</v>
          </cell>
        </row>
        <row r="757">
          <cell r="A757" t="str">
            <v>RHNS-SHELCHP</v>
          </cell>
          <cell r="B757" t="str">
            <v>VAR_fin</v>
          </cell>
          <cell r="C757" t="str">
            <v>RHNSELCHPC</v>
          </cell>
          <cell r="E757">
            <v>0.24247780989169046</v>
          </cell>
          <cell r="F757">
            <v>0.61650842326421729</v>
          </cell>
          <cell r="G757">
            <v>1.3020591797193457</v>
          </cell>
          <cell r="H757">
            <v>2.3448730668588507</v>
          </cell>
          <cell r="I757">
            <v>3.3294404319450179</v>
          </cell>
        </row>
        <row r="758">
          <cell r="A758" t="str">
            <v>RHNS-SHELCHP</v>
          </cell>
          <cell r="B758" t="str">
            <v>VAR_ncap</v>
          </cell>
          <cell r="C758" t="str">
            <v>-</v>
          </cell>
          <cell r="E758">
            <v>1.79818280180323E-2</v>
          </cell>
          <cell r="F758">
            <v>2.7064684488439201E-2</v>
          </cell>
          <cell r="G758">
            <v>4.9804132506486902E-2</v>
          </cell>
          <cell r="H758">
            <v>8.8042880451591796E-2</v>
          </cell>
          <cell r="I758">
            <v>0.16189404278580699</v>
          </cell>
        </row>
        <row r="759">
          <cell r="A759" t="str">
            <v>RHNS-SHELCHP</v>
          </cell>
          <cell r="B759" t="str">
            <v>VAR_cap</v>
          </cell>
          <cell r="C759" t="str">
            <v>-</v>
          </cell>
          <cell r="E759">
            <v>1.79818280180323E-2</v>
          </cell>
          <cell r="F759">
            <v>4.5046512506471501E-2</v>
          </cell>
          <cell r="G759">
            <v>9.4850645012958507E-2</v>
          </cell>
          <cell r="H759">
            <v>0.17081652321295701</v>
          </cell>
          <cell r="I759">
            <v>0.24438639889022501</v>
          </cell>
        </row>
        <row r="760">
          <cell r="A760" t="str">
            <v>SCOM-SHBIOBR</v>
          </cell>
          <cell r="B760" t="str">
            <v>VAR_fout</v>
          </cell>
          <cell r="C760" t="str">
            <v>SCOM-SHBIO</v>
          </cell>
          <cell r="D760">
            <v>1.2230653758896533</v>
          </cell>
          <cell r="E760">
            <v>1.340765539125705</v>
          </cell>
        </row>
        <row r="761">
          <cell r="A761" t="str">
            <v>SCOM-SHBIOBR</v>
          </cell>
          <cell r="B761" t="str">
            <v>VAR_fin</v>
          </cell>
          <cell r="C761" t="str">
            <v>SBIO</v>
          </cell>
          <cell r="D761">
            <v>1.4022762851291597</v>
          </cell>
          <cell r="E761">
            <v>1.5372225855603137</v>
          </cell>
        </row>
        <row r="762">
          <cell r="A762" t="str">
            <v>SCOM-SHBIOBR</v>
          </cell>
          <cell r="B762" t="str">
            <v>VAR_cap</v>
          </cell>
          <cell r="C762" t="str">
            <v>-</v>
          </cell>
          <cell r="D762">
            <v>0.105340925468676</v>
          </cell>
          <cell r="E762">
            <v>0.105340925468676</v>
          </cell>
          <cell r="F762">
            <v>1.5388890023393387E-9</v>
          </cell>
          <cell r="G762">
            <v>6.4539899813365054E-10</v>
          </cell>
        </row>
        <row r="763">
          <cell r="A763" t="str">
            <v>RHES-SHDEM</v>
          </cell>
          <cell r="B763" t="str">
            <v>VAR_fout</v>
          </cell>
          <cell r="C763" t="str">
            <v>RHES-SHD</v>
          </cell>
          <cell r="D763">
            <v>62.024837503894084</v>
          </cell>
          <cell r="E763">
            <v>67.815394581973521</v>
          </cell>
          <cell r="F763">
            <v>54.669149312932014</v>
          </cell>
          <cell r="G763">
            <v>51.23279680749738</v>
          </cell>
          <cell r="H763">
            <v>45.801296459160618</v>
          </cell>
          <cell r="I763">
            <v>40.908804990133717</v>
          </cell>
        </row>
        <row r="764">
          <cell r="A764" t="str">
            <v>RHES-SHDEM</v>
          </cell>
          <cell r="B764" t="str">
            <v>VAR_fin</v>
          </cell>
          <cell r="C764" t="str">
            <v>RHES-SHPLT</v>
          </cell>
          <cell r="D764">
            <v>1.2957557965312332</v>
          </cell>
          <cell r="E764">
            <v>1.4868835051292666</v>
          </cell>
          <cell r="F764">
            <v>2.0499518122354288E-2</v>
          </cell>
          <cell r="G764">
            <v>2.9623699231593508E-2</v>
          </cell>
          <cell r="H764">
            <v>3.0583204570169886E-2</v>
          </cell>
          <cell r="I764">
            <v>8.024765049977084E-2</v>
          </cell>
        </row>
        <row r="765">
          <cell r="A765" t="str">
            <v>RHES-SHDEM</v>
          </cell>
          <cell r="B765" t="str">
            <v>VAR_fin</v>
          </cell>
          <cell r="C765" t="str">
            <v>RHES-SHLTHC-NGA</v>
          </cell>
          <cell r="D765">
            <v>1.3308384446377237E-2</v>
          </cell>
          <cell r="E765">
            <v>5.4611380100502019E-3</v>
          </cell>
          <cell r="F765">
            <v>1.0000002155546417</v>
          </cell>
          <cell r="G765">
            <v>1.5900591670999349</v>
          </cell>
          <cell r="H765">
            <v>3.343082668519322</v>
          </cell>
          <cell r="I765">
            <v>1.9128233948480584</v>
          </cell>
        </row>
        <row r="766">
          <cell r="A766" t="str">
            <v>RHES-SHDEM</v>
          </cell>
          <cell r="B766" t="str">
            <v>VAR_fin</v>
          </cell>
          <cell r="C766" t="str">
            <v>RHES-SHSOL</v>
          </cell>
          <cell r="D766">
            <v>0.37732609336378248</v>
          </cell>
          <cell r="E766">
            <v>0.4354556237774585</v>
          </cell>
          <cell r="F766">
            <v>0.5163793163403817</v>
          </cell>
          <cell r="G766">
            <v>0.51637933905528088</v>
          </cell>
          <cell r="H766">
            <v>0.25774434243966904</v>
          </cell>
          <cell r="I766">
            <v>1.4561197094820517</v>
          </cell>
        </row>
        <row r="767">
          <cell r="A767" t="str">
            <v>RHES-SHDEM</v>
          </cell>
          <cell r="B767" t="str">
            <v>VAR_fin</v>
          </cell>
          <cell r="C767" t="str">
            <v>RHES-SHLTHC-WOD</v>
          </cell>
          <cell r="H767">
            <v>2.3910231821375942E-4</v>
          </cell>
          <cell r="I767">
            <v>5.6602232579672146E-2</v>
          </cell>
        </row>
        <row r="768">
          <cell r="A768" t="str">
            <v>RHES-SHDEM</v>
          </cell>
          <cell r="B768" t="str">
            <v>VAR_fin</v>
          </cell>
          <cell r="C768" t="str">
            <v>RHES-SHNGA</v>
          </cell>
          <cell r="D768">
            <v>17.570536718619934</v>
          </cell>
          <cell r="E768">
            <v>18.836282811720192</v>
          </cell>
          <cell r="F768">
            <v>8.5306342566176383</v>
          </cell>
          <cell r="G768">
            <v>6.0462201642284361</v>
          </cell>
          <cell r="H768">
            <v>3.0994478333093065</v>
          </cell>
          <cell r="I768">
            <v>2.2158494634501493</v>
          </cell>
        </row>
        <row r="769">
          <cell r="A769" t="str">
            <v>RHES-SHDEM</v>
          </cell>
          <cell r="B769" t="str">
            <v>VAR_fin</v>
          </cell>
          <cell r="C769" t="str">
            <v>RHES-SHNGAH</v>
          </cell>
          <cell r="F769">
            <v>6.2303186601902931</v>
          </cell>
          <cell r="G769">
            <v>6.0560230914546169</v>
          </cell>
          <cell r="H769">
            <v>3.4647183291719128</v>
          </cell>
          <cell r="I769">
            <v>2.2680650813702754</v>
          </cell>
        </row>
        <row r="770">
          <cell r="A770" t="str">
            <v>RHES-SHDEM</v>
          </cell>
          <cell r="B770" t="str">
            <v>VAR_fin</v>
          </cell>
          <cell r="C770" t="str">
            <v>RHES-SHCOA</v>
          </cell>
          <cell r="D770">
            <v>7.1999976135424526E-2</v>
          </cell>
          <cell r="E770">
            <v>7.1999999605563261E-2</v>
          </cell>
          <cell r="F770">
            <v>1.8426165033243992E-2</v>
          </cell>
          <cell r="G770">
            <v>2.8170059351607821E-4</v>
          </cell>
          <cell r="H770">
            <v>1.1067847720058464E-6</v>
          </cell>
          <cell r="I770">
            <v>1.7450400377675545E-2</v>
          </cell>
        </row>
        <row r="771">
          <cell r="A771" t="str">
            <v>RHES-SHDEM</v>
          </cell>
          <cell r="B771" t="str">
            <v>VAR_fin</v>
          </cell>
          <cell r="C771" t="str">
            <v>RHES-SHLFO</v>
          </cell>
          <cell r="D771">
            <v>21.680654544942485</v>
          </cell>
          <cell r="E771">
            <v>19.946203124569784</v>
          </cell>
          <cell r="F771">
            <v>12.970161292083121</v>
          </cell>
          <cell r="G771">
            <v>5.5030740948960419</v>
          </cell>
          <cell r="H771">
            <v>0.76630364808374929</v>
          </cell>
          <cell r="I771">
            <v>8.1927010613547541E-2</v>
          </cell>
        </row>
        <row r="772">
          <cell r="A772" t="str">
            <v>RHES-SHDEM</v>
          </cell>
          <cell r="B772" t="str">
            <v>VAR_fin</v>
          </cell>
          <cell r="C772" t="str">
            <v>RHES-SHCON</v>
          </cell>
          <cell r="D772">
            <v>0.53627567491628192</v>
          </cell>
          <cell r="E772">
            <v>3.7304741237115175</v>
          </cell>
          <cell r="F772">
            <v>0.58283227001982429</v>
          </cell>
          <cell r="G772">
            <v>0.63446441639582274</v>
          </cell>
          <cell r="H772">
            <v>0.58006992391654566</v>
          </cell>
          <cell r="I772">
            <v>0.51349734262365909</v>
          </cell>
        </row>
        <row r="773">
          <cell r="A773" t="str">
            <v>RHES-SHDEM</v>
          </cell>
          <cell r="B773" t="str">
            <v>VAR_fin</v>
          </cell>
          <cell r="C773" t="str">
            <v>RHES-SHWOD</v>
          </cell>
          <cell r="D773">
            <v>4.3871535379522006</v>
          </cell>
          <cell r="E773">
            <v>5.0342755468300631</v>
          </cell>
          <cell r="F773">
            <v>5.0975864553183694</v>
          </cell>
          <cell r="G773">
            <v>5.0231957716525573</v>
          </cell>
          <cell r="H773">
            <v>3.232073700669865</v>
          </cell>
          <cell r="I773">
            <v>2.162395683246793</v>
          </cell>
        </row>
        <row r="774">
          <cell r="A774" t="str">
            <v>RHES-SHDEM</v>
          </cell>
          <cell r="B774" t="str">
            <v>VAR_fin</v>
          </cell>
          <cell r="C774" t="str">
            <v>RHES-SHLTHD</v>
          </cell>
          <cell r="D774">
            <v>2.6540447518980299</v>
          </cell>
          <cell r="E774">
            <v>3.5037938982042705</v>
          </cell>
          <cell r="F774">
            <v>1.168134926723126</v>
          </cell>
          <cell r="G774">
            <v>1.2532110384935367</v>
          </cell>
          <cell r="H774">
            <v>1.1562616851220475</v>
          </cell>
          <cell r="I774">
            <v>1.0655496538390099</v>
          </cell>
        </row>
        <row r="775">
          <cell r="A775" t="str">
            <v>RHES-SHDEM</v>
          </cell>
          <cell r="B775" t="str">
            <v>VAR_fin</v>
          </cell>
          <cell r="C775" t="str">
            <v>RHES-SHELCB</v>
          </cell>
          <cell r="D775">
            <v>4.2799754898254925</v>
          </cell>
          <cell r="E775">
            <v>4.4886573570622943</v>
          </cell>
          <cell r="F775">
            <v>0.7187448223313132</v>
          </cell>
          <cell r="G775">
            <v>0.16730058042319293</v>
          </cell>
          <cell r="H775">
            <v>1.1598453122787242E-3</v>
          </cell>
          <cell r="I775">
            <v>5.6727577566967918E-2</v>
          </cell>
        </row>
        <row r="776">
          <cell r="A776" t="str">
            <v>RHES-SHDEM</v>
          </cell>
          <cell r="B776" t="str">
            <v>VAR_fin</v>
          </cell>
          <cell r="C776" t="str">
            <v>RHES-SHELCH</v>
          </cell>
          <cell r="D776">
            <v>9.1578051899229838</v>
          </cell>
          <cell r="E776">
            <v>10.275907429603224</v>
          </cell>
          <cell r="F776">
            <v>17.815430928889452</v>
          </cell>
          <cell r="G776">
            <v>24.412963206900816</v>
          </cell>
          <cell r="H776">
            <v>29.869491851906023</v>
          </cell>
          <cell r="I776">
            <v>29.001407999731494</v>
          </cell>
        </row>
        <row r="777">
          <cell r="A777" t="str">
            <v>RHES-SHDEM</v>
          </cell>
          <cell r="B777" t="str">
            <v>VAR_fin</v>
          </cell>
          <cell r="C777" t="str">
            <v>RHES-SHNST</v>
          </cell>
          <cell r="H777">
            <v>1.183360142119588E-4</v>
          </cell>
          <cell r="I777">
            <v>2.0141376911018489E-2</v>
          </cell>
        </row>
        <row r="778">
          <cell r="A778" t="str">
            <v>D-RHEM_LTH_CHPNGA</v>
          </cell>
          <cell r="B778" t="str">
            <v>VAR_fout</v>
          </cell>
          <cell r="C778" t="str">
            <v>RHSA_LTH</v>
          </cell>
          <cell r="G778">
            <v>0.69063640029463869</v>
          </cell>
          <cell r="H778">
            <v>0.79836999982459744</v>
          </cell>
          <cell r="I778">
            <v>3.6794283897304205E-3</v>
          </cell>
        </row>
        <row r="779">
          <cell r="A779" t="str">
            <v>D-RHEM_LTH_CHPNGA</v>
          </cell>
          <cell r="B779" t="str">
            <v>VAR_fout</v>
          </cell>
          <cell r="C779" t="str">
            <v>RHEM_LTH_CHPNGA_ON</v>
          </cell>
          <cell r="D779">
            <v>6.0002129573292748E-2</v>
          </cell>
          <cell r="F779">
            <v>0.50505060026290605</v>
          </cell>
          <cell r="G779">
            <v>1.6345475852927169</v>
          </cell>
          <cell r="H779">
            <v>2.0045317411563328</v>
          </cell>
          <cell r="I779">
            <v>1.0094851902181454</v>
          </cell>
        </row>
        <row r="780">
          <cell r="A780" t="str">
            <v>D-RHEM_LTH_CHPNGA</v>
          </cell>
          <cell r="B780" t="str">
            <v>VAR_fout</v>
          </cell>
          <cell r="C780" t="str">
            <v>LTH</v>
          </cell>
          <cell r="G780">
            <v>1.2619559952863925E-3</v>
          </cell>
          <cell r="H780">
            <v>6.5821924182843669E-3</v>
          </cell>
        </row>
        <row r="781">
          <cell r="A781" t="str">
            <v>D-RHEM_LTH_CHPNGA</v>
          </cell>
          <cell r="B781" t="str">
            <v>VAR_fin</v>
          </cell>
          <cell r="C781" t="str">
            <v>RHEM_LTH_CHPNGA</v>
          </cell>
          <cell r="D781">
            <v>6.0002129573292748E-2</v>
          </cell>
          <cell r="F781">
            <v>0.50505062606907836</v>
          </cell>
          <cell r="G781">
            <v>2.3264460483035636</v>
          </cell>
          <cell r="H781">
            <v>2.8094839566100944</v>
          </cell>
          <cell r="I781">
            <v>1.0131646464912729</v>
          </cell>
        </row>
        <row r="782">
          <cell r="A782" t="str">
            <v>RHEM-SHLTHCHPNGA</v>
          </cell>
          <cell r="B782" t="str">
            <v>VAR_fout</v>
          </cell>
          <cell r="C782" t="str">
            <v>RHEM-SHLTHC-NGA</v>
          </cell>
          <cell r="D782">
            <v>4.9378602018544937E-2</v>
          </cell>
          <cell r="F782">
            <v>0.5000000942602767</v>
          </cell>
          <cell r="G782">
            <v>1.538281694869315</v>
          </cell>
          <cell r="H782">
            <v>1.4860498814948593</v>
          </cell>
          <cell r="I782">
            <v>0.6894740123372961</v>
          </cell>
        </row>
        <row r="783">
          <cell r="A783" t="str">
            <v>RHEM-SHLTHCHPNGA</v>
          </cell>
          <cell r="B783" t="str">
            <v>VAR_fin</v>
          </cell>
          <cell r="C783" t="str">
            <v>RHEM_LTH_CHPNGA_ON</v>
          </cell>
          <cell r="D783">
            <v>4.9877375776308061E-2</v>
          </cell>
          <cell r="F783">
            <v>0.50505060026290605</v>
          </cell>
          <cell r="G783">
            <v>1.5538198938073884</v>
          </cell>
          <cell r="H783">
            <v>1.501060486358444</v>
          </cell>
          <cell r="I783">
            <v>0.69643839630030002</v>
          </cell>
        </row>
        <row r="784">
          <cell r="A784" t="str">
            <v>RHEM-SHLTHCHPNGA</v>
          </cell>
          <cell r="B784" t="str">
            <v>VAR_fin</v>
          </cell>
          <cell r="C784" t="str">
            <v>RHEMLTHCHPC</v>
          </cell>
          <cell r="D784">
            <v>4.9378602018544937E-2</v>
          </cell>
          <cell r="F784">
            <v>0.5000000942602767</v>
          </cell>
          <cell r="G784">
            <v>1.538281694869315</v>
          </cell>
          <cell r="H784">
            <v>1.4860498814948593</v>
          </cell>
          <cell r="I784">
            <v>0.6894740123372961</v>
          </cell>
        </row>
        <row r="785">
          <cell r="A785" t="str">
            <v>RHEM-SHLTHCHPNGA</v>
          </cell>
          <cell r="B785" t="str">
            <v>VAR_ncap</v>
          </cell>
          <cell r="C785" t="str">
            <v>-</v>
          </cell>
          <cell r="F785">
            <v>7.4184474921176302E-2</v>
          </cell>
          <cell r="G785">
            <v>0.16531350597021099</v>
          </cell>
          <cell r="H785">
            <v>6.3771808032912797E-2</v>
          </cell>
          <cell r="I785">
            <v>3.6367500976338299E-2</v>
          </cell>
        </row>
        <row r="786">
          <cell r="A786" t="str">
            <v>RHEM-SHLTHCHPNGA</v>
          </cell>
          <cell r="B786" t="str">
            <v>VAR_cap</v>
          </cell>
          <cell r="C786" t="str">
            <v>-</v>
          </cell>
          <cell r="D786">
            <v>6.7982009985487297E-3</v>
          </cell>
          <cell r="E786">
            <v>-4.2779270906928568E-9</v>
          </cell>
          <cell r="F786">
            <v>7.418447017066096E-2</v>
          </cell>
          <cell r="G786">
            <v>0.23949750570164105</v>
          </cell>
          <cell r="H786">
            <v>0.18478539544660422</v>
          </cell>
          <cell r="I786">
            <v>8.2648940756617564E-2</v>
          </cell>
        </row>
        <row r="787">
          <cell r="A787" t="str">
            <v>D-RHES_SOLELC</v>
          </cell>
          <cell r="B787" t="str">
            <v>VAR_fout</v>
          </cell>
          <cell r="C787" t="str">
            <v>RHES_ELC</v>
          </cell>
          <cell r="D787">
            <v>1.9559152200957115</v>
          </cell>
          <cell r="E787">
            <v>1.5117034662815561</v>
          </cell>
          <cell r="F787">
            <v>1.6984141344749029</v>
          </cell>
          <cell r="G787">
            <v>1.8434532875761613</v>
          </cell>
          <cell r="H787">
            <v>0.75158815202529516</v>
          </cell>
        </row>
        <row r="788">
          <cell r="A788" t="str">
            <v>D-RHES_SOLELC</v>
          </cell>
          <cell r="B788" t="str">
            <v>VAR_fout</v>
          </cell>
          <cell r="C788" t="str">
            <v>ELC5</v>
          </cell>
          <cell r="D788">
            <v>0.17902386863894904</v>
          </cell>
          <cell r="E788">
            <v>1.878961683259412</v>
          </cell>
          <cell r="F788">
            <v>2.3420708394814085</v>
          </cell>
          <cell r="G788">
            <v>2.5006357001852804</v>
          </cell>
          <cell r="H788">
            <v>0.79655418882411877</v>
          </cell>
        </row>
        <row r="789">
          <cell r="A789" t="str">
            <v>D-RHES_SOLELC</v>
          </cell>
          <cell r="B789" t="str">
            <v>VAR_fin</v>
          </cell>
          <cell r="C789" t="str">
            <v>RHES_SOL_ELC</v>
          </cell>
          <cell r="D789">
            <v>2.1349390887346629</v>
          </cell>
          <cell r="E789">
            <v>3.3906651494617721</v>
          </cell>
          <cell r="F789">
            <v>4.0404849739563131</v>
          </cell>
          <cell r="G789">
            <v>4.3440889877209523</v>
          </cell>
          <cell r="H789">
            <v>1.5481423408110151</v>
          </cell>
          <cell r="I789">
            <v>1.2096926035558432E-7</v>
          </cell>
        </row>
        <row r="790">
          <cell r="A790" t="str">
            <v>D-DH2</v>
          </cell>
          <cell r="B790" t="str">
            <v>VAR_ncap</v>
          </cell>
          <cell r="C790" t="str">
            <v>-</v>
          </cell>
          <cell r="I790">
            <v>1.2907462461857701E-8</v>
          </cell>
        </row>
        <row r="791">
          <cell r="A791" t="str">
            <v>D-DH2</v>
          </cell>
          <cell r="B791" t="str">
            <v>VAR_cap</v>
          </cell>
          <cell r="C791" t="str">
            <v>-</v>
          </cell>
          <cell r="I791">
            <v>1.2907462461857701E-8</v>
          </cell>
        </row>
        <row r="792">
          <cell r="A792" t="str">
            <v>ITOT-SWHHFOBR</v>
          </cell>
          <cell r="B792" t="str">
            <v>VAR_fout</v>
          </cell>
          <cell r="C792" t="str">
            <v>ITOT-SWH</v>
          </cell>
          <cell r="D792">
            <v>1.8458212591518806</v>
          </cell>
        </row>
        <row r="793">
          <cell r="A793" t="str">
            <v>ITOT-SWHHFOBR</v>
          </cell>
          <cell r="B793" t="str">
            <v>VAR_fout</v>
          </cell>
          <cell r="C793" t="str">
            <v>CO2_I</v>
          </cell>
          <cell r="D793">
            <v>210.21000104225499</v>
          </cell>
        </row>
        <row r="794">
          <cell r="A794" t="str">
            <v>ITOT-SWHHFOBR</v>
          </cell>
          <cell r="B794" t="str">
            <v>VAR_fin</v>
          </cell>
          <cell r="C794" t="str">
            <v>IHFO</v>
          </cell>
          <cell r="D794">
            <v>2.7300000135357845</v>
          </cell>
        </row>
        <row r="795">
          <cell r="A795" t="str">
            <v>ITOT-SWHHFOBR</v>
          </cell>
          <cell r="B795" t="str">
            <v>VAR_ncap</v>
          </cell>
          <cell r="C795" t="str">
            <v>-</v>
          </cell>
          <cell r="F795">
            <v>2.9151575691092E-8</v>
          </cell>
        </row>
        <row r="796">
          <cell r="A796" t="str">
            <v>ITOT-SWHHFOBR</v>
          </cell>
          <cell r="B796" t="str">
            <v>VAR_cap</v>
          </cell>
          <cell r="C796" t="str">
            <v>-</v>
          </cell>
          <cell r="D796">
            <v>0.100717</v>
          </cell>
          <cell r="E796">
            <v>7.4605940036942542E-9</v>
          </cell>
          <cell r="F796">
            <v>3.6500846692377742E-8</v>
          </cell>
          <cell r="G796">
            <v>9.0667069685412827E-10</v>
          </cell>
          <cell r="H796">
            <v>6.9541886731850441E-11</v>
          </cell>
        </row>
        <row r="797">
          <cell r="A797" t="str">
            <v>RHSA-WHSTG-ELCHP</v>
          </cell>
          <cell r="B797" t="str">
            <v>VAR_fout</v>
          </cell>
          <cell r="C797" t="str">
            <v>RHSA-WHAELCH</v>
          </cell>
          <cell r="F797">
            <v>1.0908244931058182</v>
          </cell>
          <cell r="G797">
            <v>1.6640034200074751</v>
          </cell>
          <cell r="H797">
            <v>2.01422979183097</v>
          </cell>
          <cell r="I797">
            <v>2.3421726255392326</v>
          </cell>
        </row>
        <row r="798">
          <cell r="A798" t="str">
            <v>RHSA-WHSTG-ELCHP</v>
          </cell>
          <cell r="B798" t="str">
            <v>VAR_fin</v>
          </cell>
          <cell r="C798" t="str">
            <v>RHSA-WHAELCH</v>
          </cell>
          <cell r="F798">
            <v>1.0908675489186159</v>
          </cell>
          <cell r="G798">
            <v>1.6640729897352962</v>
          </cell>
          <cell r="H798">
            <v>2.0143172763618029</v>
          </cell>
          <cell r="I798">
            <v>2.3422736984352306</v>
          </cell>
        </row>
        <row r="799">
          <cell r="A799" t="str">
            <v>RHSA-WHSTG-ELCHP</v>
          </cell>
          <cell r="B799" t="str">
            <v>VAR_ncap</v>
          </cell>
          <cell r="C799" t="str">
            <v>-</v>
          </cell>
          <cell r="D799">
            <v>1.4121651495229499E-8</v>
          </cell>
          <cell r="E799">
            <v>5.7909519438698299E-2</v>
          </cell>
          <cell r="F799">
            <v>3.2418386628564097E-2</v>
          </cell>
          <cell r="G799">
            <v>6.1187327652164301E-2</v>
          </cell>
          <cell r="H799">
            <v>0.119818106448601</v>
          </cell>
          <cell r="I799">
            <v>0.15825634469424801</v>
          </cell>
        </row>
        <row r="800">
          <cell r="A800" t="str">
            <v>RHSA-WHSTG-ELCHP</v>
          </cell>
          <cell r="B800" t="str">
            <v>VAR_cap</v>
          </cell>
          <cell r="C800" t="str">
            <v>-</v>
          </cell>
          <cell r="D800">
            <v>1.2536510545839096E-6</v>
          </cell>
          <cell r="E800">
            <v>5.7910773089752891E-2</v>
          </cell>
          <cell r="F800">
            <v>9.0329159718316995E-2</v>
          </cell>
          <cell r="G800">
            <v>0.1515164873704811</v>
          </cell>
          <cell r="H800">
            <v>0.23656207599861301</v>
          </cell>
          <cell r="I800">
            <v>0.274488605976418</v>
          </cell>
        </row>
        <row r="801">
          <cell r="A801" t="str">
            <v>ITOT-SWHSTG-ELCHP</v>
          </cell>
          <cell r="B801" t="str">
            <v>VAR_fout</v>
          </cell>
          <cell r="C801" t="str">
            <v>ITOT-SWHAELCH</v>
          </cell>
          <cell r="I801">
            <v>7.5508520247190375E-2</v>
          </cell>
        </row>
        <row r="802">
          <cell r="A802" t="str">
            <v>ITOT-SWHSTG-ELCHP</v>
          </cell>
          <cell r="B802" t="str">
            <v>VAR_fin</v>
          </cell>
          <cell r="C802" t="str">
            <v>ITOT-SWHAELCH</v>
          </cell>
          <cell r="I802">
            <v>8.3903378267283099E-2</v>
          </cell>
        </row>
        <row r="803">
          <cell r="A803" t="str">
            <v>ITOT-SWHSTG-ELCHP</v>
          </cell>
          <cell r="B803" t="str">
            <v>VAR_ncap</v>
          </cell>
          <cell r="C803" t="str">
            <v>-</v>
          </cell>
          <cell r="D803">
            <v>8.3181502507555597E-7</v>
          </cell>
          <cell r="E803">
            <v>1.7923625372401698E-2</v>
          </cell>
          <cell r="F803">
            <v>3.0955789531748501E-3</v>
          </cell>
          <cell r="G803">
            <v>1.8593462333469899E-2</v>
          </cell>
          <cell r="H803">
            <v>1.8493722786012402E-2</v>
          </cell>
          <cell r="I803">
            <v>2.2760231233109902E-2</v>
          </cell>
        </row>
        <row r="804">
          <cell r="A804" t="str">
            <v>ITOT-SWHSTG-ELCHP</v>
          </cell>
          <cell r="B804" t="str">
            <v>VAR_cap</v>
          </cell>
          <cell r="C804" t="str">
            <v>-</v>
          </cell>
          <cell r="D804">
            <v>8.3181502507555597E-7</v>
          </cell>
          <cell r="E804">
            <v>1.7924457187426801E-2</v>
          </cell>
          <cell r="F804">
            <v>2.1020036140601599E-2</v>
          </cell>
          <cell r="G804">
            <v>3.9613498474071501E-2</v>
          </cell>
          <cell r="H804">
            <v>4.0910620060892203E-2</v>
          </cell>
          <cell r="I804">
            <v>4.00604046667963E-2</v>
          </cell>
        </row>
        <row r="805">
          <cell r="A805" t="str">
            <v>D-SBIO</v>
          </cell>
          <cell r="B805" t="str">
            <v>VAR_fout</v>
          </cell>
          <cell r="C805" t="str">
            <v>SBIO</v>
          </cell>
          <cell r="D805">
            <v>4.0476402063707599</v>
          </cell>
          <cell r="E805">
            <v>4.5975951626142351</v>
          </cell>
          <cell r="F805">
            <v>3.055860364720647</v>
          </cell>
          <cell r="G805">
            <v>3.0462809689538171</v>
          </cell>
          <cell r="H805">
            <v>2.9637042325289538</v>
          </cell>
          <cell r="I805">
            <v>2.8922803278391691</v>
          </cell>
        </row>
        <row r="806">
          <cell r="A806" t="str">
            <v>D-SBIO</v>
          </cell>
          <cell r="B806" t="str">
            <v>VAR_fin</v>
          </cell>
          <cell r="C806" t="str">
            <v>BIO</v>
          </cell>
          <cell r="D806">
            <v>4.0476402063707599</v>
          </cell>
          <cell r="E806">
            <v>4.5975951626142351</v>
          </cell>
          <cell r="F806">
            <v>3.055860364720647</v>
          </cell>
          <cell r="G806">
            <v>3.0462809689538171</v>
          </cell>
          <cell r="H806">
            <v>2.9637042325289538</v>
          </cell>
          <cell r="I806">
            <v>2.8922803278391691</v>
          </cell>
        </row>
        <row r="807">
          <cell r="A807" t="str">
            <v>RHEM-SHDEM</v>
          </cell>
          <cell r="B807" t="str">
            <v>VAR_fout</v>
          </cell>
          <cell r="C807" t="str">
            <v>RHEM-SHD</v>
          </cell>
          <cell r="D807">
            <v>66.986774791699034</v>
          </cell>
          <cell r="E807">
            <v>66.782026660973088</v>
          </cell>
          <cell r="F807">
            <v>59.647437262764946</v>
          </cell>
          <cell r="G807">
            <v>54.887791844894551</v>
          </cell>
          <cell r="H807">
            <v>46.944467706641916</v>
          </cell>
          <cell r="I807">
            <v>40.362136621354416</v>
          </cell>
        </row>
        <row r="808">
          <cell r="A808" t="str">
            <v>RHEM-SHDEM</v>
          </cell>
          <cell r="B808" t="str">
            <v>VAR_fin</v>
          </cell>
          <cell r="C808" t="str">
            <v>RHEM-SHNST</v>
          </cell>
          <cell r="H808">
            <v>4.1749869475938443E-2</v>
          </cell>
          <cell r="I808">
            <v>5.2174669570729047E-2</v>
          </cell>
        </row>
        <row r="809">
          <cell r="A809" t="str">
            <v>RHEM-SHDEM</v>
          </cell>
          <cell r="B809" t="str">
            <v>VAR_fin</v>
          </cell>
          <cell r="C809" t="str">
            <v>RHEM-SHPLT</v>
          </cell>
          <cell r="D809">
            <v>1.401127081863718</v>
          </cell>
          <cell r="E809">
            <v>1.6077972272953478</v>
          </cell>
          <cell r="F809">
            <v>0.15709436096436746</v>
          </cell>
          <cell r="G809">
            <v>0.3989835448045283</v>
          </cell>
          <cell r="H809">
            <v>0.63939264627961034</v>
          </cell>
          <cell r="I809">
            <v>0.59778938928858416</v>
          </cell>
        </row>
        <row r="810">
          <cell r="A810" t="str">
            <v>RHEM-SHDEM</v>
          </cell>
          <cell r="B810" t="str">
            <v>VAR_fin</v>
          </cell>
          <cell r="C810" t="str">
            <v>RHEM-SHNGAH</v>
          </cell>
          <cell r="F810">
            <v>5.9525380863532549</v>
          </cell>
          <cell r="G810">
            <v>6.3479265968258565</v>
          </cell>
          <cell r="H810">
            <v>5.3308944273034751</v>
          </cell>
          <cell r="I810">
            <v>3.9398609424801232</v>
          </cell>
        </row>
        <row r="811">
          <cell r="A811" t="str">
            <v>RHEM-SHDEM</v>
          </cell>
          <cell r="B811" t="str">
            <v>VAR_fin</v>
          </cell>
          <cell r="C811" t="str">
            <v>RHEM-SHLTHC-WOD</v>
          </cell>
          <cell r="H811">
            <v>6.3844841547969045E-2</v>
          </cell>
          <cell r="I811">
            <v>7.3431055310977836E-2</v>
          </cell>
        </row>
        <row r="812">
          <cell r="A812" t="str">
            <v>RHEM-SHDEM</v>
          </cell>
          <cell r="B812" t="str">
            <v>VAR_fin</v>
          </cell>
          <cell r="C812" t="str">
            <v>RHEM-SHSOL</v>
          </cell>
          <cell r="D812">
            <v>0.4080103460954978</v>
          </cell>
          <cell r="E812">
            <v>0.47086516551540802</v>
          </cell>
          <cell r="F812">
            <v>0.47086468619931843</v>
          </cell>
          <cell r="G812">
            <v>0.86236147084222603</v>
          </cell>
          <cell r="H812">
            <v>1.8288133056961591</v>
          </cell>
          <cell r="I812">
            <v>2.4040930736612425</v>
          </cell>
        </row>
        <row r="813">
          <cell r="A813" t="str">
            <v>RHEM-SHDEM</v>
          </cell>
          <cell r="B813" t="str">
            <v>VAR_fin</v>
          </cell>
          <cell r="C813" t="str">
            <v>RHEM-SHLTHD</v>
          </cell>
          <cell r="D813">
            <v>2.7404253186908383</v>
          </cell>
          <cell r="E813">
            <v>3.788723009033609</v>
          </cell>
          <cell r="F813">
            <v>3.7402552548411676</v>
          </cell>
          <cell r="G813">
            <v>3.954489700917049</v>
          </cell>
          <cell r="H813">
            <v>3.6009260046248346</v>
          </cell>
          <cell r="I813">
            <v>3.0685788625026147</v>
          </cell>
        </row>
        <row r="814">
          <cell r="A814" t="str">
            <v>RHEM-SHDEM</v>
          </cell>
          <cell r="B814" t="str">
            <v>VAR_fin</v>
          </cell>
          <cell r="C814" t="str">
            <v>RHEM-SHNGA</v>
          </cell>
          <cell r="D814">
            <v>18.999377329234591</v>
          </cell>
          <cell r="E814">
            <v>20.42482376496071</v>
          </cell>
          <cell r="F814">
            <v>18.3332783008577</v>
          </cell>
          <cell r="G814">
            <v>12.767451046045204</v>
          </cell>
          <cell r="H814">
            <v>3.2213336492162723</v>
          </cell>
          <cell r="I814">
            <v>1.3734697623904437</v>
          </cell>
        </row>
        <row r="815">
          <cell r="A815" t="str">
            <v>RHEM-SHDEM</v>
          </cell>
          <cell r="B815" t="str">
            <v>VAR_fin</v>
          </cell>
          <cell r="C815" t="str">
            <v>RHEM-SHELCB</v>
          </cell>
          <cell r="D815">
            <v>4.6280230933599258</v>
          </cell>
          <cell r="E815">
            <v>2.5118411273822465</v>
          </cell>
          <cell r="F815">
            <v>2.6537598798523014E-2</v>
          </cell>
          <cell r="G815">
            <v>7.1574275433753031E-3</v>
          </cell>
          <cell r="H815">
            <v>6.4443458803801978E-2</v>
          </cell>
          <cell r="I815">
            <v>7.3503169321002718E-2</v>
          </cell>
        </row>
        <row r="816">
          <cell r="A816" t="str">
            <v>RHEM-SHDEM</v>
          </cell>
          <cell r="B816" t="str">
            <v>VAR_fin</v>
          </cell>
          <cell r="C816" t="str">
            <v>RHEM-SHELCH</v>
          </cell>
          <cell r="D816">
            <v>9.9025195367650145</v>
          </cell>
          <cell r="E816">
            <v>11.655193474175517</v>
          </cell>
          <cell r="F816">
            <v>10.957064085320736</v>
          </cell>
          <cell r="G816">
            <v>17.567339352397529</v>
          </cell>
          <cell r="H816">
            <v>24.374792736806533</v>
          </cell>
          <cell r="I816">
            <v>23.969091125180906</v>
          </cell>
        </row>
        <row r="817">
          <cell r="A817" t="str">
            <v>RHEM-SHDEM</v>
          </cell>
          <cell r="B817" t="str">
            <v>VAR_fin</v>
          </cell>
          <cell r="C817" t="str">
            <v>RHEM-SHLFO</v>
          </cell>
          <cell r="D817">
            <v>23.443731006579217</v>
          </cell>
          <cell r="E817">
            <v>17.14874175939962</v>
          </cell>
          <cell r="F817">
            <v>14.11274003283912</v>
          </cell>
          <cell r="G817">
            <v>5.9891223931960536</v>
          </cell>
          <cell r="H817">
            <v>1.2562620912989142</v>
          </cell>
          <cell r="I817">
            <v>0.10761595888424265</v>
          </cell>
        </row>
        <row r="818">
          <cell r="A818" t="str">
            <v>RHEM-SHDEM</v>
          </cell>
          <cell r="B818" t="str">
            <v>VAR_fin</v>
          </cell>
          <cell r="C818" t="str">
            <v>RHEM-SHCON</v>
          </cell>
          <cell r="D818">
            <v>0.67026378796129638</v>
          </cell>
          <cell r="E818">
            <v>4.7917790651555103</v>
          </cell>
          <cell r="F818">
            <v>0.65191600849478726</v>
          </cell>
          <cell r="G818">
            <v>0.7095292980612119</v>
          </cell>
          <cell r="H818">
            <v>0.61707308713590048</v>
          </cell>
          <cell r="I818">
            <v>0.53941363430996447</v>
          </cell>
        </row>
        <row r="819">
          <cell r="A819" t="str">
            <v>RHEM-SHDEM</v>
          </cell>
          <cell r="B819" t="str">
            <v>VAR_fin</v>
          </cell>
          <cell r="C819" t="str">
            <v>RHEM-SHWOD</v>
          </cell>
          <cell r="D819">
            <v>4.7439184109271944</v>
          </cell>
          <cell r="E819">
            <v>4.3822620285805352</v>
          </cell>
          <cell r="F819">
            <v>4.7451482832116092</v>
          </cell>
          <cell r="G819">
            <v>4.7451484786164384</v>
          </cell>
          <cell r="H819">
            <v>4.3964011404189005</v>
          </cell>
          <cell r="I819">
            <v>3.4247300078620455</v>
          </cell>
        </row>
        <row r="820">
          <cell r="A820" t="str">
            <v>RHEM-SHDEM</v>
          </cell>
          <cell r="B820" t="str">
            <v>VAR_fin</v>
          </cell>
          <cell r="C820" t="str">
            <v>RHEM-SHLTHC-NGA</v>
          </cell>
          <cell r="D820">
            <v>4.937857041065781E-2</v>
          </cell>
          <cell r="F820">
            <v>0.50000006896107718</v>
          </cell>
          <cell r="G820">
            <v>1.5382816788863369</v>
          </cell>
          <cell r="H820">
            <v>1.5085393988112628</v>
          </cell>
          <cell r="I820">
            <v>0.73838435810723579</v>
          </cell>
        </row>
        <row r="821">
          <cell r="A821" t="str">
            <v>ITOT-SWHH2BR</v>
          </cell>
          <cell r="B821" t="str">
            <v>VAR_fout</v>
          </cell>
          <cell r="C821" t="str">
            <v>ITOT-SWH</v>
          </cell>
          <cell r="G821">
            <v>5.0618203345603163</v>
          </cell>
          <cell r="H821">
            <v>13.613868907195801</v>
          </cell>
          <cell r="I821">
            <v>15.150016763063508</v>
          </cell>
        </row>
        <row r="822">
          <cell r="A822" t="str">
            <v>ITOT-SWHH2BR</v>
          </cell>
          <cell r="B822" t="str">
            <v>VAR_fin</v>
          </cell>
          <cell r="C822" t="str">
            <v>IH2</v>
          </cell>
          <cell r="G822">
            <v>6.2879495513104207</v>
          </cell>
          <cell r="H822">
            <v>16.837876987360044</v>
          </cell>
          <cell r="I822">
            <v>18.656517213743658</v>
          </cell>
        </row>
        <row r="823">
          <cell r="A823" t="str">
            <v>ITOT-SWHH2BR</v>
          </cell>
          <cell r="B823" t="str">
            <v>VAR_ncap</v>
          </cell>
          <cell r="C823" t="str">
            <v>-</v>
          </cell>
          <cell r="G823">
            <v>0.41341002735059601</v>
          </cell>
          <cell r="H823">
            <v>0.18775064920283199</v>
          </cell>
          <cell r="I823">
            <v>0.87860546451953303</v>
          </cell>
        </row>
        <row r="824">
          <cell r="A824" t="str">
            <v>ITOT-SWHH2BR</v>
          </cell>
          <cell r="B824" t="str">
            <v>VAR_cap</v>
          </cell>
          <cell r="C824" t="str">
            <v>-</v>
          </cell>
          <cell r="G824">
            <v>0.41341002735059601</v>
          </cell>
          <cell r="H824">
            <v>1.09365636179825</v>
          </cell>
          <cell r="I824">
            <v>1.2786217025081501</v>
          </cell>
        </row>
        <row r="825">
          <cell r="A825" t="str">
            <v>RHNS-SHSTG-ELC</v>
          </cell>
          <cell r="B825" t="str">
            <v>VAR_fout</v>
          </cell>
          <cell r="C825" t="str">
            <v>RHNS-SHAELCB</v>
          </cell>
          <cell r="F825">
            <v>1.5622945422980741E-4</v>
          </cell>
          <cell r="G825">
            <v>1.3060235176912737E-4</v>
          </cell>
          <cell r="H825">
            <v>3.6276715095108605E-5</v>
          </cell>
          <cell r="I825">
            <v>2.625886045439895E-5</v>
          </cell>
        </row>
        <row r="826">
          <cell r="A826" t="str">
            <v>RHNS-SHSTG-ELC</v>
          </cell>
          <cell r="B826" t="str">
            <v>VAR_fin</v>
          </cell>
          <cell r="C826" t="str">
            <v>RHNS-SHAELCB</v>
          </cell>
          <cell r="F826">
            <v>1.5618471681513643E-4</v>
          </cell>
          <cell r="G826">
            <v>1.3056745629819476E-4</v>
          </cell>
          <cell r="H826">
            <v>3.6269108888795321E-5</v>
          </cell>
          <cell r="I826">
            <v>2.6213228116288017E-5</v>
          </cell>
        </row>
        <row r="827">
          <cell r="A827" t="str">
            <v>RHNS-SHSTG-ELC</v>
          </cell>
          <cell r="B827" t="str">
            <v>VAR_ncap</v>
          </cell>
          <cell r="C827" t="str">
            <v>-</v>
          </cell>
          <cell r="E827">
            <v>9.0377883181887099E-4</v>
          </cell>
          <cell r="H827">
            <v>1.3935016131213501E-6</v>
          </cell>
        </row>
        <row r="828">
          <cell r="A828" t="str">
            <v>RHNS-SHSTG-ELC</v>
          </cell>
          <cell r="B828" t="str">
            <v>VAR_cap</v>
          </cell>
          <cell r="C828" t="str">
            <v>-</v>
          </cell>
          <cell r="E828">
            <v>9.0377883181887099E-4</v>
          </cell>
          <cell r="F828">
            <v>1.7844167531024034E-5</v>
          </cell>
          <cell r="G828">
            <v>1.7009521790131948E-5</v>
          </cell>
          <cell r="H828">
            <v>6.6324475871532301E-6</v>
          </cell>
          <cell r="I828">
            <v>2.8049340428817626E-6</v>
          </cell>
        </row>
        <row r="829">
          <cell r="A829" t="str">
            <v>RHES-SHCOABR</v>
          </cell>
          <cell r="B829" t="str">
            <v>VAR_fout</v>
          </cell>
          <cell r="C829" t="str">
            <v>CO2_R</v>
          </cell>
          <cell r="D829">
            <v>9.2700000085228798</v>
          </cell>
          <cell r="E829">
            <v>8.9010620406494603</v>
          </cell>
          <cell r="F829">
            <v>2.1496229170152601</v>
          </cell>
          <cell r="G829">
            <v>3.3786645515128902E-2</v>
          </cell>
        </row>
        <row r="830">
          <cell r="A830" t="str">
            <v>RHES-SHCOABR</v>
          </cell>
          <cell r="B830" t="str">
            <v>VAR_fout</v>
          </cell>
          <cell r="C830" t="str">
            <v>RHES-SHCOA</v>
          </cell>
          <cell r="D830">
            <v>7.200000006619714E-2</v>
          </cell>
          <cell r="E830">
            <v>7.2000000064735573E-2</v>
          </cell>
          <cell r="F830">
            <v>1.8426181886974889E-2</v>
          </cell>
          <cell r="G830">
            <v>2.8171165378325781E-4</v>
          </cell>
        </row>
        <row r="831">
          <cell r="A831" t="str">
            <v>RHES-SHCOABR</v>
          </cell>
          <cell r="B831" t="str">
            <v>VAR_fin</v>
          </cell>
          <cell r="C831" t="str">
            <v>RCOA</v>
          </cell>
          <cell r="D831">
            <v>0.10000000009194046</v>
          </cell>
          <cell r="E831">
            <v>9.6020086738397695E-2</v>
          </cell>
          <cell r="F831">
            <v>2.3189028231016897E-2</v>
          </cell>
          <cell r="G831">
            <v>3.6447298290322432E-4</v>
          </cell>
        </row>
        <row r="832">
          <cell r="A832" t="str">
            <v>RHES-SHCOABR</v>
          </cell>
          <cell r="B832" t="str">
            <v>VAR_cap</v>
          </cell>
          <cell r="C832" t="str">
            <v>-</v>
          </cell>
          <cell r="D832">
            <v>7.0000000000000001E-3</v>
          </cell>
          <cell r="E832">
            <v>6.9999819572647334E-3</v>
          </cell>
          <cell r="F832">
            <v>1.5094250935324405E-3</v>
          </cell>
          <cell r="G832">
            <v>2.3093940429389816E-5</v>
          </cell>
        </row>
        <row r="833">
          <cell r="A833" t="str">
            <v>D-INGA</v>
          </cell>
          <cell r="B833" t="str">
            <v>VAR_fout</v>
          </cell>
          <cell r="C833" t="str">
            <v>CO2</v>
          </cell>
          <cell r="D833">
            <v>2101.8176255181702</v>
          </cell>
          <cell r="E833">
            <v>1828.5506983688199</v>
          </cell>
          <cell r="F833">
            <v>1459.44257187062</v>
          </cell>
          <cell r="G833">
            <v>1196.5709048696899</v>
          </cell>
          <cell r="H833">
            <v>724.155583311089</v>
          </cell>
          <cell r="I833">
            <v>88.716764122273602</v>
          </cell>
        </row>
        <row r="834">
          <cell r="A834" t="str">
            <v>D-INGA</v>
          </cell>
          <cell r="B834" t="str">
            <v>VAR_fout</v>
          </cell>
          <cell r="C834" t="str">
            <v>INGA</v>
          </cell>
          <cell r="D834">
            <v>37.472417609209479</v>
          </cell>
          <cell r="E834">
            <v>32.317868387240885</v>
          </cell>
          <cell r="F834">
            <v>25.805825106924779</v>
          </cell>
          <cell r="G834">
            <v>24.029873776906065</v>
          </cell>
          <cell r="H834">
            <v>15.405585216861105</v>
          </cell>
          <cell r="I834">
            <v>4.120856924121747</v>
          </cell>
        </row>
        <row r="835">
          <cell r="A835" t="str">
            <v>D-INGA</v>
          </cell>
          <cell r="B835" t="str">
            <v>VAR_fin</v>
          </cell>
          <cell r="C835" t="str">
            <v>NGA</v>
          </cell>
          <cell r="D835">
            <v>37.266269955995973</v>
          </cell>
          <cell r="E835">
            <v>32.421111673206035</v>
          </cell>
          <cell r="F835">
            <v>25.876641345223831</v>
          </cell>
          <cell r="G835">
            <v>21.215796185632843</v>
          </cell>
          <cell r="H835">
            <v>12.83963800196965</v>
          </cell>
          <cell r="I835">
            <v>1.5729922716715175</v>
          </cell>
        </row>
        <row r="836">
          <cell r="A836" t="str">
            <v>D-INGA</v>
          </cell>
          <cell r="B836" t="str">
            <v>VAR_fin</v>
          </cell>
          <cell r="C836" t="str">
            <v>BNGA</v>
          </cell>
          <cell r="D836">
            <v>0.32585776703220337</v>
          </cell>
          <cell r="F836">
            <v>1.1623414423572813E-2</v>
          </cell>
          <cell r="G836">
            <v>2.538996452110966</v>
          </cell>
          <cell r="H836">
            <v>2.5389964522261819</v>
          </cell>
          <cell r="I836">
            <v>2.5389964523555779</v>
          </cell>
        </row>
        <row r="837">
          <cell r="A837" t="str">
            <v>D-INGA</v>
          </cell>
          <cell r="B837" t="str">
            <v>VAR_fin</v>
          </cell>
          <cell r="C837" t="str">
            <v>H2</v>
          </cell>
          <cell r="G837">
            <v>0.35184733175899996</v>
          </cell>
          <cell r="H837">
            <v>7.6165691915876105E-2</v>
          </cell>
          <cell r="I837">
            <v>2.2032638664993956E-2</v>
          </cell>
        </row>
        <row r="838">
          <cell r="A838" t="str">
            <v>D-INGA</v>
          </cell>
          <cell r="B838" t="str">
            <v>VAR_cap</v>
          </cell>
          <cell r="C838" t="str">
            <v>-</v>
          </cell>
          <cell r="D838">
            <v>1.9844833702661</v>
          </cell>
          <cell r="E838">
            <v>1.9844833702661</v>
          </cell>
          <cell r="F838">
            <v>1.9844833702661</v>
          </cell>
          <cell r="G838">
            <v>1.9844833702661</v>
          </cell>
          <cell r="H838">
            <v>1.9844833702661</v>
          </cell>
          <cell r="I838">
            <v>1.0954594374459199</v>
          </cell>
        </row>
        <row r="839">
          <cell r="A839" t="str">
            <v>RHEM-SHNGAHP</v>
          </cell>
          <cell r="B839" t="str">
            <v>VAR_fout</v>
          </cell>
          <cell r="C839" t="str">
            <v>CO2_R</v>
          </cell>
          <cell r="F839">
            <v>180.59829657254099</v>
          </cell>
          <cell r="G839">
            <v>189.51926713593599</v>
          </cell>
          <cell r="H839">
            <v>150.73583379814801</v>
          </cell>
          <cell r="I839">
            <v>106.024569461941</v>
          </cell>
        </row>
        <row r="840">
          <cell r="A840" t="str">
            <v>RHEM-SHNGAHP</v>
          </cell>
          <cell r="B840" t="str">
            <v>VAR_fout</v>
          </cell>
          <cell r="C840" t="str">
            <v>RHEM-SHANGAH</v>
          </cell>
          <cell r="F840">
            <v>5.9525427127507342</v>
          </cell>
          <cell r="G840">
            <v>6.3479266185039718</v>
          </cell>
          <cell r="H840">
            <v>5.364841318641604</v>
          </cell>
          <cell r="I840">
            <v>3.9590975401892012</v>
          </cell>
        </row>
        <row r="841">
          <cell r="A841" t="str">
            <v>RHEM-SHNGAHP</v>
          </cell>
          <cell r="B841" t="str">
            <v>VAR_fin</v>
          </cell>
          <cell r="C841" t="str">
            <v>RHEMELCHPC</v>
          </cell>
          <cell r="F841">
            <v>5.9525427127507342</v>
          </cell>
          <cell r="G841">
            <v>6.3479266185039718</v>
          </cell>
          <cell r="H841">
            <v>5.364841318641604</v>
          </cell>
          <cell r="I841">
            <v>3.9590975401892012</v>
          </cell>
        </row>
        <row r="842">
          <cell r="A842" t="str">
            <v>RHEM-SHNGAHP</v>
          </cell>
          <cell r="B842" t="str">
            <v>VAR_fin</v>
          </cell>
          <cell r="C842" t="str">
            <v>RNGA</v>
          </cell>
          <cell r="F842">
            <v>3.202097456959943</v>
          </cell>
          <cell r="G842">
            <v>3.3602706938995697</v>
          </cell>
          <cell r="H842">
            <v>2.6726211666338204</v>
          </cell>
          <cell r="I842">
            <v>1.8798682528712982</v>
          </cell>
        </row>
        <row r="843">
          <cell r="A843" t="str">
            <v>RHEM-SHNGAHP</v>
          </cell>
          <cell r="B843" t="str">
            <v>VAR_ncap</v>
          </cell>
          <cell r="C843" t="str">
            <v>-</v>
          </cell>
          <cell r="F843">
            <v>0.42033014863436702</v>
          </cell>
          <cell r="G843">
            <v>2.7919403962093199E-2</v>
          </cell>
          <cell r="H843">
            <v>0.28598102082585802</v>
          </cell>
          <cell r="I843">
            <v>7.2512623627223105E-2</v>
          </cell>
        </row>
        <row r="844">
          <cell r="A844" t="str">
            <v>RHEM-SHNGAHP</v>
          </cell>
          <cell r="B844" t="str">
            <v>VAR_cap</v>
          </cell>
          <cell r="C844" t="str">
            <v>-</v>
          </cell>
          <cell r="F844">
            <v>0.42033014863436702</v>
          </cell>
          <cell r="G844">
            <v>0.44824955259645999</v>
          </cell>
          <cell r="H844">
            <v>0.37949927583644799</v>
          </cell>
          <cell r="I844">
            <v>0.28005863763275302</v>
          </cell>
        </row>
        <row r="845">
          <cell r="A845" t="str">
            <v>D-SPLT</v>
          </cell>
          <cell r="B845" t="str">
            <v>VAR_fout</v>
          </cell>
          <cell r="C845" t="str">
            <v>SPLT</v>
          </cell>
          <cell r="D845">
            <v>2.0856330000785879</v>
          </cell>
          <cell r="E845">
            <v>2.6989126651870006</v>
          </cell>
          <cell r="F845">
            <v>0.5912153223508062</v>
          </cell>
          <cell r="G845">
            <v>0.96270786297414801</v>
          </cell>
          <cell r="H845">
            <v>1.557235493736957</v>
          </cell>
          <cell r="I845">
            <v>1.5126310437150978</v>
          </cell>
        </row>
        <row r="846">
          <cell r="A846" t="str">
            <v>D-SPLT</v>
          </cell>
          <cell r="B846" t="str">
            <v>VAR_fin</v>
          </cell>
          <cell r="C846" t="str">
            <v>PLT</v>
          </cell>
          <cell r="D846">
            <v>2.0856330000785879</v>
          </cell>
          <cell r="E846">
            <v>2.6989126651870006</v>
          </cell>
          <cell r="F846">
            <v>0.5912153223508062</v>
          </cell>
          <cell r="G846">
            <v>0.96270786297414801</v>
          </cell>
          <cell r="H846">
            <v>1.557235493736957</v>
          </cell>
          <cell r="I846">
            <v>1.5126310437150978</v>
          </cell>
        </row>
        <row r="847">
          <cell r="A847" t="str">
            <v>RHSA-WHSOLBR</v>
          </cell>
          <cell r="B847" t="str">
            <v>VAR_fout</v>
          </cell>
          <cell r="C847" t="str">
            <v>RHSA-WHASOL</v>
          </cell>
          <cell r="D847">
            <v>1.721488024659851</v>
          </cell>
          <cell r="E847">
            <v>1.9867172842731415</v>
          </cell>
          <cell r="F847">
            <v>1.9867172843608587</v>
          </cell>
          <cell r="G847">
            <v>1.9867172851258579</v>
          </cell>
          <cell r="H847">
            <v>3.0635923849890161</v>
          </cell>
          <cell r="I847">
            <v>3.5910874357055977</v>
          </cell>
        </row>
        <row r="848">
          <cell r="A848" t="str">
            <v>RHSA-WHSOLBR</v>
          </cell>
          <cell r="B848" t="str">
            <v>VAR_fin</v>
          </cell>
          <cell r="C848" t="str">
            <v>SOL</v>
          </cell>
          <cell r="D848">
            <v>1.721488024659851</v>
          </cell>
          <cell r="E848">
            <v>1.9867172842731415</v>
          </cell>
          <cell r="F848">
            <v>1.9867172843608587</v>
          </cell>
          <cell r="G848">
            <v>1.9867172851258579</v>
          </cell>
          <cell r="H848">
            <v>3.0635923849890161</v>
          </cell>
          <cell r="I848">
            <v>3.5910874357055977</v>
          </cell>
        </row>
        <row r="849">
          <cell r="A849" t="str">
            <v>RHSA-WHSOLBR</v>
          </cell>
          <cell r="B849" t="str">
            <v>VAR_fin</v>
          </cell>
          <cell r="C849" t="str">
            <v>RHSASOLBRC</v>
          </cell>
          <cell r="D849">
            <v>1.721488024659851</v>
          </cell>
          <cell r="E849">
            <v>1.9867172842731415</v>
          </cell>
          <cell r="F849">
            <v>1.9867172843608587</v>
          </cell>
          <cell r="G849">
            <v>1.9867172851258579</v>
          </cell>
          <cell r="H849">
            <v>3.0635923849890161</v>
          </cell>
          <cell r="I849">
            <v>3.5910874357055977</v>
          </cell>
        </row>
        <row r="850">
          <cell r="A850" t="str">
            <v>RHSA-WHSOLBR</v>
          </cell>
          <cell r="B850" t="str">
            <v>VAR_ncap</v>
          </cell>
          <cell r="C850" t="str">
            <v>-</v>
          </cell>
          <cell r="E850">
            <v>3.8518969840873898E-2</v>
          </cell>
          <cell r="H850">
            <v>0.10414144023041499</v>
          </cell>
          <cell r="I850">
            <v>0.30180246567854802</v>
          </cell>
        </row>
        <row r="851">
          <cell r="A851" t="str">
            <v>RHSA-WHSOLBR</v>
          </cell>
          <cell r="B851" t="str">
            <v>VAR_cap</v>
          </cell>
          <cell r="C851" t="str">
            <v>-</v>
          </cell>
          <cell r="D851">
            <v>0.25000991745774798</v>
          </cell>
          <cell r="E851">
            <v>0.28852888729862186</v>
          </cell>
          <cell r="F851">
            <v>0.28852888729862186</v>
          </cell>
          <cell r="G851">
            <v>0.28852888729862186</v>
          </cell>
          <cell r="H851">
            <v>0.44492233937159398</v>
          </cell>
          <cell r="I851">
            <v>0.52152989769517</v>
          </cell>
        </row>
        <row r="852">
          <cell r="A852" t="str">
            <v>RHES-SHSOLBR</v>
          </cell>
          <cell r="B852" t="str">
            <v>VAR_fout</v>
          </cell>
          <cell r="C852" t="str">
            <v>RHES-SHASOL</v>
          </cell>
          <cell r="D852">
            <v>0.37732610756439694</v>
          </cell>
          <cell r="E852">
            <v>0.43546566996015135</v>
          </cell>
          <cell r="F852">
            <v>0.51639169839630061</v>
          </cell>
          <cell r="G852">
            <v>0.51639170087272068</v>
          </cell>
          <cell r="H852">
            <v>0.25790689004199557</v>
          </cell>
          <cell r="I852">
            <v>1.860553085754636</v>
          </cell>
        </row>
        <row r="853">
          <cell r="A853" t="str">
            <v>RHES-SHSOLBR</v>
          </cell>
          <cell r="B853" t="str">
            <v>VAR_fin</v>
          </cell>
          <cell r="C853" t="str">
            <v>SOL</v>
          </cell>
          <cell r="D853">
            <v>0.37732610756439694</v>
          </cell>
          <cell r="E853">
            <v>0.43546566996015135</v>
          </cell>
          <cell r="F853">
            <v>0.51639169839630061</v>
          </cell>
          <cell r="G853">
            <v>0.51639170087272068</v>
          </cell>
          <cell r="H853">
            <v>0.25790689004199557</v>
          </cell>
          <cell r="I853">
            <v>1.860553085754636</v>
          </cell>
        </row>
        <row r="854">
          <cell r="A854" t="str">
            <v>RHES-SHSOLBR</v>
          </cell>
          <cell r="B854" t="str">
            <v>VAR_ncap</v>
          </cell>
          <cell r="C854" t="str">
            <v>-</v>
          </cell>
          <cell r="E854">
            <v>8.4435482434075497E-3</v>
          </cell>
          <cell r="F854">
            <v>1.17528030442637E-2</v>
          </cell>
          <cell r="H854">
            <v>3.5373820726410397E-2</v>
          </cell>
          <cell r="I854">
            <v>0.24453420284504401</v>
          </cell>
        </row>
        <row r="855">
          <cell r="A855" t="str">
            <v>RHES-SHSOLBR</v>
          </cell>
          <cell r="B855" t="str">
            <v>VAR_cap</v>
          </cell>
          <cell r="C855" t="str">
            <v>-</v>
          </cell>
          <cell r="D855">
            <v>5.4798678617278197E-2</v>
          </cell>
          <cell r="E855">
            <v>6.3242226860685744E-2</v>
          </cell>
          <cell r="F855">
            <v>7.4995029904949495E-2</v>
          </cell>
          <cell r="G855">
            <v>7.4995029904949495E-2</v>
          </cell>
          <cell r="H855">
            <v>3.7455549475943803E-2</v>
          </cell>
          <cell r="I855">
            <v>0.27020619142417901</v>
          </cell>
        </row>
        <row r="856">
          <cell r="A856" t="str">
            <v>SCOM-SHSOLBR</v>
          </cell>
          <cell r="B856" t="str">
            <v>VAR_fout</v>
          </cell>
          <cell r="C856" t="str">
            <v>SCOM-SHASOL</v>
          </cell>
          <cell r="D856">
            <v>0.62699335417326996</v>
          </cell>
          <cell r="E856">
            <v>0.68733125659567185</v>
          </cell>
          <cell r="F856">
            <v>0.68733125669822603</v>
          </cell>
          <cell r="G856">
            <v>0.68733125685739749</v>
          </cell>
          <cell r="H856">
            <v>1.192569229970031E-7</v>
          </cell>
          <cell r="I856">
            <v>3.6115328039328505</v>
          </cell>
        </row>
        <row r="857">
          <cell r="A857" t="str">
            <v>SCOM-SHSOLBR</v>
          </cell>
          <cell r="B857" t="str">
            <v>VAR_fin</v>
          </cell>
          <cell r="C857" t="str">
            <v>SOL</v>
          </cell>
          <cell r="D857">
            <v>0.62699335417326996</v>
          </cell>
          <cell r="E857">
            <v>0.68733125659567185</v>
          </cell>
          <cell r="F857">
            <v>0.68733125669822603</v>
          </cell>
          <cell r="G857">
            <v>0.68733125685739749</v>
          </cell>
          <cell r="H857">
            <v>1.192569229970031E-7</v>
          </cell>
          <cell r="I857">
            <v>3.6115328039328505</v>
          </cell>
        </row>
        <row r="858">
          <cell r="A858" t="str">
            <v>SCOM-SHSOLBR</v>
          </cell>
          <cell r="B858" t="str">
            <v>VAR_ncap</v>
          </cell>
          <cell r="C858" t="str">
            <v>-</v>
          </cell>
          <cell r="E858">
            <v>8.7628108831996794E-3</v>
          </cell>
          <cell r="H858">
            <v>6.3935495976414297E-8</v>
          </cell>
          <cell r="I858">
            <v>0.52449911087416301</v>
          </cell>
        </row>
        <row r="859">
          <cell r="A859" t="str">
            <v>SCOM-SHSOLBR</v>
          </cell>
          <cell r="B859" t="str">
            <v>VAR_cap</v>
          </cell>
          <cell r="C859" t="str">
            <v>-</v>
          </cell>
          <cell r="D859">
            <v>9.1057593476079501E-2</v>
          </cell>
          <cell r="E859">
            <v>9.9820404359279177E-2</v>
          </cell>
          <cell r="F859">
            <v>9.9820404359279177E-2</v>
          </cell>
          <cell r="G859">
            <v>9.9820404359279177E-2</v>
          </cell>
          <cell r="H859">
            <v>6.3935495976414297E-8</v>
          </cell>
          <cell r="I859">
            <v>0.52449915727429597</v>
          </cell>
        </row>
        <row r="860">
          <cell r="A860" t="str">
            <v>RHEM-SHSTG-ELCHP</v>
          </cell>
          <cell r="B860" t="str">
            <v>VAR_fout</v>
          </cell>
          <cell r="C860" t="str">
            <v>RHEM-SHAELCH</v>
          </cell>
          <cell r="F860">
            <v>1.7524678365255622</v>
          </cell>
          <cell r="G860">
            <v>2.0192488252439862</v>
          </cell>
          <cell r="H860">
            <v>1.2093720098911402</v>
          </cell>
          <cell r="I860">
            <v>2.6524406928840869</v>
          </cell>
        </row>
        <row r="861">
          <cell r="A861" t="str">
            <v>RHEM-SHSTG-ELCHP</v>
          </cell>
          <cell r="B861" t="str">
            <v>VAR_fin</v>
          </cell>
          <cell r="C861" t="str">
            <v>RHEM-SHAELCH</v>
          </cell>
          <cell r="F861">
            <v>1.7525409816518471</v>
          </cell>
          <cell r="G861">
            <v>2.0193222992360997</v>
          </cell>
          <cell r="H861">
            <v>1.2094214704736019</v>
          </cell>
          <cell r="I861">
            <v>2.6525491133656485</v>
          </cell>
        </row>
        <row r="862">
          <cell r="A862" t="str">
            <v>RHEM-SHSTG-ELCHP</v>
          </cell>
          <cell r="B862" t="str">
            <v>VAR_ncap</v>
          </cell>
          <cell r="C862" t="str">
            <v>-</v>
          </cell>
          <cell r="D862">
            <v>3.3782120422878298E-7</v>
          </cell>
          <cell r="E862">
            <v>0.193650022672926</v>
          </cell>
          <cell r="G862">
            <v>9.8230832556352496E-2</v>
          </cell>
          <cell r="H862">
            <v>0.19524566083801601</v>
          </cell>
          <cell r="I862">
            <v>0.201849121244286</v>
          </cell>
        </row>
        <row r="863">
          <cell r="A863" t="str">
            <v>RHEM-SHSTG-ELCHP</v>
          </cell>
          <cell r="B863" t="str">
            <v>VAR_cap</v>
          </cell>
          <cell r="C863" t="str">
            <v>-</v>
          </cell>
          <cell r="D863">
            <v>3.3782120422878298E-7</v>
          </cell>
          <cell r="E863">
            <v>0.19365036049413101</v>
          </cell>
          <cell r="F863">
            <v>0.19365036049413101</v>
          </cell>
          <cell r="G863">
            <v>0.29188119305048299</v>
          </cell>
          <cell r="H863">
            <v>0.41044220256812503</v>
          </cell>
          <cell r="I863">
            <v>0.40619358494144803</v>
          </cell>
        </row>
        <row r="864">
          <cell r="A864" t="str">
            <v>ITOT-SWHELCBR</v>
          </cell>
          <cell r="B864" t="str">
            <v>VAR_fout</v>
          </cell>
          <cell r="C864" t="str">
            <v>ITOT-SWHAELC</v>
          </cell>
          <cell r="D864">
            <v>9.8138872432844337</v>
          </cell>
          <cell r="E864">
            <v>10.335082531515734</v>
          </cell>
          <cell r="F864">
            <v>10.526374826849318</v>
          </cell>
          <cell r="G864">
            <v>10.526374839331062</v>
          </cell>
          <cell r="H864">
            <v>10.899078145400937</v>
          </cell>
          <cell r="I864">
            <v>11.310612542897308</v>
          </cell>
        </row>
        <row r="865">
          <cell r="A865" t="str">
            <v>ITOT-SWHELCBR</v>
          </cell>
          <cell r="B865" t="str">
            <v>VAR_fin</v>
          </cell>
          <cell r="C865" t="str">
            <v>ITOT_ELC</v>
          </cell>
          <cell r="D865">
            <v>11.64693512687975</v>
          </cell>
          <cell r="E865">
            <v>12.258977459871883</v>
          </cell>
          <cell r="F865">
            <v>12.475958285580679</v>
          </cell>
          <cell r="G865">
            <v>12.459458475628562</v>
          </cell>
          <cell r="H865">
            <v>12.866572882427903</v>
          </cell>
          <cell r="I865">
            <v>13.317265180946585</v>
          </cell>
        </row>
        <row r="866">
          <cell r="A866" t="str">
            <v>ITOT-SWHELCBR</v>
          </cell>
          <cell r="B866" t="str">
            <v>VAR_ncap</v>
          </cell>
          <cell r="C866" t="str">
            <v>-</v>
          </cell>
          <cell r="E866">
            <v>0.15008101919561501</v>
          </cell>
          <cell r="G866">
            <v>1.41289511564929E-8</v>
          </cell>
          <cell r="H866">
            <v>0.22496839372913899</v>
          </cell>
          <cell r="I866">
            <v>0.492084614617464</v>
          </cell>
        </row>
        <row r="867">
          <cell r="A867" t="str">
            <v>ITOT-SWHELCBR</v>
          </cell>
          <cell r="B867" t="str">
            <v>VAR_cap</v>
          </cell>
          <cell r="C867" t="str">
            <v>-</v>
          </cell>
          <cell r="D867">
            <v>0.55644997413134401</v>
          </cell>
          <cell r="E867">
            <v>0.70653099332695901</v>
          </cell>
          <cell r="F867">
            <v>0.70653099332695901</v>
          </cell>
          <cell r="G867">
            <v>0.70653100745591102</v>
          </cell>
          <cell r="H867">
            <v>0.83949083264244495</v>
          </cell>
          <cell r="I867">
            <v>0.91529142046815004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122.68752359636711</v>
          </cell>
          <cell r="J4">
            <v>534.58504734782491</v>
          </cell>
        </row>
        <row r="5">
          <cell r="B5" t="str">
            <v>CO2_M</v>
          </cell>
          <cell r="C5" t="str">
            <v>VAR_fin</v>
          </cell>
          <cell r="D5" t="str">
            <v>SUP_H2GSL</v>
          </cell>
          <cell r="I5">
            <v>75.36590813884591</v>
          </cell>
          <cell r="J5">
            <v>78.224875731030551</v>
          </cell>
        </row>
        <row r="6">
          <cell r="B6" t="str">
            <v>CO2_M</v>
          </cell>
          <cell r="C6" t="str">
            <v>VAR_fin</v>
          </cell>
          <cell r="D6" t="str">
            <v>SUP_H2DSL</v>
          </cell>
          <cell r="I6">
            <v>47.321611237537979</v>
          </cell>
          <cell r="J6">
            <v>456.36017036479541</v>
          </cell>
        </row>
        <row r="7">
          <cell r="B7" t="str">
            <v>CO2_M</v>
          </cell>
          <cell r="C7" t="str">
            <v>EQ_combalM</v>
          </cell>
          <cell r="D7" t="str">
            <v>-</v>
          </cell>
          <cell r="H7">
            <v>116.6714596961255</v>
          </cell>
          <cell r="I7">
            <v>-53.708383078251167</v>
          </cell>
          <cell r="J7">
            <v>-48.438160811889361</v>
          </cell>
        </row>
        <row r="8">
          <cell r="B8" t="str">
            <v>CO2_O</v>
          </cell>
          <cell r="C8" t="str">
            <v>VAR_fout</v>
          </cell>
          <cell r="D8" t="str">
            <v>EWSTINCCS</v>
          </cell>
          <cell r="I8">
            <v>189.13508908721695</v>
          </cell>
          <cell r="J8">
            <v>1140.9247781253828</v>
          </cell>
        </row>
        <row r="9">
          <cell r="B9" t="str">
            <v>CO2_O</v>
          </cell>
          <cell r="C9" t="str">
            <v>VAR_fout</v>
          </cell>
          <cell r="D9" t="str">
            <v>ENGA-CCS</v>
          </cell>
          <cell r="J9">
            <v>6.8798082269701076E-5</v>
          </cell>
        </row>
        <row r="10">
          <cell r="B10" t="str">
            <v>CO2_O</v>
          </cell>
          <cell r="C10" t="str">
            <v>VAR_fout</v>
          </cell>
          <cell r="D10" t="str">
            <v>CHPWSTCCS</v>
          </cell>
          <cell r="I10">
            <v>175.81363622851504</v>
          </cell>
          <cell r="J10">
            <v>1088.6106224009386</v>
          </cell>
        </row>
        <row r="11">
          <cell r="B11" t="str">
            <v>CO2_O</v>
          </cell>
          <cell r="C11" t="str">
            <v>VAR_fout</v>
          </cell>
          <cell r="D11" t="str">
            <v>ITOT-CHPWSTCCS</v>
          </cell>
          <cell r="I11">
            <v>100.71059604393402</v>
          </cell>
          <cell r="J11">
            <v>715.22300214627148</v>
          </cell>
        </row>
        <row r="12">
          <cell r="B12" t="str">
            <v>CO2_O</v>
          </cell>
          <cell r="C12" t="str">
            <v>VAR_fout</v>
          </cell>
          <cell r="D12" t="str">
            <v>ITOT-CHPWODCCS</v>
          </cell>
          <cell r="I12">
            <v>338.51754200025499</v>
          </cell>
          <cell r="J12">
            <v>939.33429692155073</v>
          </cell>
        </row>
        <row r="13">
          <cell r="B13" t="str">
            <v>CO2_O</v>
          </cell>
          <cell r="C13" t="str">
            <v>VAR_fout</v>
          </cell>
          <cell r="D13" t="str">
            <v>EWOD-CCS</v>
          </cell>
          <cell r="J13">
            <v>247.8030199862921</v>
          </cell>
        </row>
        <row r="14">
          <cell r="B14" t="str">
            <v>CO2_O</v>
          </cell>
          <cell r="C14" t="str">
            <v>VAR_fout</v>
          </cell>
          <cell r="D14" t="str">
            <v>ITOT-PROCESSCO2CCS</v>
          </cell>
          <cell r="I14">
            <v>2.7245628364004967E-6</v>
          </cell>
          <cell r="J14">
            <v>1646.4539964904891</v>
          </cell>
        </row>
        <row r="15">
          <cell r="B15" t="str">
            <v>CO2_O</v>
          </cell>
          <cell r="C15" t="str">
            <v>VAR_fout</v>
          </cell>
          <cell r="D15" t="str">
            <v>SUP_WODH2CCS</v>
          </cell>
          <cell r="J15">
            <v>1026.0864432535554</v>
          </cell>
        </row>
        <row r="16">
          <cell r="B16" t="str">
            <v>CO2_O</v>
          </cell>
          <cell r="C16" t="str">
            <v>VAR_fout</v>
          </cell>
          <cell r="D16" t="str">
            <v>SUP_NGAH2CCS</v>
          </cell>
          <cell r="J16">
            <v>1341.4644160425639</v>
          </cell>
        </row>
        <row r="17">
          <cell r="B17" t="str">
            <v>CO2_O</v>
          </cell>
          <cell r="C17" t="str">
            <v>VAR_fout</v>
          </cell>
          <cell r="D17" t="str">
            <v>CT_CWODBDSCCS</v>
          </cell>
          <cell r="J17">
            <v>618.29955011294805</v>
          </cell>
        </row>
        <row r="18">
          <cell r="B18" t="str">
            <v>CO2_O</v>
          </cell>
          <cell r="C18" t="str">
            <v>VAR_fin</v>
          </cell>
          <cell r="D18" t="str">
            <v>D-CO2_O</v>
          </cell>
          <cell r="I18">
            <v>804.17695220034852</v>
          </cell>
          <cell r="J18">
            <v>8764.2004670275801</v>
          </cell>
        </row>
        <row r="19">
          <cell r="B19" t="str">
            <v>CO2_O</v>
          </cell>
          <cell r="C19" t="str">
            <v>EQ_combalM</v>
          </cell>
          <cell r="D19" t="str">
            <v>-</v>
          </cell>
          <cell r="H19">
            <v>116.6714596961255</v>
          </cell>
          <cell r="I19">
            <v>-54.821740632495604</v>
          </cell>
          <cell r="J19">
            <v>-50.511792681577482</v>
          </cell>
        </row>
        <row r="20">
          <cell r="B20" t="str">
            <v>CO2_Q</v>
          </cell>
          <cell r="C20" t="str">
            <v>VAR_fout</v>
          </cell>
          <cell r="D20" t="str">
            <v>D-CO2_O</v>
          </cell>
          <cell r="I20">
            <v>681.48942812926032</v>
          </cell>
          <cell r="J20">
            <v>1991.5298505884998</v>
          </cell>
        </row>
        <row r="21">
          <cell r="B21" t="str">
            <v>CO2_Q</v>
          </cell>
          <cell r="C21" t="str">
            <v>VAR_fin</v>
          </cell>
          <cell r="D21" t="str">
            <v>CO2SINK</v>
          </cell>
          <cell r="I21">
            <v>681.48942812926032</v>
          </cell>
          <cell r="J21">
            <v>1991.5298505884998</v>
          </cell>
        </row>
        <row r="22">
          <cell r="B22" t="str">
            <v>CO2_Q</v>
          </cell>
          <cell r="C22" t="str">
            <v>EQ_combalM</v>
          </cell>
          <cell r="D22" t="str">
            <v>-</v>
          </cell>
          <cell r="I22">
            <v>-53.708383078251167</v>
          </cell>
          <cell r="J22">
            <v>-48.438160811889361</v>
          </cell>
        </row>
        <row r="23">
          <cell r="B23" t="str">
            <v>CO2_R</v>
          </cell>
          <cell r="C23" t="str">
            <v>VAR_fout</v>
          </cell>
          <cell r="D23" t="str">
            <v>RHNS-SHNGAHP</v>
          </cell>
          <cell r="G23">
            <v>12.572127558462901</v>
          </cell>
          <cell r="H23">
            <v>20.2369033928227</v>
          </cell>
          <cell r="I23">
            <v>28.059590961978</v>
          </cell>
          <cell r="J23">
            <v>28.764691111626799</v>
          </cell>
        </row>
        <row r="24">
          <cell r="B24" t="str">
            <v>CO2_R</v>
          </cell>
          <cell r="C24" t="str">
            <v>VAR_fout</v>
          </cell>
          <cell r="D24" t="str">
            <v>RHES-CHPNGA</v>
          </cell>
          <cell r="E24">
            <v>1.1811277001573</v>
          </cell>
          <cell r="F24">
            <v>0.48083682304926501</v>
          </cell>
          <cell r="G24">
            <v>88.4225167702363</v>
          </cell>
          <cell r="H24">
            <v>141.883288053581</v>
          </cell>
          <cell r="I24">
            <v>299.42674461873003</v>
          </cell>
          <cell r="J24">
            <v>175.06206368592299</v>
          </cell>
        </row>
        <row r="25">
          <cell r="B25" t="str">
            <v>CO2_R</v>
          </cell>
          <cell r="C25" t="str">
            <v>VAR_fout</v>
          </cell>
          <cell r="D25" t="str">
            <v>RHEM-SHNGABR</v>
          </cell>
          <cell r="E25">
            <v>1127.9630349362801</v>
          </cell>
          <cell r="F25">
            <v>1218.47122112137</v>
          </cell>
          <cell r="G25">
            <v>1101.71298715021</v>
          </cell>
          <cell r="H25">
            <v>766.84953404098201</v>
          </cell>
          <cell r="I25">
            <v>196.866617922411</v>
          </cell>
          <cell r="J25">
            <v>80.630594332253594</v>
          </cell>
        </row>
        <row r="26">
          <cell r="B26" t="str">
            <v>CO2_R</v>
          </cell>
          <cell r="C26" t="str">
            <v>VAR_fout</v>
          </cell>
          <cell r="D26" t="str">
            <v>RHSA-WHNGAHP</v>
          </cell>
          <cell r="G26">
            <v>116.428057127299</v>
          </cell>
          <cell r="H26">
            <v>137.54815171103101</v>
          </cell>
          <cell r="I26">
            <v>136.48402303863401</v>
          </cell>
          <cell r="J26">
            <v>122.679836172278</v>
          </cell>
        </row>
        <row r="27">
          <cell r="B27" t="str">
            <v>CO2_R</v>
          </cell>
          <cell r="C27" t="str">
            <v>VAR_fout</v>
          </cell>
          <cell r="D27" t="str">
            <v>RHEM-SHLFOBR</v>
          </cell>
          <cell r="E27">
            <v>1928.71030053749</v>
          </cell>
          <cell r="F27">
            <v>1443.57924879391</v>
          </cell>
          <cell r="G27">
            <v>1230.8763725036799</v>
          </cell>
          <cell r="H27">
            <v>508.84165028423001</v>
          </cell>
          <cell r="I27">
            <v>104.71396131115</v>
          </cell>
          <cell r="J27">
            <v>3.0661366180859502</v>
          </cell>
        </row>
        <row r="28">
          <cell r="B28" t="str">
            <v>CO2_R</v>
          </cell>
          <cell r="C28" t="str">
            <v>VAR_fout</v>
          </cell>
          <cell r="D28" t="str">
            <v>RHES-SHNGAHP</v>
          </cell>
          <cell r="G28">
            <v>197.64177837126499</v>
          </cell>
          <cell r="H28">
            <v>188.71920541076</v>
          </cell>
          <cell r="I28">
            <v>100.215380701729</v>
          </cell>
          <cell r="J28">
            <v>61.196793355304699</v>
          </cell>
        </row>
        <row r="29">
          <cell r="B29" t="str">
            <v>CO2_R</v>
          </cell>
          <cell r="C29" t="str">
            <v>VAR_fout</v>
          </cell>
          <cell r="D29" t="str">
            <v>RHNM-CHPNGA</v>
          </cell>
          <cell r="F29">
            <v>0.23168728414357101</v>
          </cell>
          <cell r="G29">
            <v>15.440376449149401</v>
          </cell>
          <cell r="H29">
            <v>76.561799442783396</v>
          </cell>
          <cell r="I29">
            <v>75.247788465430304</v>
          </cell>
          <cell r="J29">
            <v>15.470056972162199</v>
          </cell>
        </row>
        <row r="30">
          <cell r="B30" t="str">
            <v>CO2_R</v>
          </cell>
          <cell r="C30" t="str">
            <v>VAR_fout</v>
          </cell>
          <cell r="D30" t="str">
            <v>RHNM-SHNGAHP</v>
          </cell>
          <cell r="G30">
            <v>17.5901002553633</v>
          </cell>
          <cell r="H30">
            <v>23.331934339381998</v>
          </cell>
          <cell r="I30">
            <v>31.659683561961799</v>
          </cell>
          <cell r="J30">
            <v>33.477000598814598</v>
          </cell>
        </row>
        <row r="31">
          <cell r="B31" t="str">
            <v>CO2_R</v>
          </cell>
          <cell r="C31" t="str">
            <v>VAR_fout</v>
          </cell>
          <cell r="D31" t="str">
            <v>RHES-SHNGABR</v>
          </cell>
          <cell r="E31">
            <v>1043.1350234798299</v>
          </cell>
          <cell r="F31">
            <v>1136.24547021438</v>
          </cell>
          <cell r="G31">
            <v>527.29276402325002</v>
          </cell>
          <cell r="H31">
            <v>372.32227952220097</v>
          </cell>
          <cell r="I31">
            <v>187.93505131517401</v>
          </cell>
          <cell r="J31">
            <v>132.03641879464499</v>
          </cell>
        </row>
        <row r="32">
          <cell r="B32" t="str">
            <v>CO2_R</v>
          </cell>
          <cell r="C32" t="str">
            <v>VAR_fout</v>
          </cell>
          <cell r="D32" t="str">
            <v>RHSA-WHNGABR</v>
          </cell>
          <cell r="E32">
            <v>479.809723116577</v>
          </cell>
          <cell r="F32">
            <v>367.65655268857898</v>
          </cell>
          <cell r="G32">
            <v>429.92198361212797</v>
          </cell>
          <cell r="H32">
            <v>303.67247922647101</v>
          </cell>
          <cell r="I32">
            <v>82.944208575690993</v>
          </cell>
          <cell r="J32">
            <v>34.567984024132898</v>
          </cell>
        </row>
        <row r="33">
          <cell r="B33" t="str">
            <v>CO2_R</v>
          </cell>
          <cell r="C33" t="str">
            <v>VAR_fout</v>
          </cell>
          <cell r="D33" t="str">
            <v>RHSA-WHLFOBR</v>
          </cell>
          <cell r="E33">
            <v>726.71204457225394</v>
          </cell>
          <cell r="F33">
            <v>657.51495246605703</v>
          </cell>
          <cell r="G33">
            <v>411.616040405771</v>
          </cell>
          <cell r="H33">
            <v>199.99684499266701</v>
          </cell>
          <cell r="I33">
            <v>39.1108549170998</v>
          </cell>
          <cell r="J33">
            <v>1.09922016367155</v>
          </cell>
        </row>
        <row r="34">
          <cell r="B34" t="str">
            <v>CO2_R</v>
          </cell>
          <cell r="C34" t="str">
            <v>VAR_fout</v>
          </cell>
          <cell r="D34" t="str">
            <v>RHES-SHLFOBR</v>
          </cell>
          <cell r="E34">
            <v>1783.66240940699</v>
          </cell>
          <cell r="F34">
            <v>1681.1847271219301</v>
          </cell>
          <cell r="G34">
            <v>1134.92272058462</v>
          </cell>
          <cell r="H34">
            <v>471.23214066206702</v>
          </cell>
          <cell r="I34">
            <v>65.5048211870252</v>
          </cell>
          <cell r="J34">
            <v>2.2635803659022402</v>
          </cell>
        </row>
        <row r="35">
          <cell r="B35" t="str">
            <v>CO2_R</v>
          </cell>
          <cell r="C35" t="str">
            <v>VAR_fout</v>
          </cell>
          <cell r="D35" t="str">
            <v>RHNS-CHPNGA</v>
          </cell>
          <cell r="F35">
            <v>7.5569215462327699E-2</v>
          </cell>
          <cell r="G35">
            <v>19.016128009359399</v>
          </cell>
          <cell r="H35">
            <v>31.345771469943099</v>
          </cell>
          <cell r="I35">
            <v>44.687102405597699</v>
          </cell>
          <cell r="J35">
            <v>16.2499678345959</v>
          </cell>
        </row>
        <row r="36">
          <cell r="B36" t="str">
            <v>CO2_R</v>
          </cell>
          <cell r="C36" t="str">
            <v>VAR_fout</v>
          </cell>
          <cell r="D36" t="str">
            <v>RHEM-CHPNGA</v>
          </cell>
          <cell r="E36">
            <v>5.4013161132931602</v>
          </cell>
          <cell r="G36">
            <v>45.627256526039297</v>
          </cell>
          <cell r="H36">
            <v>211.634088331567</v>
          </cell>
          <cell r="I36">
            <v>274.51180360868801</v>
          </cell>
          <cell r="J36">
            <v>93.927965306183495</v>
          </cell>
        </row>
        <row r="37">
          <cell r="B37" t="str">
            <v>CO2_R</v>
          </cell>
          <cell r="C37" t="str">
            <v>VAR_fout</v>
          </cell>
          <cell r="D37" t="str">
            <v>RHES-SHCOABR</v>
          </cell>
          <cell r="E37">
            <v>9.2700000085228798</v>
          </cell>
          <cell r="F37">
            <v>8.9010620406494603</v>
          </cell>
          <cell r="G37">
            <v>2.1496229170152601</v>
          </cell>
          <cell r="H37">
            <v>3.3786645515128902E-2</v>
          </cell>
        </row>
        <row r="38">
          <cell r="B38" t="str">
            <v>CO2_R</v>
          </cell>
          <cell r="C38" t="str">
            <v>VAR_fout</v>
          </cell>
          <cell r="D38" t="str">
            <v>RHEM-SHNGAHP</v>
          </cell>
          <cell r="G38">
            <v>180.59829657254099</v>
          </cell>
          <cell r="H38">
            <v>189.51926713593599</v>
          </cell>
          <cell r="I38">
            <v>150.73583379814801</v>
          </cell>
          <cell r="J38">
            <v>106.024569461941</v>
          </cell>
        </row>
        <row r="39">
          <cell r="B39" t="str">
            <v>CO2_R</v>
          </cell>
          <cell r="C39" t="str">
            <v>VAR_comnet</v>
          </cell>
          <cell r="D39" t="str">
            <v>-</v>
          </cell>
          <cell r="E39">
            <v>7105.84497987139</v>
          </cell>
          <cell r="F39">
            <v>6514.3413277695299</v>
          </cell>
          <cell r="G39">
            <v>5531.8291288363798</v>
          </cell>
          <cell r="H39">
            <v>3643.7291246619402</v>
          </cell>
          <cell r="I39">
            <v>1818.10346638945</v>
          </cell>
          <cell r="J39">
            <v>906.51687879752205</v>
          </cell>
        </row>
        <row r="40">
          <cell r="B40" t="str">
            <v>CO2_S</v>
          </cell>
          <cell r="C40" t="str">
            <v>VAR_fout</v>
          </cell>
          <cell r="D40" t="str">
            <v>SCOM-SHNGAHP</v>
          </cell>
          <cell r="G40">
            <v>159.75545968536301</v>
          </cell>
          <cell r="H40">
            <v>168.696842536112</v>
          </cell>
          <cell r="I40">
            <v>141.297670866385</v>
          </cell>
          <cell r="J40">
            <v>102.070070497036</v>
          </cell>
        </row>
        <row r="41">
          <cell r="B41" t="str">
            <v>CO2_S</v>
          </cell>
          <cell r="C41" t="str">
            <v>VAR_fout</v>
          </cell>
          <cell r="D41" t="str">
            <v>SCOM-CHPNGA</v>
          </cell>
          <cell r="E41">
            <v>93.131924214897197</v>
          </cell>
          <cell r="F41">
            <v>98.051338929567706</v>
          </cell>
          <cell r="G41">
            <v>27.509406367903999</v>
          </cell>
          <cell r="H41">
            <v>343.06348658423502</v>
          </cell>
          <cell r="I41">
            <v>505.48973033250002</v>
          </cell>
          <cell r="J41">
            <v>243.58027815568499</v>
          </cell>
        </row>
        <row r="42">
          <cell r="B42" t="str">
            <v>CO2_S</v>
          </cell>
          <cell r="C42" t="str">
            <v>VAR_fout</v>
          </cell>
          <cell r="D42" t="str">
            <v>SCOM-SHNGABR</v>
          </cell>
          <cell r="E42">
            <v>1440.95193946892</v>
          </cell>
          <cell r="F42">
            <v>1577.7769816438699</v>
          </cell>
          <cell r="G42">
            <v>1155.49163289635</v>
          </cell>
          <cell r="H42">
            <v>764.08241896839502</v>
          </cell>
          <cell r="I42">
            <v>175.95613392862501</v>
          </cell>
          <cell r="J42">
            <v>61.9598841682417</v>
          </cell>
        </row>
        <row r="43">
          <cell r="B43" t="str">
            <v>CO2_S</v>
          </cell>
          <cell r="C43" t="str">
            <v>VAR_fout</v>
          </cell>
          <cell r="D43" t="str">
            <v>SCOM-SHLFOBR</v>
          </cell>
          <cell r="E43">
            <v>2229.90021757362</v>
          </cell>
          <cell r="F43">
            <v>2052.5450000200199</v>
          </cell>
          <cell r="G43">
            <v>1357.8298463901201</v>
          </cell>
          <cell r="H43">
            <v>612.30144685265202</v>
          </cell>
          <cell r="I43">
            <v>129.555693329999</v>
          </cell>
          <cell r="J43">
            <v>2.1730387212903799</v>
          </cell>
        </row>
        <row r="44">
          <cell r="B44" t="str">
            <v>CO2_S</v>
          </cell>
          <cell r="C44" t="str">
            <v>VAR_comnet</v>
          </cell>
          <cell r="D44" t="str">
            <v>-</v>
          </cell>
          <cell r="E44">
            <v>3763.9840812574398</v>
          </cell>
          <cell r="F44">
            <v>3728.37332059345</v>
          </cell>
          <cell r="G44">
            <v>2700.5863453397401</v>
          </cell>
          <cell r="H44">
            <v>1888.14419494139</v>
          </cell>
          <cell r="I44">
            <v>952.299228457509</v>
          </cell>
          <cell r="J44">
            <v>409.78327154225298</v>
          </cell>
        </row>
        <row r="45">
          <cell r="B45" t="str">
            <v>CO2_T</v>
          </cell>
          <cell r="C45" t="str">
            <v>VAR_fout</v>
          </cell>
          <cell r="D45" t="str">
            <v>T_B_u-ICENGAEXT</v>
          </cell>
          <cell r="E45">
            <v>1.7894345195000098E-2</v>
          </cell>
          <cell r="F45">
            <v>1.7875070126237E-2</v>
          </cell>
          <cell r="G45">
            <v>1.7817485649936699E-2</v>
          </cell>
        </row>
        <row r="46">
          <cell r="B46" t="str">
            <v>CO2_T</v>
          </cell>
          <cell r="C46" t="str">
            <v>VAR_fout</v>
          </cell>
          <cell r="D46" t="str">
            <v>TFHGV-ICENGA</v>
          </cell>
          <cell r="E46">
            <v>3.5433842285677142</v>
          </cell>
          <cell r="F46">
            <v>0.83926837533989995</v>
          </cell>
          <cell r="G46">
            <v>4.9308000471469287</v>
          </cell>
          <cell r="H46">
            <v>10.794999511932474</v>
          </cell>
          <cell r="I46">
            <v>30.175730454727699</v>
          </cell>
          <cell r="J46">
            <v>63.474841125935797</v>
          </cell>
        </row>
        <row r="47">
          <cell r="B47" t="str">
            <v>CO2_T</v>
          </cell>
          <cell r="C47" t="str">
            <v>VAR_fout</v>
          </cell>
          <cell r="D47" t="str">
            <v>T-Plg-GSL-mix_S1</v>
          </cell>
          <cell r="E47">
            <v>2.51478147694696E-2</v>
          </cell>
          <cell r="F47">
            <v>7.1404830063761101E-3</v>
          </cell>
          <cell r="G47">
            <v>5.3410064847553597E-3</v>
          </cell>
          <cell r="H47">
            <v>4.6632780583354171E-3</v>
          </cell>
        </row>
        <row r="48">
          <cell r="B48" t="str">
            <v>CO2_T</v>
          </cell>
          <cell r="C48" t="str">
            <v>VAR_fout</v>
          </cell>
          <cell r="D48" t="str">
            <v>T-Plg-GSL-mix_S2</v>
          </cell>
          <cell r="E48">
            <v>4.7794620389636204</v>
          </cell>
          <cell r="F48">
            <v>10.31478362693043</v>
          </cell>
          <cell r="G48">
            <v>8.1058360928040791</v>
          </cell>
          <cell r="H48">
            <v>9.3021208094397991</v>
          </cell>
          <cell r="I48">
            <v>3.3803351613345396E-4</v>
          </cell>
          <cell r="J48">
            <v>9.0413358008334299E-5</v>
          </cell>
        </row>
        <row r="49">
          <cell r="B49" t="str">
            <v>CO2_T</v>
          </cell>
          <cell r="C49" t="str">
            <v>VAR_fout</v>
          </cell>
          <cell r="D49" t="str">
            <v>T-Plg-GSL-mix_S3</v>
          </cell>
          <cell r="E49">
            <v>8.0049587917220393</v>
          </cell>
          <cell r="F49">
            <v>17.55289362357048</v>
          </cell>
          <cell r="G49">
            <v>48.433108686711456</v>
          </cell>
          <cell r="H49">
            <v>482.25463854370696</v>
          </cell>
          <cell r="I49">
            <v>552.13862488572329</v>
          </cell>
          <cell r="J49">
            <v>323.100073945757</v>
          </cell>
        </row>
        <row r="50">
          <cell r="B50" t="str">
            <v>CO2_T</v>
          </cell>
          <cell r="C50" t="str">
            <v>VAR_fout</v>
          </cell>
          <cell r="D50" t="str">
            <v>T-Plg-GSL-mix_S4</v>
          </cell>
          <cell r="E50">
            <v>13.0969451956915</v>
          </cell>
          <cell r="F50">
            <v>19.14346391125914</v>
          </cell>
          <cell r="G50">
            <v>17.679188598915921</v>
          </cell>
          <cell r="H50">
            <v>12.457694510286499</v>
          </cell>
        </row>
        <row r="51">
          <cell r="B51" t="str">
            <v>CO2_T</v>
          </cell>
          <cell r="C51" t="str">
            <v>VAR_fout</v>
          </cell>
          <cell r="D51" t="str">
            <v>TFLGV-HYBDSL</v>
          </cell>
          <cell r="F51">
            <v>45.428765916090001</v>
          </cell>
          <cell r="G51">
            <v>106.8941479165</v>
          </cell>
          <cell r="H51">
            <v>317.94849134565931</v>
          </cell>
          <cell r="I51">
            <v>460.89374595731061</v>
          </cell>
          <cell r="J51">
            <v>305.10242934531016</v>
          </cell>
        </row>
        <row r="52">
          <cell r="B52" t="str">
            <v>CO2_T</v>
          </cell>
          <cell r="C52" t="str">
            <v>VAR_fout</v>
          </cell>
          <cell r="D52" t="str">
            <v>TFLGV-ICEGSLExt</v>
          </cell>
          <cell r="E52">
            <v>61.346704163021101</v>
          </cell>
          <cell r="F52">
            <v>113.707455594073</v>
          </cell>
          <cell r="G52">
            <v>39.9665816828605</v>
          </cell>
          <cell r="H52">
            <v>19.983290593272098</v>
          </cell>
        </row>
        <row r="53">
          <cell r="B53" t="str">
            <v>CO2_T</v>
          </cell>
          <cell r="C53" t="str">
            <v>VAR_fout</v>
          </cell>
          <cell r="D53" t="str">
            <v>TFLGV-ICEDSLExt</v>
          </cell>
          <cell r="E53">
            <v>811.33548245450902</v>
          </cell>
          <cell r="F53">
            <v>545.25360010667396</v>
          </cell>
          <cell r="G53">
            <v>399.51799598171499</v>
          </cell>
          <cell r="H53">
            <v>199.758996603653</v>
          </cell>
        </row>
        <row r="54">
          <cell r="B54" t="str">
            <v>CO2_T</v>
          </cell>
          <cell r="C54" t="str">
            <v>VAR_fout</v>
          </cell>
          <cell r="D54" t="str">
            <v>T_C-ICE-NGA-S1</v>
          </cell>
          <cell r="E54">
            <v>0.21955753613960707</v>
          </cell>
          <cell r="F54">
            <v>0.11132309156920329</v>
          </cell>
          <cell r="G54">
            <v>7.7658276589583825E-2</v>
          </cell>
          <cell r="H54">
            <v>6.5796930631134842E-2</v>
          </cell>
        </row>
        <row r="55">
          <cell r="B55" t="str">
            <v>CO2_T</v>
          </cell>
          <cell r="C55" t="str">
            <v>VAR_fout</v>
          </cell>
          <cell r="D55" t="str">
            <v>T_C-ICE-NGA-S2</v>
          </cell>
          <cell r="E55">
            <v>3.1673608403216686</v>
          </cell>
          <cell r="F55">
            <v>2.4610965006668719</v>
          </cell>
          <cell r="G55">
            <v>2.429458729590789</v>
          </cell>
          <cell r="H55">
            <v>2.120558202525733</v>
          </cell>
        </row>
        <row r="56">
          <cell r="B56" t="str">
            <v>CO2_T</v>
          </cell>
          <cell r="C56" t="str">
            <v>VAR_fout</v>
          </cell>
          <cell r="D56" t="str">
            <v>TFLGV-ICEDSL</v>
          </cell>
          <cell r="E56">
            <v>326.35166365503994</v>
          </cell>
          <cell r="F56">
            <v>384.71561794832996</v>
          </cell>
          <cell r="G56">
            <v>414.77565904703374</v>
          </cell>
          <cell r="H56">
            <v>192.84874869232308</v>
          </cell>
        </row>
        <row r="57">
          <cell r="B57" t="str">
            <v>CO2_T</v>
          </cell>
          <cell r="C57" t="str">
            <v>VAR_fout</v>
          </cell>
          <cell r="D57" t="str">
            <v>T_C-ICE-NGA-S3</v>
          </cell>
          <cell r="E57">
            <v>0.26468753595362876</v>
          </cell>
          <cell r="F57">
            <v>0.27554835950088058</v>
          </cell>
          <cell r="G57">
            <v>1.9046148759332426</v>
          </cell>
          <cell r="H57">
            <v>1.6520265937205807</v>
          </cell>
          <cell r="I57">
            <v>0.13804883744634799</v>
          </cell>
        </row>
        <row r="58">
          <cell r="B58" t="str">
            <v>CO2_T</v>
          </cell>
          <cell r="C58" t="str">
            <v>VAR_fout</v>
          </cell>
          <cell r="D58" t="str">
            <v>T_C-ICE-NGA-S4</v>
          </cell>
          <cell r="E58">
            <v>1.2692930920598299E-3</v>
          </cell>
          <cell r="F58">
            <v>3.1821920210401201E-3</v>
          </cell>
          <cell r="G58">
            <v>3.0706017960411402E-3</v>
          </cell>
          <cell r="H58">
            <v>4.8177079828495861</v>
          </cell>
          <cell r="I58">
            <v>5.7355250595451102</v>
          </cell>
          <cell r="J58">
            <v>0.786099771122451</v>
          </cell>
        </row>
        <row r="59">
          <cell r="B59" t="str">
            <v>CO2_T</v>
          </cell>
          <cell r="C59" t="str">
            <v>VAR_fout</v>
          </cell>
          <cell r="D59" t="str">
            <v>T_B_c-HYBDSL-S1</v>
          </cell>
          <cell r="F59">
            <v>17.876943597049198</v>
          </cell>
          <cell r="G59">
            <v>8.5348058125866704</v>
          </cell>
          <cell r="J59">
            <v>4.30440058189129</v>
          </cell>
        </row>
        <row r="60">
          <cell r="B60" t="str">
            <v>CO2_T</v>
          </cell>
          <cell r="C60" t="str">
            <v>VAR_fout</v>
          </cell>
          <cell r="D60" t="str">
            <v>T_B_c-HYBDSL-S2</v>
          </cell>
          <cell r="F60">
            <v>17.090344773380799</v>
          </cell>
          <cell r="G60">
            <v>8.5595997637566992</v>
          </cell>
          <cell r="H60">
            <v>7.4254923629179697</v>
          </cell>
        </row>
        <row r="61">
          <cell r="B61" t="str">
            <v>CO2_T</v>
          </cell>
          <cell r="C61" t="str">
            <v>VAR_fout</v>
          </cell>
          <cell r="D61" t="str">
            <v>T_B_c-HYBDSL-S3</v>
          </cell>
          <cell r="F61">
            <v>5.3445736518477203</v>
          </cell>
          <cell r="G61">
            <v>5.34457278623535</v>
          </cell>
          <cell r="H61">
            <v>7.1478504954497897</v>
          </cell>
          <cell r="I61">
            <v>1.80779130218761</v>
          </cell>
          <cell r="J61">
            <v>0.619174473943648</v>
          </cell>
        </row>
        <row r="62">
          <cell r="B62" t="str">
            <v>CO2_T</v>
          </cell>
          <cell r="C62" t="str">
            <v>VAR_fout</v>
          </cell>
          <cell r="D62" t="str">
            <v>TFHGV-ICEDSLExt</v>
          </cell>
          <cell r="E62">
            <v>1410.2458509462899</v>
          </cell>
          <cell r="F62">
            <v>1167.18942181436</v>
          </cell>
          <cell r="G62">
            <v>838.51450926549103</v>
          </cell>
          <cell r="H62">
            <v>356.43802449584399</v>
          </cell>
        </row>
        <row r="63">
          <cell r="B63" t="str">
            <v>CO2_T</v>
          </cell>
          <cell r="C63" t="str">
            <v>VAR_fout</v>
          </cell>
          <cell r="D63" t="str">
            <v>TPSHPGSLEXT</v>
          </cell>
          <cell r="E63">
            <v>129.873812963153</v>
          </cell>
        </row>
        <row r="64">
          <cell r="B64" t="str">
            <v>CO2_T</v>
          </cell>
          <cell r="C64" t="str">
            <v>VAR_fout</v>
          </cell>
          <cell r="D64" t="str">
            <v>T_TW-ICEGSL-S1</v>
          </cell>
          <cell r="E64">
            <v>3.2728683484096281</v>
          </cell>
          <cell r="F64">
            <v>3.7036436343475572</v>
          </cell>
          <cell r="G64">
            <v>16.166568870803573</v>
          </cell>
          <cell r="H64">
            <v>34.381648865876464</v>
          </cell>
          <cell r="I64">
            <v>70.306137140148081</v>
          </cell>
          <cell r="J64">
            <v>53.334045206865952</v>
          </cell>
        </row>
        <row r="65">
          <cell r="B65" t="str">
            <v>CO2_T</v>
          </cell>
          <cell r="C65" t="str">
            <v>VAR_fout</v>
          </cell>
          <cell r="D65" t="str">
            <v>TPSHPDSLEXT</v>
          </cell>
          <cell r="E65">
            <v>1273.9831592043399</v>
          </cell>
          <cell r="F65">
            <v>1266.94095425205</v>
          </cell>
          <cell r="G65">
            <v>1025.7392424708701</v>
          </cell>
          <cell r="H65">
            <v>650.68377186639896</v>
          </cell>
          <cell r="I65">
            <v>1197.9640342651101</v>
          </cell>
          <cell r="J65">
            <v>1197.96403436898</v>
          </cell>
        </row>
        <row r="66">
          <cell r="B66" t="str">
            <v>CO2_T</v>
          </cell>
          <cell r="C66" t="str">
            <v>VAR_fout</v>
          </cell>
          <cell r="D66" t="str">
            <v>T_TW-ICEGSL-S2</v>
          </cell>
          <cell r="E66">
            <v>8.3065072603146692</v>
          </cell>
        </row>
        <row r="67">
          <cell r="B67" t="str">
            <v>CO2_T</v>
          </cell>
          <cell r="C67" t="str">
            <v>VAR_fout</v>
          </cell>
          <cell r="D67" t="str">
            <v>T_TW-ICEGSL-S3</v>
          </cell>
          <cell r="E67">
            <v>8.2807480010212</v>
          </cell>
        </row>
        <row r="68">
          <cell r="B68" t="str">
            <v>CO2_T</v>
          </cell>
          <cell r="C68" t="str">
            <v>VAR_fout</v>
          </cell>
          <cell r="D68" t="str">
            <v>T_C-ICEGSLEXT</v>
          </cell>
          <cell r="E68">
            <v>4722.28813551446</v>
          </cell>
          <cell r="F68">
            <v>4315.0927389334101</v>
          </cell>
          <cell r="G68">
            <v>3627.2569432021601</v>
          </cell>
          <cell r="H68">
            <v>950.70924040534805</v>
          </cell>
        </row>
        <row r="69">
          <cell r="B69" t="str">
            <v>CO2_T</v>
          </cell>
          <cell r="C69" t="str">
            <v>VAR_fout</v>
          </cell>
          <cell r="D69" t="str">
            <v>T_TW-ICEGSL-S4</v>
          </cell>
          <cell r="E69">
            <v>1.9680838415820401</v>
          </cell>
        </row>
        <row r="70">
          <cell r="B70" t="str">
            <v>CO2_T</v>
          </cell>
          <cell r="C70" t="str">
            <v>VAR_fout</v>
          </cell>
          <cell r="D70" t="str">
            <v>T_C-ICEDSLEXT</v>
          </cell>
          <cell r="E70">
            <v>4299.9532874609204</v>
          </cell>
          <cell r="F70">
            <v>3569.7775435723202</v>
          </cell>
          <cell r="G70">
            <v>2582.9156065883599</v>
          </cell>
          <cell r="H70">
            <v>1175.1495615420699</v>
          </cell>
        </row>
        <row r="71">
          <cell r="B71" t="str">
            <v>CO2_T</v>
          </cell>
          <cell r="C71" t="str">
            <v>VAR_fout</v>
          </cell>
          <cell r="D71" t="str">
            <v>T_TW-ICEGSLEXT</v>
          </cell>
          <cell r="E71">
            <v>155.09178851787999</v>
          </cell>
          <cell r="F71">
            <v>102.96826727032</v>
          </cell>
          <cell r="G71">
            <v>70.172806111841297</v>
          </cell>
          <cell r="H71">
            <v>33.430704330110103</v>
          </cell>
        </row>
        <row r="72">
          <cell r="B72" t="str">
            <v>CO2_T</v>
          </cell>
          <cell r="C72" t="str">
            <v>VAR_fout</v>
          </cell>
          <cell r="D72" t="str">
            <v>TFLGV-ICENGA</v>
          </cell>
          <cell r="E72">
            <v>0.31045969574384702</v>
          </cell>
          <cell r="F72">
            <v>0.43994705769555198</v>
          </cell>
          <cell r="G72">
            <v>1.8382765628384878</v>
          </cell>
          <cell r="H72">
            <v>3.2195346941956942</v>
          </cell>
          <cell r="I72">
            <v>4.4546870424110949</v>
          </cell>
          <cell r="J72">
            <v>4.8237966980244069</v>
          </cell>
        </row>
        <row r="73">
          <cell r="B73" t="str">
            <v>CO2_T</v>
          </cell>
          <cell r="C73" t="str">
            <v>VAR_fout</v>
          </cell>
          <cell r="D73" t="str">
            <v>T_B_u-ICEDSL-S1</v>
          </cell>
          <cell r="E73">
            <v>2.158020711727477E-2</v>
          </cell>
          <cell r="F73">
            <v>3.4533094027792001E-3</v>
          </cell>
          <cell r="G73">
            <v>17.961242824183419</v>
          </cell>
          <cell r="H73">
            <v>46.891403236357348</v>
          </cell>
          <cell r="I73">
            <v>24.325466568802121</v>
          </cell>
        </row>
        <row r="74">
          <cell r="B74" t="str">
            <v>CO2_T</v>
          </cell>
          <cell r="C74" t="str">
            <v>VAR_fout</v>
          </cell>
          <cell r="D74" t="str">
            <v>T_B_c-ICENGA-S3</v>
          </cell>
          <cell r="H74">
            <v>1.0486266644836699</v>
          </cell>
          <cell r="I74">
            <v>2.6890595486325921</v>
          </cell>
          <cell r="J74">
            <v>2.7549931957059544</v>
          </cell>
        </row>
        <row r="75">
          <cell r="B75" t="str">
            <v>CO2_T</v>
          </cell>
          <cell r="C75" t="str">
            <v>VAR_fout</v>
          </cell>
          <cell r="D75" t="str">
            <v>T_B_u-ICEDSL-S2</v>
          </cell>
          <cell r="E75">
            <v>8.2044307439288389</v>
          </cell>
          <cell r="G75">
            <v>7.75667052548678</v>
          </cell>
          <cell r="H75">
            <v>23.024371071760228</v>
          </cell>
          <cell r="I75">
            <v>2.7042442013854302</v>
          </cell>
        </row>
        <row r="76">
          <cell r="B76" t="str">
            <v>CO2_T</v>
          </cell>
          <cell r="C76" t="str">
            <v>VAR_fout</v>
          </cell>
          <cell r="D76" t="str">
            <v>T_B_u-ICEDSL-S3</v>
          </cell>
          <cell r="E76">
            <v>45.283640092432101</v>
          </cell>
          <cell r="F76">
            <v>6.7244046803834499</v>
          </cell>
          <cell r="G76">
            <v>59.622431355867171</v>
          </cell>
          <cell r="H76">
            <v>157.42334976003656</v>
          </cell>
          <cell r="I76">
            <v>43.323681929983898</v>
          </cell>
        </row>
        <row r="77">
          <cell r="B77" t="str">
            <v>CO2_T</v>
          </cell>
          <cell r="C77" t="str">
            <v>VAR_fout</v>
          </cell>
          <cell r="D77" t="str">
            <v>T_B_u-ICEDSL-S4</v>
          </cell>
          <cell r="E77">
            <v>0.23655731331632701</v>
          </cell>
        </row>
        <row r="78">
          <cell r="B78" t="str">
            <v>CO2_T</v>
          </cell>
          <cell r="C78" t="str">
            <v>VAR_fout</v>
          </cell>
          <cell r="D78" t="str">
            <v>T_B_c-ICENGAEXT</v>
          </cell>
          <cell r="E78">
            <v>7.7529822262282101E-3</v>
          </cell>
          <cell r="F78">
            <v>7.7366215643810401E-3</v>
          </cell>
          <cell r="G78">
            <v>7.6886196425979703E-3</v>
          </cell>
        </row>
        <row r="79">
          <cell r="B79" t="str">
            <v>CO2_T</v>
          </cell>
          <cell r="C79" t="str">
            <v>VAR_fout</v>
          </cell>
          <cell r="D79" t="str">
            <v>T_B_u-ICEDSLEXT</v>
          </cell>
          <cell r="E79">
            <v>1.2710796698232201</v>
          </cell>
          <cell r="F79">
            <v>1.2694152854459599</v>
          </cell>
          <cell r="G79">
            <v>1.26444817263812</v>
          </cell>
        </row>
        <row r="80">
          <cell r="B80" t="str">
            <v>CO2_T</v>
          </cell>
          <cell r="C80" t="str">
            <v>VAR_fout</v>
          </cell>
          <cell r="D80" t="str">
            <v>T_C-HYBGSLEXT</v>
          </cell>
          <cell r="E80">
            <v>92.548883361098206</v>
          </cell>
          <cell r="F80">
            <v>91.724441997870599</v>
          </cell>
          <cell r="G80">
            <v>68.278489766661295</v>
          </cell>
          <cell r="H80">
            <v>32.395462331682097</v>
          </cell>
        </row>
        <row r="81">
          <cell r="B81" t="str">
            <v>CO2_T</v>
          </cell>
          <cell r="C81" t="str">
            <v>VAR_fout</v>
          </cell>
          <cell r="D81" t="str">
            <v>TPAVDKEREXT</v>
          </cell>
          <cell r="E81">
            <v>79.576349423418094</v>
          </cell>
          <cell r="F81">
            <v>100.796237247683</v>
          </cell>
          <cell r="G81">
            <v>132.626068984081</v>
          </cell>
          <cell r="H81">
            <v>185.675788544743</v>
          </cell>
          <cell r="I81">
            <v>154.38211110512901</v>
          </cell>
          <cell r="J81">
            <v>123.088433665514</v>
          </cell>
        </row>
        <row r="82">
          <cell r="B82" t="str">
            <v>CO2_T</v>
          </cell>
          <cell r="C82" t="str">
            <v>VAR_fout</v>
          </cell>
          <cell r="D82" t="str">
            <v>T_C-ICE-GSL-S1</v>
          </cell>
          <cell r="E82">
            <v>20.072765231485771</v>
          </cell>
          <cell r="F82">
            <v>13.030697304223679</v>
          </cell>
          <cell r="G82">
            <v>9.1604690082900611</v>
          </cell>
          <cell r="H82">
            <v>7.2656980916853193</v>
          </cell>
        </row>
        <row r="83">
          <cell r="B83" t="str">
            <v>CO2_T</v>
          </cell>
          <cell r="C83" t="str">
            <v>VAR_fout</v>
          </cell>
          <cell r="D83" t="str">
            <v>TFLGV-ICEGSL</v>
          </cell>
          <cell r="E83">
            <v>26.240061102817709</v>
          </cell>
          <cell r="F83">
            <v>42.571319178500403</v>
          </cell>
          <cell r="G83">
            <v>56.83102774788378</v>
          </cell>
          <cell r="H83">
            <v>60.527873625453907</v>
          </cell>
          <cell r="I83">
            <v>1.0891197474377301</v>
          </cell>
          <cell r="J83">
            <v>0.54619956326583896</v>
          </cell>
        </row>
        <row r="84">
          <cell r="B84" t="str">
            <v>CO2_T</v>
          </cell>
          <cell r="C84" t="str">
            <v>VAR_fout</v>
          </cell>
          <cell r="D84" t="str">
            <v>T_C-ICE-GSL-S2</v>
          </cell>
          <cell r="E84">
            <v>224.5066417635463</v>
          </cell>
          <cell r="F84">
            <v>300.62846103245892</v>
          </cell>
          <cell r="G84">
            <v>212.32723632377159</v>
          </cell>
          <cell r="H84">
            <v>248.70341364748461</v>
          </cell>
        </row>
        <row r="85">
          <cell r="B85" t="str">
            <v>CO2_T</v>
          </cell>
          <cell r="C85" t="str">
            <v>VAR_fout</v>
          </cell>
          <cell r="D85" t="str">
            <v>T_C-ICE-DSL-S1</v>
          </cell>
          <cell r="E85">
            <v>0.40572145739297849</v>
          </cell>
          <cell r="F85">
            <v>0.17149735902935148</v>
          </cell>
          <cell r="G85">
            <v>0.11897390233541501</v>
          </cell>
          <cell r="H85">
            <v>9.6397597613114241E-2</v>
          </cell>
        </row>
        <row r="86">
          <cell r="B86" t="str">
            <v>CO2_T</v>
          </cell>
          <cell r="C86" t="str">
            <v>VAR_fout</v>
          </cell>
          <cell r="D86" t="str">
            <v>T_C-ICE-GSL-S3</v>
          </cell>
          <cell r="E86">
            <v>236.11006309472458</v>
          </cell>
          <cell r="F86">
            <v>346.14047387347364</v>
          </cell>
          <cell r="G86">
            <v>437.13705367836587</v>
          </cell>
          <cell r="H86">
            <v>375.69902153962551</v>
          </cell>
          <cell r="I86">
            <v>5.9289805034898704</v>
          </cell>
        </row>
        <row r="87">
          <cell r="B87" t="str">
            <v>CO2_T</v>
          </cell>
          <cell r="C87" t="str">
            <v>VAR_fout</v>
          </cell>
          <cell r="D87" t="str">
            <v>T_C-ICE-DSL-S2</v>
          </cell>
          <cell r="E87">
            <v>47.196576393744209</v>
          </cell>
          <cell r="F87">
            <v>51.658384638451999</v>
          </cell>
          <cell r="G87">
            <v>49.192939833271453</v>
          </cell>
          <cell r="H87">
            <v>42.632504243831391</v>
          </cell>
        </row>
        <row r="88">
          <cell r="B88" t="str">
            <v>CO2_T</v>
          </cell>
          <cell r="C88" t="str">
            <v>VAR_fout</v>
          </cell>
          <cell r="D88" t="str">
            <v>T_C-ICE-GSL-S4</v>
          </cell>
          <cell r="E88">
            <v>233.32737305137252</v>
          </cell>
          <cell r="F88">
            <v>307.38446782455691</v>
          </cell>
          <cell r="G88">
            <v>827.61337837328529</v>
          </cell>
          <cell r="H88">
            <v>717.45447953828148</v>
          </cell>
          <cell r="I88">
            <v>399.41699489212721</v>
          </cell>
          <cell r="J88">
            <v>107.913342729378</v>
          </cell>
        </row>
        <row r="89">
          <cell r="B89" t="str">
            <v>CO2_T</v>
          </cell>
          <cell r="C89" t="str">
            <v>VAR_fout</v>
          </cell>
          <cell r="D89" t="str">
            <v>T_C-ICE-DSL-S3</v>
          </cell>
          <cell r="E89">
            <v>250.24029956258045</v>
          </cell>
          <cell r="F89">
            <v>270.5796237476352</v>
          </cell>
          <cell r="G89">
            <v>266.84502551924481</v>
          </cell>
          <cell r="H89">
            <v>224.28537853286227</v>
          </cell>
        </row>
        <row r="90">
          <cell r="B90" t="str">
            <v>CO2_T</v>
          </cell>
          <cell r="C90" t="str">
            <v>VAR_fout</v>
          </cell>
          <cell r="D90" t="str">
            <v>T_C-ICE-DSL-S4</v>
          </cell>
          <cell r="E90">
            <v>99.270018203835207</v>
          </cell>
          <cell r="F90">
            <v>76.928214592255699</v>
          </cell>
          <cell r="G90">
            <v>76.928209657177504</v>
          </cell>
          <cell r="H90">
            <v>66.174933936406489</v>
          </cell>
        </row>
        <row r="91">
          <cell r="B91" t="str">
            <v>CO2_T</v>
          </cell>
          <cell r="C91" t="str">
            <v>VAR_fout</v>
          </cell>
          <cell r="D91" t="str">
            <v>TFLGV-ICENGAExt</v>
          </cell>
          <cell r="E91">
            <v>6.0778141652814499</v>
          </cell>
          <cell r="F91">
            <v>1.8265805568945801</v>
          </cell>
          <cell r="G91">
            <v>3.9596160040013801</v>
          </cell>
          <cell r="H91">
            <v>1.97980850110933</v>
          </cell>
        </row>
        <row r="92">
          <cell r="B92" t="str">
            <v>CO2_T</v>
          </cell>
          <cell r="C92" t="str">
            <v>VAR_fout</v>
          </cell>
          <cell r="D92" t="str">
            <v>T_B_u-HYBDSL-S1</v>
          </cell>
          <cell r="F92">
            <v>15.8864799250044</v>
          </cell>
          <cell r="G92">
            <v>12.6412475833153</v>
          </cell>
          <cell r="J92">
            <v>23.657332730778101</v>
          </cell>
        </row>
        <row r="93">
          <cell r="B93" t="str">
            <v>CO2_T</v>
          </cell>
          <cell r="C93" t="str">
            <v>VAR_fout</v>
          </cell>
          <cell r="D93" t="str">
            <v>T_B_u-HYBDSL-S2</v>
          </cell>
          <cell r="F93">
            <v>7.79010702771824</v>
          </cell>
          <cell r="G93">
            <v>7.7901069207776299</v>
          </cell>
          <cell r="H93">
            <v>5.2180972653230198</v>
          </cell>
        </row>
        <row r="94">
          <cell r="B94" t="str">
            <v>CO2_T</v>
          </cell>
          <cell r="C94" t="str">
            <v>VAR_fout</v>
          </cell>
          <cell r="D94" t="str">
            <v>T_B_u-HYBDSL-S3</v>
          </cell>
          <cell r="F94">
            <v>45.626848243546803</v>
          </cell>
          <cell r="G94">
            <v>45.626848141271502</v>
          </cell>
          <cell r="H94">
            <v>27.0336221837747</v>
          </cell>
          <cell r="I94">
            <v>77.663083647701299</v>
          </cell>
          <cell r="J94">
            <v>9.9359838512033996</v>
          </cell>
        </row>
        <row r="95">
          <cell r="B95" t="str">
            <v>CO2_T</v>
          </cell>
          <cell r="C95" t="str">
            <v>VAR_fout</v>
          </cell>
          <cell r="D95" t="str">
            <v>T_C-HY-GSL-S1</v>
          </cell>
          <cell r="E95">
            <v>2.1704636005739579</v>
          </cell>
          <cell r="F95">
            <v>2.6102472579049212</v>
          </cell>
          <cell r="G95">
            <v>1.7973825417065581</v>
          </cell>
          <cell r="H95">
            <v>2.356350038607824</v>
          </cell>
          <cell r="I95">
            <v>43.001512755936766</v>
          </cell>
          <cell r="J95">
            <v>12.5041052787816</v>
          </cell>
        </row>
        <row r="96">
          <cell r="B96" t="str">
            <v>CO2_T</v>
          </cell>
          <cell r="C96" t="str">
            <v>VAR_fout</v>
          </cell>
          <cell r="D96" t="str">
            <v>TFRLFDSLEXT</v>
          </cell>
          <cell r="E96">
            <v>29.033517703274899</v>
          </cell>
          <cell r="F96">
            <v>20.323460804637602</v>
          </cell>
        </row>
        <row r="97">
          <cell r="B97" t="str">
            <v>CO2_T</v>
          </cell>
          <cell r="C97" t="str">
            <v>VAR_fout</v>
          </cell>
          <cell r="D97" t="str">
            <v>T_C-HY-GSL-S2</v>
          </cell>
          <cell r="E97">
            <v>9.80936084042402</v>
          </cell>
          <cell r="F97">
            <v>15.031453933928569</v>
          </cell>
          <cell r="G97">
            <v>83.686281038502841</v>
          </cell>
          <cell r="H97">
            <v>72.856055763611835</v>
          </cell>
          <cell r="I97">
            <v>4.2674634701328262</v>
          </cell>
        </row>
        <row r="98">
          <cell r="B98" t="str">
            <v>CO2_T</v>
          </cell>
          <cell r="C98" t="str">
            <v>VAR_fout</v>
          </cell>
          <cell r="D98" t="str">
            <v>TPSHPNGAEXT</v>
          </cell>
          <cell r="G98">
            <v>142.569244633702</v>
          </cell>
          <cell r="H98">
            <v>442.255801168007</v>
          </cell>
        </row>
        <row r="99">
          <cell r="B99" t="str">
            <v>CO2_T</v>
          </cell>
          <cell r="C99" t="str">
            <v>VAR_fout</v>
          </cell>
          <cell r="D99" t="str">
            <v>T_C-HY-DSL-S1</v>
          </cell>
          <cell r="E99">
            <v>2.5914307303474202E-3</v>
          </cell>
          <cell r="I99">
            <v>29.590911738357399</v>
          </cell>
          <cell r="J99">
            <v>8.6718660748262408</v>
          </cell>
        </row>
        <row r="100">
          <cell r="B100" t="str">
            <v>CO2_T</v>
          </cell>
          <cell r="C100" t="str">
            <v>VAR_fout</v>
          </cell>
          <cell r="D100" t="str">
            <v>T_C-HY-GSL-S3</v>
          </cell>
          <cell r="E100">
            <v>7.3815603469515985</v>
          </cell>
          <cell r="F100">
            <v>142.84798655191511</v>
          </cell>
          <cell r="G100">
            <v>134.93566834393675</v>
          </cell>
          <cell r="H100">
            <v>108.04945830019999</v>
          </cell>
        </row>
        <row r="101">
          <cell r="B101" t="str">
            <v>CO2_T</v>
          </cell>
          <cell r="C101" t="str">
            <v>VAR_fout</v>
          </cell>
          <cell r="D101" t="str">
            <v>T_C-HY-DSL-S2</v>
          </cell>
          <cell r="E101">
            <v>0.21292599608074605</v>
          </cell>
          <cell r="F101">
            <v>75.354964643056277</v>
          </cell>
          <cell r="G101">
            <v>138.26411246217003</v>
          </cell>
          <cell r="H101">
            <v>116.13093641443987</v>
          </cell>
          <cell r="I101">
            <v>4.0911251104137607</v>
          </cell>
        </row>
        <row r="102">
          <cell r="B102" t="str">
            <v>CO2_T</v>
          </cell>
          <cell r="C102" t="str">
            <v>VAR_fout</v>
          </cell>
          <cell r="D102" t="str">
            <v>T_C-HY-GSL-S4</v>
          </cell>
          <cell r="E102">
            <v>6.1113674171362797</v>
          </cell>
          <cell r="F102">
            <v>9.128669476014915</v>
          </cell>
          <cell r="G102">
            <v>8.7650417611390736</v>
          </cell>
          <cell r="H102">
            <v>7.4358438938792464</v>
          </cell>
        </row>
        <row r="103">
          <cell r="B103" t="str">
            <v>CO2_T</v>
          </cell>
          <cell r="C103" t="str">
            <v>VAR_fout</v>
          </cell>
          <cell r="D103" t="str">
            <v>T_C-HY-DSL-S3</v>
          </cell>
          <cell r="E103">
            <v>1.4102802050211833</v>
          </cell>
          <cell r="F103">
            <v>2.4956436120484988</v>
          </cell>
          <cell r="G103">
            <v>2.3506908305282233</v>
          </cell>
          <cell r="H103">
            <v>1.8773363315805971</v>
          </cell>
        </row>
        <row r="104">
          <cell r="B104" t="str">
            <v>CO2_T</v>
          </cell>
          <cell r="C104" t="str">
            <v>VAR_fout</v>
          </cell>
          <cell r="D104" t="str">
            <v>T_C-HY-DSL-S4</v>
          </cell>
          <cell r="E104">
            <v>2.5437981683435966</v>
          </cell>
          <cell r="F104">
            <v>18.471005948598744</v>
          </cell>
          <cell r="G104">
            <v>17.437156875754056</v>
          </cell>
          <cell r="H104">
            <v>14.090904530244138</v>
          </cell>
        </row>
        <row r="105">
          <cell r="B105" t="str">
            <v>CO2_T</v>
          </cell>
          <cell r="C105" t="str">
            <v>VAR_fout</v>
          </cell>
          <cell r="D105" t="str">
            <v>TFHGV-HYBDSL</v>
          </cell>
          <cell r="F105">
            <v>392.87743394454202</v>
          </cell>
          <cell r="G105">
            <v>550.33081995229304</v>
          </cell>
          <cell r="H105">
            <v>795.32306596724197</v>
          </cell>
          <cell r="I105">
            <v>815.77122256263704</v>
          </cell>
          <cell r="J105">
            <v>245.65259920937592</v>
          </cell>
        </row>
        <row r="106">
          <cell r="B106" t="str">
            <v>CO2_T</v>
          </cell>
          <cell r="C106" t="str">
            <v>VAR_fout</v>
          </cell>
          <cell r="D106" t="str">
            <v>TFHGV-ICEDSL</v>
          </cell>
          <cell r="E106">
            <v>380.9292775627211</v>
          </cell>
        </row>
        <row r="107">
          <cell r="B107" t="str">
            <v>CO2_T</v>
          </cell>
          <cell r="C107" t="str">
            <v>VAR_fout</v>
          </cell>
          <cell r="D107" t="str">
            <v>T-Plg-DSL-mix_S1</v>
          </cell>
          <cell r="E107">
            <v>1.4135825230913101E-3</v>
          </cell>
        </row>
        <row r="108">
          <cell r="B108" t="str">
            <v>CO2_T</v>
          </cell>
          <cell r="C108" t="str">
            <v>VAR_fout</v>
          </cell>
          <cell r="D108" t="str">
            <v>T-Plg-DSL-mix_S2</v>
          </cell>
          <cell r="E108">
            <v>3.3601494654137098E-4</v>
          </cell>
          <cell r="F108">
            <v>2.3100184079013E-4</v>
          </cell>
          <cell r="G108">
            <v>1.3899925217954369E-4</v>
          </cell>
          <cell r="H108">
            <v>1.4355722931437738</v>
          </cell>
          <cell r="I108">
            <v>0.30086184795037652</v>
          </cell>
          <cell r="J108">
            <v>1.89189314904791E-3</v>
          </cell>
        </row>
        <row r="109">
          <cell r="B109" t="str">
            <v>CO2_T</v>
          </cell>
          <cell r="C109" t="str">
            <v>VAR_fout</v>
          </cell>
          <cell r="D109" t="str">
            <v>T-Plg-DSL-mix_S3</v>
          </cell>
          <cell r="E109">
            <v>7.8154860029692706E-3</v>
          </cell>
          <cell r="F109">
            <v>3.8573647971457098E-2</v>
          </cell>
          <cell r="G109">
            <v>96.8797030729434</v>
          </cell>
          <cell r="H109">
            <v>289.84221271138938</v>
          </cell>
          <cell r="I109">
            <v>489.6054495832301</v>
          </cell>
          <cell r="J109">
            <v>221.15909739229701</v>
          </cell>
        </row>
        <row r="110">
          <cell r="B110" t="str">
            <v>CO2_T</v>
          </cell>
          <cell r="C110" t="str">
            <v>VAR_fout</v>
          </cell>
          <cell r="D110" t="str">
            <v>T_B_c-ICEDSL-S1</v>
          </cell>
          <cell r="E110">
            <v>8.3244278697363505</v>
          </cell>
          <cell r="G110">
            <v>16.255420936857099</v>
          </cell>
          <cell r="H110">
            <v>28.993319391664699</v>
          </cell>
          <cell r="I110">
            <v>11.834545876547271</v>
          </cell>
        </row>
        <row r="111">
          <cell r="B111" t="str">
            <v>CO2_T</v>
          </cell>
          <cell r="C111" t="str">
            <v>VAR_fout</v>
          </cell>
          <cell r="D111" t="str">
            <v>T-Plg-DSL-mix_S4</v>
          </cell>
          <cell r="E111">
            <v>0.457762143560142</v>
          </cell>
          <cell r="F111">
            <v>85.932134349539496</v>
          </cell>
          <cell r="G111">
            <v>78.068444725434489</v>
          </cell>
          <cell r="H111">
            <v>56.016094012530992</v>
          </cell>
        </row>
        <row r="112">
          <cell r="B112" t="str">
            <v>CO2_T</v>
          </cell>
          <cell r="C112" t="str">
            <v>VAR_fout</v>
          </cell>
          <cell r="D112" t="str">
            <v>T_B_c-ICEDSL-S2</v>
          </cell>
          <cell r="E112">
            <v>38.097604692242001</v>
          </cell>
          <cell r="F112">
            <v>6.5192300983688698</v>
          </cell>
          <cell r="G112">
            <v>23.358490496056859</v>
          </cell>
          <cell r="H112">
            <v>34.419263327353427</v>
          </cell>
          <cell r="I112">
            <v>18.87817477693163</v>
          </cell>
        </row>
        <row r="113">
          <cell r="B113" t="str">
            <v>CO2_T</v>
          </cell>
          <cell r="C113" t="str">
            <v>VAR_fout</v>
          </cell>
          <cell r="D113" t="str">
            <v>T_B_c-ICEDSL-S3</v>
          </cell>
          <cell r="E113">
            <v>11.711826066010781</v>
          </cell>
          <cell r="F113">
            <v>2.1161024190138198</v>
          </cell>
          <cell r="G113">
            <v>4.2322353815926803</v>
          </cell>
          <cell r="H113">
            <v>3.3698764231078195</v>
          </cell>
          <cell r="I113">
            <v>6.6957240457804499</v>
          </cell>
        </row>
        <row r="114">
          <cell r="B114" t="str">
            <v>CO2_T</v>
          </cell>
          <cell r="C114" t="str">
            <v>VAR_fout</v>
          </cell>
          <cell r="D114" t="str">
            <v>T_B_c-ICEDSL-S4</v>
          </cell>
          <cell r="E114">
            <v>0.88748543234756905</v>
          </cell>
        </row>
        <row r="115">
          <cell r="B115" t="str">
            <v>CO2_T</v>
          </cell>
          <cell r="C115" t="str">
            <v>VAR_fout</v>
          </cell>
          <cell r="D115" t="str">
            <v>T_B_u-ICENGA-S1</v>
          </cell>
          <cell r="J115">
            <v>2.8346262671393601</v>
          </cell>
        </row>
        <row r="116">
          <cell r="B116" t="str">
            <v>CO2_T</v>
          </cell>
          <cell r="C116" t="str">
            <v>VAR_fout</v>
          </cell>
          <cell r="D116" t="str">
            <v>T_B_c-ICEDSLEXT</v>
          </cell>
          <cell r="E116">
            <v>0.44184015372895002</v>
          </cell>
          <cell r="F116">
            <v>0.440758942568798</v>
          </cell>
          <cell r="G116">
            <v>0.43754680575326799</v>
          </cell>
        </row>
        <row r="117">
          <cell r="B117" t="str">
            <v>CO2_T</v>
          </cell>
          <cell r="C117" t="str">
            <v>VAR_fout</v>
          </cell>
          <cell r="D117" t="str">
            <v>T_B_u-ICENGA-S3</v>
          </cell>
          <cell r="H117">
            <v>2.6059755658668902</v>
          </cell>
          <cell r="I117">
            <v>7.0674458914907801</v>
          </cell>
          <cell r="J117">
            <v>1.54367695391829</v>
          </cell>
        </row>
        <row r="118">
          <cell r="B118" t="str">
            <v>CO2_T</v>
          </cell>
          <cell r="C118" t="str">
            <v>VAR_comnet</v>
          </cell>
          <cell r="D118" t="str">
            <v>-</v>
          </cell>
          <cell r="E118">
            <v>15115.8624821796</v>
          </cell>
          <cell r="F118">
            <v>14061.193134433999</v>
          </cell>
          <cell r="G118">
            <v>12822.841762263901</v>
          </cell>
          <cell r="H118">
            <v>8673.1838591016494</v>
          </cell>
          <cell r="I118">
            <v>4466.2418427822204</v>
          </cell>
          <cell r="J118">
            <v>2713.7731347365202</v>
          </cell>
        </row>
        <row r="119">
          <cell r="B119" t="str">
            <v>CO2</v>
          </cell>
          <cell r="C119" t="str">
            <v>VAR_fout</v>
          </cell>
          <cell r="D119" t="str">
            <v>EWSTINCCS</v>
          </cell>
          <cell r="I119">
            <v>-189.13508908721701</v>
          </cell>
          <cell r="J119">
            <v>-1140.92477812538</v>
          </cell>
        </row>
        <row r="120">
          <cell r="B120" t="str">
            <v>CO2</v>
          </cell>
          <cell r="C120" t="str">
            <v>VAR_fout</v>
          </cell>
          <cell r="D120" t="str">
            <v>D-ICOA</v>
          </cell>
          <cell r="E120">
            <v>330.01200001007902</v>
          </cell>
          <cell r="F120">
            <v>321.17921181906098</v>
          </cell>
          <cell r="G120">
            <v>297.96244985062401</v>
          </cell>
        </row>
        <row r="121">
          <cell r="B121" t="str">
            <v>CO2</v>
          </cell>
          <cell r="C121" t="str">
            <v>VAR_fout</v>
          </cell>
          <cell r="D121" t="str">
            <v>ENGA-CCS</v>
          </cell>
          <cell r="J121">
            <v>-6.8798082269701103E-5</v>
          </cell>
        </row>
        <row r="122">
          <cell r="B122" t="str">
            <v>CO2</v>
          </cell>
          <cell r="C122" t="str">
            <v>VAR_fout</v>
          </cell>
          <cell r="D122" t="str">
            <v>CHPWSTCCS</v>
          </cell>
          <cell r="I122">
            <v>-175.81363622851501</v>
          </cell>
          <cell r="J122">
            <v>-1088.61062240094</v>
          </cell>
        </row>
        <row r="123">
          <cell r="B123" t="str">
            <v>CO2</v>
          </cell>
          <cell r="C123" t="str">
            <v>VAR_fout</v>
          </cell>
          <cell r="D123" t="str">
            <v>D-ENGA</v>
          </cell>
          <cell r="E123">
            <v>309.82548686554202</v>
          </cell>
          <cell r="G123">
            <v>3.7698839032702898E-5</v>
          </cell>
          <cell r="H123">
            <v>143.04859361260901</v>
          </cell>
          <cell r="I123">
            <v>139.24889347268899</v>
          </cell>
          <cell r="J123">
            <v>111.98314102120899</v>
          </cell>
        </row>
        <row r="124">
          <cell r="B124" t="str">
            <v>CO2</v>
          </cell>
          <cell r="C124" t="str">
            <v>VAR_fout</v>
          </cell>
          <cell r="D124" t="str">
            <v>D-ILFO</v>
          </cell>
          <cell r="E124">
            <v>688.76723581564897</v>
          </cell>
          <cell r="F124">
            <v>659.57568257347498</v>
          </cell>
          <cell r="G124">
            <v>656.81696788944805</v>
          </cell>
          <cell r="H124">
            <v>515.01093906097299</v>
          </cell>
          <cell r="I124">
            <v>230.364413716119</v>
          </cell>
        </row>
        <row r="125">
          <cell r="B125" t="str">
            <v>CO2</v>
          </cell>
          <cell r="C125" t="str">
            <v>VAR_fout</v>
          </cell>
          <cell r="D125" t="str">
            <v>ITOT-CHPWSTCCS</v>
          </cell>
          <cell r="I125">
            <v>-100.710596043934</v>
          </cell>
          <cell r="J125">
            <v>-715.22300214627103</v>
          </cell>
        </row>
        <row r="126">
          <cell r="B126" t="str">
            <v>CO2</v>
          </cell>
          <cell r="C126" t="str">
            <v>VAR_fout</v>
          </cell>
          <cell r="D126" t="str">
            <v>D-TDSL</v>
          </cell>
          <cell r="E126">
            <v>8962.0007755125807</v>
          </cell>
          <cell r="F126">
            <v>8000.6359326091797</v>
          </cell>
          <cell r="G126">
            <v>6745.5240158194301</v>
          </cell>
          <cell r="H126">
            <v>4737.0820406790999</v>
          </cell>
          <cell r="I126">
            <v>3144.5558813192101</v>
          </cell>
          <cell r="J126">
            <v>456.36017036459401</v>
          </cell>
        </row>
        <row r="127">
          <cell r="B127" t="str">
            <v>CO2</v>
          </cell>
          <cell r="C127" t="str">
            <v>VAR_fout</v>
          </cell>
          <cell r="D127" t="str">
            <v>D-CNGA</v>
          </cell>
          <cell r="H127">
            <v>512.04000867530704</v>
          </cell>
          <cell r="I127">
            <v>1829.9778988241101</v>
          </cell>
          <cell r="J127">
            <v>1511.09606092433</v>
          </cell>
        </row>
        <row r="128">
          <cell r="B128" t="str">
            <v>CO2</v>
          </cell>
          <cell r="C128" t="str">
            <v>VAR_fout</v>
          </cell>
          <cell r="D128" t="str">
            <v>ITOT-PROCESSCO2</v>
          </cell>
          <cell r="E128">
            <v>2120.5745177745098</v>
          </cell>
          <cell r="F128">
            <v>2195.9990660291501</v>
          </cell>
          <cell r="G128">
            <v>2091.4843946779802</v>
          </cell>
          <cell r="H128">
            <v>1986.9697232797801</v>
          </cell>
          <cell r="I128">
            <v>1907.7056888509601</v>
          </cell>
          <cell r="J128">
            <v>1829.3933294594001</v>
          </cell>
        </row>
        <row r="129">
          <cell r="B129" t="str">
            <v>CO2</v>
          </cell>
          <cell r="C129" t="str">
            <v>VAR_fout</v>
          </cell>
          <cell r="D129" t="str">
            <v>D-ELFO</v>
          </cell>
          <cell r="E129">
            <v>25.787128490551002</v>
          </cell>
          <cell r="F129">
            <v>111.528899856145</v>
          </cell>
          <cell r="G129">
            <v>89.110255944432396</v>
          </cell>
        </row>
        <row r="130">
          <cell r="B130" t="str">
            <v>CO2</v>
          </cell>
          <cell r="C130" t="str">
            <v>VAR_fout</v>
          </cell>
          <cell r="D130" t="str">
            <v>D-TNGA</v>
          </cell>
          <cell r="E130">
            <v>12.6059968978062</v>
          </cell>
          <cell r="F130">
            <v>5.3495119216757896</v>
          </cell>
          <cell r="G130">
            <v>142.096847173794</v>
          </cell>
          <cell r="H130">
            <v>470.00764143953302</v>
          </cell>
          <cell r="I130">
            <v>50.420922338142198</v>
          </cell>
          <cell r="J130">
            <v>75.8873803218776</v>
          </cell>
        </row>
        <row r="131">
          <cell r="B131" t="str">
            <v>CO2</v>
          </cell>
          <cell r="C131" t="str">
            <v>VAR_fout</v>
          </cell>
          <cell r="D131" t="str">
            <v>D-SNGA</v>
          </cell>
          <cell r="E131">
            <v>1521.8629919775001</v>
          </cell>
          <cell r="F131">
            <v>1576.89558976427</v>
          </cell>
          <cell r="G131">
            <v>1263.0197396594001</v>
          </cell>
          <cell r="H131">
            <v>1278.41177384854</v>
          </cell>
          <cell r="I131">
            <v>825.37189423958205</v>
          </cell>
          <cell r="J131">
            <v>407.861137661584</v>
          </cell>
        </row>
        <row r="132">
          <cell r="B132" t="str">
            <v>CO2</v>
          </cell>
          <cell r="C132" t="str">
            <v>VAR_fout</v>
          </cell>
          <cell r="D132" t="str">
            <v>D-RNGA</v>
          </cell>
          <cell r="E132">
            <v>2648.4899444238099</v>
          </cell>
          <cell r="F132">
            <v>2608.2121950976798</v>
          </cell>
          <cell r="G132">
            <v>2633.2913853008699</v>
          </cell>
          <cell r="H132">
            <v>2469.6961916151899</v>
          </cell>
          <cell r="I132">
            <v>1613.9132850696001</v>
          </cell>
          <cell r="J132">
            <v>900.70314492651005</v>
          </cell>
        </row>
        <row r="133">
          <cell r="B133" t="str">
            <v>CO2</v>
          </cell>
          <cell r="C133" t="str">
            <v>VAR_fout</v>
          </cell>
          <cell r="D133" t="str">
            <v>D-IHFO</v>
          </cell>
          <cell r="E133">
            <v>213.780382569849</v>
          </cell>
        </row>
        <row r="134">
          <cell r="B134" t="str">
            <v>CO2</v>
          </cell>
          <cell r="C134" t="str">
            <v>VAR_fout</v>
          </cell>
          <cell r="D134" t="str">
            <v>D-SLFO</v>
          </cell>
          <cell r="E134">
            <v>2267.7746978824898</v>
          </cell>
          <cell r="F134">
            <v>2087.4071317753601</v>
          </cell>
          <cell r="G134">
            <v>1380.89235706912</v>
          </cell>
          <cell r="H134">
            <v>622.70128294934898</v>
          </cell>
          <cell r="I134">
            <v>131.75617342349099</v>
          </cell>
        </row>
        <row r="135">
          <cell r="B135" t="str">
            <v>CO2</v>
          </cell>
          <cell r="C135" t="str">
            <v>VAR_fout</v>
          </cell>
          <cell r="D135" t="str">
            <v>D-RCOA</v>
          </cell>
          <cell r="E135">
            <v>9.2700000085228798</v>
          </cell>
          <cell r="F135">
            <v>8.9010620406494603</v>
          </cell>
          <cell r="G135">
            <v>2.1496229170152601</v>
          </cell>
          <cell r="H135">
            <v>3.3786645515128902E-2</v>
          </cell>
        </row>
        <row r="136">
          <cell r="B136" t="str">
            <v>CO2</v>
          </cell>
          <cell r="C136" t="str">
            <v>VAR_fout</v>
          </cell>
          <cell r="D136" t="str">
            <v>ITOT-CHPWODCCS</v>
          </cell>
          <cell r="I136">
            <v>-338.51754200025402</v>
          </cell>
          <cell r="J136">
            <v>-939.33429692155005</v>
          </cell>
        </row>
        <row r="137">
          <cell r="B137" t="str">
            <v>CO2</v>
          </cell>
          <cell r="C137" t="str">
            <v>VAR_fout</v>
          </cell>
          <cell r="D137" t="str">
            <v>D-RLFO</v>
          </cell>
          <cell r="E137">
            <v>4514.4818633316299</v>
          </cell>
          <cell r="F137">
            <v>3846.5203030119201</v>
          </cell>
          <cell r="G137">
            <v>2824.5890616106699</v>
          </cell>
          <cell r="H137">
            <v>1200.1139362505</v>
          </cell>
          <cell r="I137">
            <v>212.88506453328901</v>
          </cell>
        </row>
        <row r="138">
          <cell r="B138" t="str">
            <v>CO2</v>
          </cell>
          <cell r="C138" t="str">
            <v>VAR_fout</v>
          </cell>
          <cell r="D138" t="str">
            <v>D-TGSL</v>
          </cell>
          <cell r="E138">
            <v>5731.7987299553897</v>
          </cell>
          <cell r="F138">
            <v>5615.69217187915</v>
          </cell>
          <cell r="G138">
            <v>5437.9516475359096</v>
          </cell>
          <cell r="H138">
            <v>3023.9406060290298</v>
          </cell>
          <cell r="I138">
            <v>604.20951128240404</v>
          </cell>
          <cell r="J138">
            <v>78.224875731030593</v>
          </cell>
        </row>
        <row r="139">
          <cell r="B139" t="str">
            <v>CO2</v>
          </cell>
          <cell r="C139" t="str">
            <v>VAR_fout</v>
          </cell>
          <cell r="D139" t="str">
            <v>EWOD-CCS</v>
          </cell>
          <cell r="J139">
            <v>-247.80301998629201</v>
          </cell>
        </row>
        <row r="140">
          <cell r="B140" t="str">
            <v>CO2</v>
          </cell>
          <cell r="C140" t="str">
            <v>VAR_fout</v>
          </cell>
          <cell r="D140" t="str">
            <v>ITOT-PROCESSCO2CCS</v>
          </cell>
          <cell r="I140">
            <v>-2.7245628364005001E-6</v>
          </cell>
          <cell r="J140">
            <v>-1646.45399649049</v>
          </cell>
        </row>
        <row r="141">
          <cell r="B141" t="str">
            <v>CO2</v>
          </cell>
          <cell r="C141" t="str">
            <v>VAR_fout</v>
          </cell>
          <cell r="D141" t="str">
            <v>D-IWST</v>
          </cell>
          <cell r="E141">
            <v>1068.1280001172199</v>
          </cell>
          <cell r="F141">
            <v>1094.4810550219199</v>
          </cell>
          <cell r="G141">
            <v>1049.9416131073101</v>
          </cell>
          <cell r="H141">
            <v>1013.1999106486099</v>
          </cell>
          <cell r="I141">
            <v>996.69823840620199</v>
          </cell>
          <cell r="J141">
            <v>986.58511480611298</v>
          </cell>
        </row>
        <row r="142">
          <cell r="B142" t="str">
            <v>CO2</v>
          </cell>
          <cell r="C142" t="str">
            <v>VAR_fout</v>
          </cell>
          <cell r="D142" t="str">
            <v>SUP_WODH2CCS</v>
          </cell>
          <cell r="J142">
            <v>-1026.08644325356</v>
          </cell>
        </row>
        <row r="143">
          <cell r="B143" t="str">
            <v>CO2</v>
          </cell>
          <cell r="C143" t="str">
            <v>VAR_fout</v>
          </cell>
          <cell r="D143" t="str">
            <v>SUP_NGAH2CCS</v>
          </cell>
          <cell r="J143">
            <v>-1341.4644160425601</v>
          </cell>
        </row>
        <row r="144">
          <cell r="B144" t="str">
            <v>CO2</v>
          </cell>
          <cell r="C144" t="str">
            <v>VAR_fout</v>
          </cell>
          <cell r="D144" t="str">
            <v>D-TKER</v>
          </cell>
          <cell r="E144">
            <v>80.763254672403804</v>
          </cell>
          <cell r="F144">
            <v>102.299643522715</v>
          </cell>
          <cell r="G144">
            <v>134.604226798182</v>
          </cell>
          <cell r="H144">
            <v>144.54329866090001</v>
          </cell>
          <cell r="I144">
            <v>24.979062099332499</v>
          </cell>
        </row>
        <row r="145">
          <cell r="B145" t="str">
            <v>CO2</v>
          </cell>
          <cell r="C145" t="str">
            <v>VAR_fout</v>
          </cell>
          <cell r="D145" t="str">
            <v>D-INGA</v>
          </cell>
          <cell r="E145">
            <v>2101.8176255181702</v>
          </cell>
          <cell r="F145">
            <v>1828.5506983688199</v>
          </cell>
          <cell r="G145">
            <v>1459.44257187062</v>
          </cell>
          <cell r="H145">
            <v>1196.5709048696899</v>
          </cell>
          <cell r="I145">
            <v>724.155583311089</v>
          </cell>
          <cell r="J145">
            <v>88.716764122273602</v>
          </cell>
        </row>
        <row r="146">
          <cell r="B146" t="str">
            <v>CO2</v>
          </cell>
          <cell r="C146" t="str">
            <v>VAR_fout</v>
          </cell>
          <cell r="D146" t="str">
            <v>CT_CWODBDSCCS</v>
          </cell>
          <cell r="J146">
            <v>-618.29955011294805</v>
          </cell>
        </row>
        <row r="147">
          <cell r="B147" t="str">
            <v>CO2</v>
          </cell>
          <cell r="C147" t="str">
            <v>VAR_fout</v>
          </cell>
          <cell r="D147" t="str">
            <v>D-EWST</v>
          </cell>
          <cell r="E147">
            <v>2236.6396418120598</v>
          </cell>
          <cell r="F147">
            <v>2235.40406133427</v>
          </cell>
          <cell r="G147">
            <v>2268.7764411922999</v>
          </cell>
          <cell r="H147">
            <v>2238.5115825748398</v>
          </cell>
          <cell r="I147">
            <v>2266.09860796871</v>
          </cell>
          <cell r="J147">
            <v>2317.38932576142</v>
          </cell>
        </row>
        <row r="148">
          <cell r="B148" t="str">
            <v>CO2</v>
          </cell>
          <cell r="C148" t="str">
            <v>VAR_comnet</v>
          </cell>
          <cell r="D148" t="str">
            <v>-</v>
          </cell>
          <cell r="E148">
            <v>34844.380273635797</v>
          </cell>
          <cell r="F148">
            <v>32298.632231293301</v>
          </cell>
          <cell r="G148">
            <v>28477.6537792007</v>
          </cell>
          <cell r="H148">
            <v>21551.882252493899</v>
          </cell>
          <cell r="I148">
            <v>13898.164221569799</v>
          </cell>
          <cell r="J148">
            <v>1.3433146099401001E-7</v>
          </cell>
        </row>
        <row r="149">
          <cell r="B149" t="str">
            <v>CO2</v>
          </cell>
          <cell r="C149" t="str">
            <v>EQ_combalM</v>
          </cell>
          <cell r="D149" t="str">
            <v>-</v>
          </cell>
          <cell r="H149">
            <v>-9.8924379735890899E-14</v>
          </cell>
          <cell r="I149">
            <v>-5.9886345618048002E-10</v>
          </cell>
          <cell r="J149">
            <v>-0.50816829938151997</v>
          </cell>
        </row>
        <row r="150">
          <cell r="B150" t="str">
            <v>CO2_X</v>
          </cell>
          <cell r="C150" t="str">
            <v>VAR_fout</v>
          </cell>
          <cell r="D150" t="str">
            <v>D-CO2_O</v>
          </cell>
          <cell r="J150">
            <v>6238.0855690768467</v>
          </cell>
        </row>
        <row r="151">
          <cell r="B151" t="str">
            <v>CO2_X</v>
          </cell>
          <cell r="C151" t="str">
            <v>VAR_fin</v>
          </cell>
          <cell r="D151" t="str">
            <v>CO2EXP</v>
          </cell>
          <cell r="I151">
            <v>4.7472155477964341E-7</v>
          </cell>
          <cell r="J151">
            <v>6238.0855690768467</v>
          </cell>
        </row>
        <row r="152">
          <cell r="B152" t="str">
            <v>CO2_X</v>
          </cell>
          <cell r="C152" t="str">
            <v>EQ_combalM</v>
          </cell>
          <cell r="D152" t="str">
            <v>-</v>
          </cell>
          <cell r="I152">
            <v>3.8916169217491547</v>
          </cell>
          <cell r="J152">
            <v>9.1618391881110206</v>
          </cell>
        </row>
        <row r="153">
          <cell r="B153" t="str">
            <v>CO2seq</v>
          </cell>
          <cell r="C153" t="str">
            <v>VAR_fout</v>
          </cell>
          <cell r="D153" t="str">
            <v>CO2SINK</v>
          </cell>
          <cell r="I153">
            <v>681.48942812926032</v>
          </cell>
          <cell r="J153">
            <v>1991.5298505884998</v>
          </cell>
        </row>
        <row r="154">
          <cell r="B154" t="str">
            <v>CO2seq</v>
          </cell>
          <cell r="C154" t="str">
            <v>VAR_comnet</v>
          </cell>
          <cell r="D154" t="str">
            <v>-</v>
          </cell>
          <cell r="I154">
            <v>681.48942812926032</v>
          </cell>
          <cell r="J154">
            <v>1991.5298505884998</v>
          </cell>
        </row>
        <row r="155">
          <cell r="B155" t="str">
            <v>CO2_SECTOR</v>
          </cell>
          <cell r="C155" t="str">
            <v>VAR_fout</v>
          </cell>
          <cell r="D155" t="str">
            <v>CO2_H2</v>
          </cell>
          <cell r="H155">
            <v>512.04000867530681</v>
          </cell>
          <cell r="I155">
            <v>1829.9778988241108</v>
          </cell>
          <cell r="J155">
            <v>1511.0960649606532</v>
          </cell>
        </row>
        <row r="156">
          <cell r="B156" t="str">
            <v>CO2_SECTOR</v>
          </cell>
          <cell r="C156" t="str">
            <v>VAR_fout</v>
          </cell>
          <cell r="D156" t="str">
            <v>CO2_IND</v>
          </cell>
          <cell r="E156">
            <v>6523.0797618054785</v>
          </cell>
          <cell r="F156">
            <v>6099.785723836957</v>
          </cell>
          <cell r="G156">
            <v>5555.6480460336361</v>
          </cell>
          <cell r="H156">
            <v>4711.7514837342205</v>
          </cell>
          <cell r="I156">
            <v>3858.9239387555367</v>
          </cell>
          <cell r="J156">
            <v>2904.6952186700114</v>
          </cell>
        </row>
        <row r="157">
          <cell r="B157" t="str">
            <v>CO2_SECTOR</v>
          </cell>
          <cell r="C157" t="str">
            <v>VAR_fout</v>
          </cell>
          <cell r="D157" t="str">
            <v>CO2_RES</v>
          </cell>
          <cell r="E157">
            <v>7172.2418077639686</v>
          </cell>
          <cell r="F157">
            <v>6463.6335601502487</v>
          </cell>
          <cell r="G157">
            <v>5460.0300698285564</v>
          </cell>
          <cell r="H157">
            <v>3669.8439145112075</v>
          </cell>
          <cell r="I157">
            <v>1826.7983496028896</v>
          </cell>
          <cell r="J157">
            <v>900.70314493726335</v>
          </cell>
        </row>
        <row r="158">
          <cell r="B158" t="str">
            <v>CO2_SECTOR</v>
          </cell>
          <cell r="C158" t="str">
            <v>VAR_fout</v>
          </cell>
          <cell r="D158" t="str">
            <v>CO2_TRA</v>
          </cell>
          <cell r="E158">
            <v>14785.981851789187</v>
          </cell>
          <cell r="F158">
            <v>13722.473853657881</v>
          </cell>
          <cell r="G158">
            <v>12458.198579513843</v>
          </cell>
          <cell r="H158">
            <v>8373.4493633540351</v>
          </cell>
          <cell r="I158">
            <v>3823.7982821279334</v>
          </cell>
          <cell r="J158">
            <v>610.47242704889118</v>
          </cell>
        </row>
        <row r="159">
          <cell r="B159" t="str">
            <v>CO2_SECTOR</v>
          </cell>
          <cell r="C159" t="str">
            <v>VAR_fout</v>
          </cell>
          <cell r="D159" t="str">
            <v>CO2_ELC</v>
          </cell>
          <cell r="E159">
            <v>2572.2522571681538</v>
          </cell>
          <cell r="F159">
            <v>2346.9329658335346</v>
          </cell>
          <cell r="G159">
            <v>2357.8868292820694</v>
          </cell>
          <cell r="H159">
            <v>2381.560201966116</v>
          </cell>
          <cell r="I159">
            <v>2405.3475421335365</v>
          </cell>
          <cell r="J159">
            <v>2429.3724740837888</v>
          </cell>
        </row>
        <row r="160">
          <cell r="B160" t="str">
            <v>CO2_SECTOR</v>
          </cell>
          <cell r="C160" t="str">
            <v>VAR_fout</v>
          </cell>
          <cell r="D160" t="str">
            <v>CO2_SER</v>
          </cell>
          <cell r="E160">
            <v>3789.6376898599892</v>
          </cell>
          <cell r="F160">
            <v>3664.3027215396369</v>
          </cell>
          <cell r="G160">
            <v>2643.9120967285221</v>
          </cell>
          <cell r="H160">
            <v>1901.1130567978839</v>
          </cell>
          <cell r="I160">
            <v>957.12806766307358</v>
          </cell>
          <cell r="J160">
            <v>407.86113767232939</v>
          </cell>
        </row>
        <row r="161">
          <cell r="B161" t="str">
            <v>CO2_SECTOR</v>
          </cell>
          <cell r="C161" t="str">
            <v>VAR_fout</v>
          </cell>
          <cell r="D161" t="str">
            <v>CO2_ELCCCS</v>
          </cell>
          <cell r="E161">
            <v>2572.2522571681538</v>
          </cell>
          <cell r="F161">
            <v>2346.9329658335346</v>
          </cell>
          <cell r="G161">
            <v>2357.8868292820694</v>
          </cell>
          <cell r="H161">
            <v>2381.560201966116</v>
          </cell>
          <cell r="I161">
            <v>2040.3718825252022</v>
          </cell>
          <cell r="J161">
            <v>-47.966105559242166</v>
          </cell>
        </row>
        <row r="162">
          <cell r="B162" t="str">
            <v>CO2_SECTOR</v>
          </cell>
          <cell r="C162" t="str">
            <v>VAR_fout</v>
          </cell>
          <cell r="D162" t="str">
            <v>CO2_H2CCS</v>
          </cell>
          <cell r="H162">
            <v>512.04000867530681</v>
          </cell>
          <cell r="I162">
            <v>1829.977898199382</v>
          </cell>
          <cell r="J162">
            <v>-1474.7543511213732</v>
          </cell>
        </row>
        <row r="163">
          <cell r="B163" t="str">
            <v>CO2_SECTOR</v>
          </cell>
          <cell r="C163" t="str">
            <v>VAR_fout</v>
          </cell>
          <cell r="D163" t="str">
            <v>CO2_INDCCS</v>
          </cell>
          <cell r="E163">
            <v>6523.0797618054785</v>
          </cell>
          <cell r="F163">
            <v>6099.785723836957</v>
          </cell>
          <cell r="G163">
            <v>5555.6480460336361</v>
          </cell>
          <cell r="H163">
            <v>4711.6803316946243</v>
          </cell>
          <cell r="I163">
            <v>3419.6861507184981</v>
          </cell>
          <cell r="J163">
            <v>-396.31624975142029</v>
          </cell>
        </row>
        <row r="164">
          <cell r="B164" t="str">
            <v>CO2_SECTOR</v>
          </cell>
          <cell r="C164" t="str">
            <v>VAR_comnet</v>
          </cell>
          <cell r="D164" t="str">
            <v>-</v>
          </cell>
          <cell r="E164">
            <v>43938.525387360416</v>
          </cell>
          <cell r="F164">
            <v>40743.84751468875</v>
          </cell>
          <cell r="G164">
            <v>36389.210496702341</v>
          </cell>
          <cell r="H164">
            <v>29155.038571374804</v>
          </cell>
          <cell r="I164">
            <v>21992.01001055017</v>
          </cell>
          <cell r="J164">
            <v>6845.1637609409054</v>
          </cell>
        </row>
        <row r="165">
          <cell r="B165" t="str">
            <v>CO2SC</v>
          </cell>
          <cell r="C165" t="str">
            <v>VAR_fout</v>
          </cell>
          <cell r="D165" t="str">
            <v>CO2S1</v>
          </cell>
          <cell r="E165">
            <v>6307.1990227535098</v>
          </cell>
          <cell r="F165">
            <v>6307.1990227535098</v>
          </cell>
          <cell r="G165">
            <v>6307.1990227535098</v>
          </cell>
          <cell r="H165">
            <v>6307.1990227535098</v>
          </cell>
          <cell r="I165">
            <v>6307.1990227535098</v>
          </cell>
          <cell r="J165">
            <v>6307.1990227535098</v>
          </cell>
        </row>
        <row r="166">
          <cell r="B166" t="str">
            <v>CO2SC</v>
          </cell>
          <cell r="C166" t="str">
            <v>VAR_fin</v>
          </cell>
          <cell r="D166" t="str">
            <v>CO2EXP</v>
          </cell>
          <cell r="I166">
            <v>4.7472155477964399E-7</v>
          </cell>
          <cell r="J166">
            <v>6238.0855690768303</v>
          </cell>
        </row>
        <row r="167">
          <cell r="B167" t="str">
            <v>CO2SC</v>
          </cell>
          <cell r="C167" t="str">
            <v>EQ_combalM</v>
          </cell>
          <cell r="D167" t="str">
            <v>-</v>
          </cell>
          <cell r="J167">
            <v>-1.0544560202984E-11</v>
          </cell>
        </row>
        <row r="168">
          <cell r="B168" t="str">
            <v>CO2P</v>
          </cell>
          <cell r="C168" t="str">
            <v>VAR_fout</v>
          </cell>
          <cell r="D168" t="str">
            <v>ITOT-PROCESSCO2</v>
          </cell>
          <cell r="E168">
            <v>2120.5745177745098</v>
          </cell>
          <cell r="F168">
            <v>2195.9990660291501</v>
          </cell>
          <cell r="G168">
            <v>2091.4843946779802</v>
          </cell>
          <cell r="H168">
            <v>1986.9697232797832</v>
          </cell>
          <cell r="I168">
            <v>1907.7056888509596</v>
          </cell>
          <cell r="J168">
            <v>1829.3933294594019</v>
          </cell>
        </row>
        <row r="169">
          <cell r="B169" t="str">
            <v>CO2P</v>
          </cell>
          <cell r="C169" t="str">
            <v>VAR_comnet</v>
          </cell>
          <cell r="D169" t="str">
            <v>-</v>
          </cell>
          <cell r="E169">
            <v>2120.5745177745098</v>
          </cell>
          <cell r="F169">
            <v>2195.9990660291501</v>
          </cell>
          <cell r="G169">
            <v>2091.4843946779802</v>
          </cell>
          <cell r="H169">
            <v>1986.9697232797832</v>
          </cell>
          <cell r="I169">
            <v>1907.7056888509596</v>
          </cell>
          <cell r="J169">
            <v>1829.3933294594019</v>
          </cell>
        </row>
        <row r="170">
          <cell r="B170" t="str">
            <v>CO2_E</v>
          </cell>
          <cell r="C170" t="str">
            <v>VAR_fout</v>
          </cell>
          <cell r="D170" t="str">
            <v>EWSTINCCS</v>
          </cell>
          <cell r="I170">
            <v>204.25926187336901</v>
          </cell>
          <cell r="J170">
            <v>1207.9987645681799</v>
          </cell>
        </row>
        <row r="171">
          <cell r="B171" t="str">
            <v>CO2_E</v>
          </cell>
          <cell r="C171" t="str">
            <v>VAR_fout</v>
          </cell>
          <cell r="D171" t="str">
            <v>ENGA-CCS</v>
          </cell>
          <cell r="J171">
            <v>1.1885772976872701E-4</v>
          </cell>
        </row>
        <row r="172">
          <cell r="B172" t="str">
            <v>CO2_E</v>
          </cell>
          <cell r="C172" t="str">
            <v>VAR_fout</v>
          </cell>
          <cell r="D172" t="str">
            <v>CHPWSTCCS</v>
          </cell>
          <cell r="I172">
            <v>197.54341862505399</v>
          </cell>
          <cell r="J172">
            <v>1223.1580026976801</v>
          </cell>
        </row>
        <row r="173">
          <cell r="B173" t="str">
            <v>CO2_E</v>
          </cell>
          <cell r="C173" t="str">
            <v>VAR_fout</v>
          </cell>
          <cell r="D173" t="str">
            <v>HPLNGA</v>
          </cell>
          <cell r="E173">
            <v>114.38334426582399</v>
          </cell>
          <cell r="H173">
            <v>127.868410656306</v>
          </cell>
        </row>
        <row r="174">
          <cell r="B174" t="str">
            <v>CO2_E</v>
          </cell>
          <cell r="C174" t="str">
            <v>VAR_fout</v>
          </cell>
          <cell r="D174" t="str">
            <v>CHPWST</v>
          </cell>
          <cell r="E174">
            <v>2783.9860871818901</v>
          </cell>
          <cell r="F174">
            <v>2559.0877079983902</v>
          </cell>
          <cell r="G174">
            <v>2439.6937568595799</v>
          </cell>
          <cell r="H174">
            <v>2556.3793527203102</v>
          </cell>
          <cell r="I174">
            <v>2334.0472643447201</v>
          </cell>
          <cell r="J174">
            <v>995.53717506017995</v>
          </cell>
        </row>
        <row r="175">
          <cell r="B175" t="str">
            <v>CO2_E</v>
          </cell>
          <cell r="C175" t="str">
            <v>VAR_fout</v>
          </cell>
          <cell r="D175" t="str">
            <v>CHPNGA</v>
          </cell>
          <cell r="E175">
            <v>206.73149158967999</v>
          </cell>
          <cell r="H175">
            <v>50.372842446498098</v>
          </cell>
          <cell r="I175">
            <v>8.5688390390204692</v>
          </cell>
        </row>
        <row r="176">
          <cell r="B176" t="str">
            <v>CO2_E</v>
          </cell>
          <cell r="C176" t="str">
            <v>VAR_fout</v>
          </cell>
          <cell r="D176" t="str">
            <v>EWSTINC</v>
          </cell>
          <cell r="E176">
            <v>1689.2931964422401</v>
          </cell>
          <cell r="F176">
            <v>1911.7203568316199</v>
          </cell>
          <cell r="G176">
            <v>2097.8590808753302</v>
          </cell>
          <cell r="H176">
            <v>1920.64381256819</v>
          </cell>
          <cell r="I176">
            <v>1796.3472586549301</v>
          </cell>
          <cell r="J176">
            <v>1208.0846610998201</v>
          </cell>
        </row>
        <row r="177">
          <cell r="B177" t="str">
            <v>CO2_E</v>
          </cell>
          <cell r="C177" t="str">
            <v>VAR_fout</v>
          </cell>
          <cell r="D177" t="str">
            <v>ENGA-GTCC</v>
          </cell>
          <cell r="I177">
            <v>134.39273897823099</v>
          </cell>
          <cell r="J177">
            <v>49.352390709546</v>
          </cell>
        </row>
        <row r="178">
          <cell r="B178" t="str">
            <v>CO2_E</v>
          </cell>
          <cell r="C178" t="str">
            <v>VAR_fout</v>
          </cell>
          <cell r="D178" t="str">
            <v>HPLOIL</v>
          </cell>
          <cell r="E178">
            <v>15.8761661212804</v>
          </cell>
          <cell r="F178">
            <v>109.66623005692399</v>
          </cell>
          <cell r="G178">
            <v>87.621915705799694</v>
          </cell>
        </row>
        <row r="179">
          <cell r="B179" t="str">
            <v>CO2_E</v>
          </cell>
          <cell r="C179" t="str">
            <v>VAR_fout</v>
          </cell>
          <cell r="D179" t="str">
            <v>CHPGFC</v>
          </cell>
          <cell r="I179">
            <v>32.3730621873543</v>
          </cell>
          <cell r="J179">
            <v>84.145342407901097</v>
          </cell>
        </row>
        <row r="180">
          <cell r="B180" t="str">
            <v>CO2_E</v>
          </cell>
          <cell r="C180" t="str">
            <v>VAR_fout</v>
          </cell>
          <cell r="D180" t="str">
            <v>EOIL-ENG</v>
          </cell>
          <cell r="E180">
            <v>8.3393999067101099</v>
          </cell>
        </row>
        <row r="181">
          <cell r="B181" t="str">
            <v>CO2_E</v>
          </cell>
          <cell r="C181" t="str">
            <v>VAR_fout</v>
          </cell>
          <cell r="D181" t="str">
            <v>ENGA-GTOC</v>
          </cell>
          <cell r="G181">
            <v>6.0568036249925699E-7</v>
          </cell>
          <cell r="J181">
            <v>15.043941809163</v>
          </cell>
        </row>
        <row r="182">
          <cell r="B182" t="str">
            <v>CO2_E</v>
          </cell>
          <cell r="C182" t="str">
            <v>VAR_fout</v>
          </cell>
          <cell r="D182" t="str">
            <v>CHPOIL</v>
          </cell>
          <cell r="E182">
            <v>1.14088736456714</v>
          </cell>
        </row>
        <row r="183">
          <cell r="B183" t="str">
            <v>CO2_E</v>
          </cell>
          <cell r="C183" t="str">
            <v>VAR_comnet</v>
          </cell>
          <cell r="D183" t="str">
            <v>-</v>
          </cell>
          <cell r="E183">
            <v>4819.7505728721799</v>
          </cell>
          <cell r="F183">
            <v>4580.4742948869298</v>
          </cell>
          <cell r="G183">
            <v>4625.1747540464003</v>
          </cell>
          <cell r="H183">
            <v>4655.2644183912998</v>
          </cell>
          <cell r="I183">
            <v>4707.5318437026799</v>
          </cell>
          <cell r="J183">
            <v>4783.3203972102001</v>
          </cell>
        </row>
        <row r="184">
          <cell r="B184" t="str">
            <v>CO2_I</v>
          </cell>
          <cell r="C184" t="str">
            <v>VAR_fout</v>
          </cell>
          <cell r="D184" t="str">
            <v>ITOT-CHPNGA</v>
          </cell>
          <cell r="E184">
            <v>108.291249154534</v>
          </cell>
          <cell r="F184">
            <v>31.5628900388215</v>
          </cell>
          <cell r="G184">
            <v>65.811928467555205</v>
          </cell>
          <cell r="H184">
            <v>327.62700962321099</v>
          </cell>
          <cell r="I184">
            <v>151.416839362731</v>
          </cell>
          <cell r="J184">
            <v>18.5494962133758</v>
          </cell>
        </row>
        <row r="185">
          <cell r="B185" t="str">
            <v>CO2_I</v>
          </cell>
          <cell r="C185" t="str">
            <v>VAR_fout</v>
          </cell>
          <cell r="D185" t="str">
            <v>ITOT-SWHNGABR</v>
          </cell>
          <cell r="E185">
            <v>2005.1531040048801</v>
          </cell>
          <cell r="F185">
            <v>1791.1648870015699</v>
          </cell>
          <cell r="G185">
            <v>1388.6483365230799</v>
          </cell>
          <cell r="H185">
            <v>1026.1255135005699</v>
          </cell>
          <cell r="I185">
            <v>715.98229518410903</v>
          </cell>
          <cell r="J185">
            <v>212.548445401149</v>
          </cell>
        </row>
        <row r="186">
          <cell r="B186" t="str">
            <v>CO2_I</v>
          </cell>
          <cell r="C186" t="str">
            <v>VAR_fout</v>
          </cell>
          <cell r="D186" t="str">
            <v>ITOT-CHPWSTCCS</v>
          </cell>
          <cell r="I186">
            <v>131.815414375464</v>
          </cell>
          <cell r="J186">
            <v>986.58509560852599</v>
          </cell>
        </row>
        <row r="187">
          <cell r="B187" t="str">
            <v>CO2_I</v>
          </cell>
          <cell r="C187" t="str">
            <v>VAR_fout</v>
          </cell>
          <cell r="D187" t="str">
            <v>ITOT-SWHLFOBR</v>
          </cell>
          <cell r="E187">
            <v>655.76786060338998</v>
          </cell>
          <cell r="F187">
            <v>597.31404133387298</v>
          </cell>
          <cell r="G187">
            <v>595.87037464193099</v>
          </cell>
          <cell r="H187">
            <v>476.85729136413897</v>
          </cell>
          <cell r="I187">
            <v>244.956890928039</v>
          </cell>
          <cell r="J187">
            <v>18.439858647401401</v>
          </cell>
        </row>
        <row r="188">
          <cell r="B188" t="str">
            <v>CO2_I</v>
          </cell>
          <cell r="C188" t="str">
            <v>VAR_fout</v>
          </cell>
          <cell r="D188" t="str">
            <v>ITOT-CHPNGACCS</v>
          </cell>
          <cell r="J188">
            <v>3.7310450410586398E-5</v>
          </cell>
        </row>
        <row r="189">
          <cell r="B189" t="str">
            <v>CO2_I</v>
          </cell>
          <cell r="C189" t="str">
            <v>VAR_fout</v>
          </cell>
          <cell r="D189" t="str">
            <v>ITOT-SWHCOABR</v>
          </cell>
          <cell r="E189">
            <v>330.01200001007902</v>
          </cell>
          <cell r="F189">
            <v>321.17921181906098</v>
          </cell>
          <cell r="G189">
            <v>297.96244985062401</v>
          </cell>
        </row>
        <row r="190">
          <cell r="B190" t="str">
            <v>CO2_I</v>
          </cell>
          <cell r="C190" t="str">
            <v>VAR_fout</v>
          </cell>
          <cell r="D190" t="str">
            <v>ITOT-CHPOIL</v>
          </cell>
          <cell r="E190">
            <v>21.496159687961001</v>
          </cell>
          <cell r="F190">
            <v>51.245958701070002</v>
          </cell>
          <cell r="G190">
            <v>49.976985256779798</v>
          </cell>
          <cell r="H190">
            <v>47.992233309637797</v>
          </cell>
        </row>
        <row r="191">
          <cell r="B191" t="str">
            <v>CO2_I</v>
          </cell>
          <cell r="C191" t="str">
            <v>VAR_fout</v>
          </cell>
          <cell r="D191" t="str">
            <v>ITOT-SWHWSTBR</v>
          </cell>
          <cell r="E191">
            <v>723.65811197173798</v>
          </cell>
          <cell r="F191">
            <v>749.83695844341298</v>
          </cell>
          <cell r="G191">
            <v>533.29752612759705</v>
          </cell>
          <cell r="H191">
            <v>514.63528934023998</v>
          </cell>
          <cell r="I191">
            <v>506.25358421822602</v>
          </cell>
        </row>
        <row r="192">
          <cell r="B192" t="str">
            <v>CO2_I</v>
          </cell>
          <cell r="C192" t="str">
            <v>VAR_fout</v>
          </cell>
          <cell r="D192" t="str">
            <v>ITOT-SWHNGAHP</v>
          </cell>
          <cell r="G192">
            <v>0.988271043306573</v>
          </cell>
          <cell r="H192">
            <v>1.5323549681683</v>
          </cell>
          <cell r="I192">
            <v>1.4758099809348999</v>
          </cell>
          <cell r="J192">
            <v>1.3182924778184499</v>
          </cell>
        </row>
        <row r="193">
          <cell r="B193" t="str">
            <v>CO2_I</v>
          </cell>
          <cell r="C193" t="str">
            <v>VAR_fout</v>
          </cell>
          <cell r="D193" t="str">
            <v>ITOT-CHPWST</v>
          </cell>
          <cell r="E193">
            <v>344.46988814548399</v>
          </cell>
          <cell r="F193">
            <v>344.64409669166298</v>
          </cell>
          <cell r="G193">
            <v>516.64408709020404</v>
          </cell>
          <cell r="H193">
            <v>498.56462141968802</v>
          </cell>
          <cell r="I193">
            <v>358.62923431815398</v>
          </cell>
        </row>
        <row r="194">
          <cell r="B194" t="str">
            <v>CO2_I</v>
          </cell>
          <cell r="C194" t="str">
            <v>VAR_fout</v>
          </cell>
          <cell r="D194" t="str">
            <v>ITOT-SWHHFOBR</v>
          </cell>
          <cell r="E194">
            <v>210.21000104225499</v>
          </cell>
        </row>
        <row r="195">
          <cell r="B195" t="str">
            <v>CO2_I</v>
          </cell>
          <cell r="C195" t="str">
            <v>VAR_comnet</v>
          </cell>
          <cell r="D195" t="str">
            <v>-</v>
          </cell>
          <cell r="E195">
            <v>4399.0583746203201</v>
          </cell>
          <cell r="F195">
            <v>3886.9480440294701</v>
          </cell>
          <cell r="G195">
            <v>3449.1999590010801</v>
          </cell>
          <cell r="H195">
            <v>2893.33431352565</v>
          </cell>
          <cell r="I195">
            <v>2110.5300683676601</v>
          </cell>
          <cell r="J195">
            <v>1237.44122565872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0.248156097842992</v>
          </cell>
        </row>
        <row r="5">
          <cell r="A5" t="str">
            <v>-</v>
          </cell>
          <cell r="B5" t="str">
            <v>VAR_ncap</v>
          </cell>
          <cell r="C5" t="str">
            <v>D-CHEAT</v>
          </cell>
          <cell r="I5">
            <v>2.2893029078963599E-8</v>
          </cell>
        </row>
        <row r="6">
          <cell r="A6" t="str">
            <v>-</v>
          </cell>
          <cell r="B6" t="str">
            <v>VAR_ncap</v>
          </cell>
          <cell r="C6" t="str">
            <v>SUP_WSTBIO</v>
          </cell>
          <cell r="E6">
            <v>4.0950533183335596E-3</v>
          </cell>
          <cell r="F6">
            <v>2.9253332184417201E-4</v>
          </cell>
          <cell r="H6">
            <v>7.2848717110620201E-2</v>
          </cell>
          <cell r="I6">
            <v>1.9707828348180301E-2</v>
          </cell>
          <cell r="J6">
            <v>6.6006774872930898E-2</v>
          </cell>
        </row>
        <row r="7">
          <cell r="A7" t="str">
            <v>-</v>
          </cell>
          <cell r="B7" t="str">
            <v>VAR_ncap</v>
          </cell>
          <cell r="C7" t="str">
            <v>D-CNGA</v>
          </cell>
          <cell r="H7">
            <v>0.326521181816465</v>
          </cell>
          <cell r="I7">
            <v>1.2304943725339201E-2</v>
          </cell>
        </row>
        <row r="8">
          <cell r="A8" t="str">
            <v>-</v>
          </cell>
          <cell r="B8" t="str">
            <v>VAR_ncap</v>
          </cell>
          <cell r="C8" t="str">
            <v>SUP_BIONGA</v>
          </cell>
          <cell r="E8">
            <v>1.3448735218364901E-2</v>
          </cell>
          <cell r="F8">
            <v>9.0941380151975795E-2</v>
          </cell>
          <cell r="I8">
            <v>5.05086949480524E-2</v>
          </cell>
          <cell r="J8">
            <v>5.2129609459417303E-2</v>
          </cell>
        </row>
        <row r="9">
          <cell r="A9" t="str">
            <v>-</v>
          </cell>
          <cell r="B9" t="str">
            <v>VAR_ncap</v>
          </cell>
          <cell r="C9" t="str">
            <v>SUP_ELCH2_D</v>
          </cell>
          <cell r="J9">
            <v>2.0612365723980299E-8</v>
          </cell>
        </row>
        <row r="10">
          <cell r="A10" t="str">
            <v>-</v>
          </cell>
          <cell r="B10" t="str">
            <v>VAR_ncap</v>
          </cell>
          <cell r="C10" t="str">
            <v>SUP_H2GSL</v>
          </cell>
          <cell r="I10">
            <v>6.0840649548742701E-2</v>
          </cell>
        </row>
        <row r="11">
          <cell r="A11" t="str">
            <v>-</v>
          </cell>
          <cell r="B11" t="str">
            <v>VAR_ncap</v>
          </cell>
          <cell r="C11" t="str">
            <v>ESOL-PV_E</v>
          </cell>
          <cell r="J11">
            <v>5.3921382754214203E-8</v>
          </cell>
        </row>
        <row r="12">
          <cell r="A12" t="str">
            <v>-</v>
          </cell>
          <cell r="B12" t="str">
            <v>VAR_ncap</v>
          </cell>
          <cell r="C12" t="str">
            <v>SUP_MNRBIO</v>
          </cell>
          <cell r="E12">
            <v>6.4571205937523496E-2</v>
          </cell>
          <cell r="F12">
            <v>6.2670334084981502E-2</v>
          </cell>
          <cell r="G12">
            <v>2.9021700098890799E-2</v>
          </cell>
          <cell r="I12">
            <v>7.56712453203362E-2</v>
          </cell>
          <cell r="J12">
            <v>0.15742900765854101</v>
          </cell>
        </row>
        <row r="13">
          <cell r="A13" t="str">
            <v>-</v>
          </cell>
          <cell r="B13" t="str">
            <v>VAR_ncap</v>
          </cell>
          <cell r="C13" t="str">
            <v>SUP_WODH2CCS</v>
          </cell>
          <cell r="J13">
            <v>0.219115491894397</v>
          </cell>
        </row>
        <row r="14">
          <cell r="A14" t="str">
            <v>-</v>
          </cell>
          <cell r="B14" t="str">
            <v>VAR_ncap</v>
          </cell>
          <cell r="C14" t="str">
            <v>SUP_NGAH2CCS</v>
          </cell>
          <cell r="J14">
            <v>0.76542300564701005</v>
          </cell>
        </row>
        <row r="15">
          <cell r="A15" t="str">
            <v>-</v>
          </cell>
          <cell r="B15" t="str">
            <v>VAR_ncap</v>
          </cell>
          <cell r="C15" t="str">
            <v>SUP_ELCH2</v>
          </cell>
          <cell r="E15">
            <v>2.21201654125719E-4</v>
          </cell>
          <cell r="F15">
            <v>4.67217837015608E-4</v>
          </cell>
          <cell r="H15">
            <v>7.3041173948437096E-5</v>
          </cell>
          <cell r="I15">
            <v>0.30831682742058603</v>
          </cell>
          <cell r="J15">
            <v>1.80125026809975</v>
          </cell>
        </row>
        <row r="16">
          <cell r="A16" t="str">
            <v>-</v>
          </cell>
          <cell r="B16" t="str">
            <v>VAR_ncap</v>
          </cell>
          <cell r="C16" t="str">
            <v>CT_CWODPLT</v>
          </cell>
          <cell r="E16">
            <v>0.16939964150612599</v>
          </cell>
          <cell r="F16">
            <v>8.0299381481169996E-2</v>
          </cell>
          <cell r="I16">
            <v>0.12656040896902601</v>
          </cell>
          <cell r="J16">
            <v>6.3093993806360896E-2</v>
          </cell>
        </row>
        <row r="17">
          <cell r="A17" t="str">
            <v>-</v>
          </cell>
          <cell r="B17" t="str">
            <v>VAR_ncap</v>
          </cell>
          <cell r="C17" t="str">
            <v>D-DH2</v>
          </cell>
          <cell r="J17">
            <v>1.2907462461857701E-8</v>
          </cell>
        </row>
        <row r="18">
          <cell r="A18" t="str">
            <v>-</v>
          </cell>
          <cell r="B18" t="str">
            <v>VAR_ncap</v>
          </cell>
          <cell r="C18" t="str">
            <v>CT_CWODETH</v>
          </cell>
          <cell r="E18">
            <v>3.32530930348361E-4</v>
          </cell>
        </row>
        <row r="19">
          <cell r="A19" t="str">
            <v>-</v>
          </cell>
          <cell r="B19" t="str">
            <v>VAR_ncap</v>
          </cell>
          <cell r="C19" t="str">
            <v>SUP_H2DSL</v>
          </cell>
          <cell r="I19">
            <v>7.8300564142428405E-2</v>
          </cell>
          <cell r="J19">
            <v>0.76505896872206103</v>
          </cell>
        </row>
        <row r="20">
          <cell r="A20" t="str">
            <v>-</v>
          </cell>
          <cell r="B20" t="str">
            <v>VAR_ncap</v>
          </cell>
          <cell r="C20" t="str">
            <v>SUP_DAC</v>
          </cell>
          <cell r="I20">
            <v>4.9673122432897797E-8</v>
          </cell>
          <cell r="J20">
            <v>3.6851193683511803E-8</v>
          </cell>
        </row>
        <row r="21">
          <cell r="A21" t="str">
            <v>-</v>
          </cell>
          <cell r="B21" t="str">
            <v>VAR_ncap</v>
          </cell>
          <cell r="C21" t="str">
            <v>CT_CWODBDSCCS</v>
          </cell>
          <cell r="J21">
            <v>0.18803184164507</v>
          </cell>
        </row>
        <row r="22">
          <cell r="A22" t="str">
            <v>-</v>
          </cell>
          <cell r="B22" t="str">
            <v>VAR_cap</v>
          </cell>
          <cell r="C22" t="str">
            <v>SUP_NGAH2</v>
          </cell>
          <cell r="H22">
            <v>0.248156097842992</v>
          </cell>
          <cell r="I22">
            <v>0.84362711207027097</v>
          </cell>
          <cell r="J22">
            <v>1.0350786006085855E-8</v>
          </cell>
        </row>
        <row r="23">
          <cell r="A23" t="str">
            <v>-</v>
          </cell>
          <cell r="B23" t="str">
            <v>VAR_cap</v>
          </cell>
          <cell r="C23" t="str">
            <v>D-ENGA</v>
          </cell>
          <cell r="E23">
            <v>1.0275119945409801</v>
          </cell>
          <cell r="F23">
            <v>1.0275119945409801</v>
          </cell>
          <cell r="G23">
            <v>1.0275119945409801</v>
          </cell>
          <cell r="H23">
            <v>1.0275119945409801</v>
          </cell>
          <cell r="I23">
            <v>1.0275119945409801</v>
          </cell>
          <cell r="J23">
            <v>0.72467668131476004</v>
          </cell>
        </row>
        <row r="24">
          <cell r="A24" t="str">
            <v>-</v>
          </cell>
          <cell r="B24" t="str">
            <v>VAR_cap</v>
          </cell>
          <cell r="C24" t="str">
            <v>D-CHEAT</v>
          </cell>
          <cell r="I24">
            <v>2.2893029078963599E-8</v>
          </cell>
          <cell r="J24">
            <v>2.2893029078963599E-8</v>
          </cell>
        </row>
        <row r="25">
          <cell r="A25" t="str">
            <v>-</v>
          </cell>
          <cell r="B25" t="str">
            <v>VAR_cap</v>
          </cell>
          <cell r="C25" t="str">
            <v>SUP_WSTBIO</v>
          </cell>
          <cell r="E25">
            <v>0.21266558561205556</v>
          </cell>
          <cell r="F25">
            <v>0.21295811893389974</v>
          </cell>
          <cell r="G25">
            <v>0.21295811893389974</v>
          </cell>
          <cell r="H25">
            <v>0.21222238912470689</v>
          </cell>
          <cell r="I25">
            <v>0.20569094521466699</v>
          </cell>
          <cell r="J25">
            <v>0.19354746767933301</v>
          </cell>
        </row>
        <row r="26">
          <cell r="A26" t="str">
            <v>-</v>
          </cell>
          <cell r="B26" t="str">
            <v>VAR_cap</v>
          </cell>
          <cell r="C26" t="str">
            <v>D-CNGA</v>
          </cell>
          <cell r="H26">
            <v>0.326521181816465</v>
          </cell>
          <cell r="I26">
            <v>1.1395474946231201</v>
          </cell>
          <cell r="J26">
            <v>1.1395474946231201</v>
          </cell>
        </row>
        <row r="27">
          <cell r="A27" t="str">
            <v>-</v>
          </cell>
          <cell r="B27" t="str">
            <v>VAR_cap</v>
          </cell>
          <cell r="C27" t="str">
            <v>SUP_BIONGA</v>
          </cell>
          <cell r="E27">
            <v>4.1467165679236098E-2</v>
          </cell>
          <cell r="F27">
            <v>0.1324085458312122</v>
          </cell>
          <cell r="G27">
            <v>0.1324085458312122</v>
          </cell>
          <cell r="H27">
            <v>0.1085722949794934</v>
          </cell>
          <cell r="I27">
            <v>0.103695292190866</v>
          </cell>
          <cell r="J27">
            <v>0.10369530699533799</v>
          </cell>
        </row>
        <row r="28">
          <cell r="A28" t="str">
            <v>-</v>
          </cell>
          <cell r="B28" t="str">
            <v>VAR_cap</v>
          </cell>
          <cell r="C28" t="str">
            <v>D-TNGA</v>
          </cell>
          <cell r="E28">
            <v>0.95961769308164402</v>
          </cell>
          <cell r="F28">
            <v>0.95961769308164402</v>
          </cell>
          <cell r="G28">
            <v>0.95961769308164402</v>
          </cell>
          <cell r="H28">
            <v>0.95961769308164402</v>
          </cell>
          <cell r="I28">
            <v>0.95961769308164402</v>
          </cell>
          <cell r="J28">
            <v>0.48125334943558801</v>
          </cell>
        </row>
        <row r="29">
          <cell r="A29" t="str">
            <v>-</v>
          </cell>
          <cell r="B29" t="str">
            <v>VAR_cap</v>
          </cell>
          <cell r="C29" t="str">
            <v>SUP_ELCH2_D</v>
          </cell>
          <cell r="J29">
            <v>2.0612365723980299E-8</v>
          </cell>
        </row>
        <row r="30">
          <cell r="A30" t="str">
            <v>-</v>
          </cell>
          <cell r="B30" t="str">
            <v>VAR_cap</v>
          </cell>
          <cell r="C30" t="str">
            <v>SUP_H2GSL</v>
          </cell>
          <cell r="I30">
            <v>6.0840649548742701E-2</v>
          </cell>
          <cell r="J30">
            <v>6.0840649548742701E-2</v>
          </cell>
        </row>
        <row r="31">
          <cell r="A31" t="str">
            <v>-</v>
          </cell>
          <cell r="B31" t="str">
            <v>VAR_cap</v>
          </cell>
          <cell r="C31" t="str">
            <v>ESOL-PV_E</v>
          </cell>
          <cell r="J31">
            <v>5.3921382754214203E-8</v>
          </cell>
        </row>
        <row r="32">
          <cell r="A32" t="str">
            <v>-</v>
          </cell>
          <cell r="B32" t="str">
            <v>VAR_cap</v>
          </cell>
          <cell r="C32" t="str">
            <v>D-SNGA</v>
          </cell>
          <cell r="E32">
            <v>2.2350522016251402</v>
          </cell>
          <cell r="F32">
            <v>2.2350522016251402</v>
          </cell>
          <cell r="G32">
            <v>2.2350522016251402</v>
          </cell>
          <cell r="H32">
            <v>2.2350522016251402</v>
          </cell>
          <cell r="I32">
            <v>2.2350522016251402</v>
          </cell>
          <cell r="J32">
            <v>1.12089050248886</v>
          </cell>
        </row>
        <row r="33">
          <cell r="A33" t="str">
            <v>-</v>
          </cell>
          <cell r="B33" t="str">
            <v>VAR_cap</v>
          </cell>
          <cell r="C33" t="str">
            <v>SUP_MNRBIO</v>
          </cell>
          <cell r="E33">
            <v>6.4571205937523496E-2</v>
          </cell>
          <cell r="F33">
            <v>0.12724154002250501</v>
          </cell>
          <cell r="G33">
            <v>0.156263240121396</v>
          </cell>
          <cell r="H33">
            <v>0.156263240121396</v>
          </cell>
          <cell r="I33">
            <v>0.15978320449597699</v>
          </cell>
          <cell r="J33">
            <v>0.23310025297887799</v>
          </cell>
        </row>
        <row r="34">
          <cell r="A34" t="str">
            <v>-</v>
          </cell>
          <cell r="B34" t="str">
            <v>VAR_cap</v>
          </cell>
          <cell r="C34" t="str">
            <v>D-RNGA</v>
          </cell>
          <cell r="E34">
            <v>3.0972400073959201</v>
          </cell>
          <cell r="F34">
            <v>3.0972400073959201</v>
          </cell>
          <cell r="G34">
            <v>3.0972400073959201</v>
          </cell>
          <cell r="H34">
            <v>3.0972400073959201</v>
          </cell>
          <cell r="I34">
            <v>3.0972400073959201</v>
          </cell>
          <cell r="J34">
            <v>1.5532822480362201</v>
          </cell>
        </row>
        <row r="35">
          <cell r="A35" t="str">
            <v>-</v>
          </cell>
          <cell r="B35" t="str">
            <v>VAR_cap</v>
          </cell>
          <cell r="C35" t="str">
            <v>SUP_WODH2CCS</v>
          </cell>
          <cell r="J35">
            <v>0.219115491894397</v>
          </cell>
        </row>
        <row r="36">
          <cell r="A36" t="str">
            <v>-</v>
          </cell>
          <cell r="B36" t="str">
            <v>VAR_cap</v>
          </cell>
          <cell r="C36" t="str">
            <v>SUP_NGAH2CCS</v>
          </cell>
          <cell r="J36">
            <v>0.76542300564701005</v>
          </cell>
        </row>
        <row r="37">
          <cell r="A37" t="str">
            <v>-</v>
          </cell>
          <cell r="B37" t="str">
            <v>VAR_cap</v>
          </cell>
          <cell r="C37" t="str">
            <v>SUP_ELCH2</v>
          </cell>
          <cell r="E37">
            <v>2.21201654125719E-4</v>
          </cell>
          <cell r="F37">
            <v>6.8841949114132597E-4</v>
          </cell>
          <cell r="G37">
            <v>6.8841949114132597E-4</v>
          </cell>
          <cell r="H37">
            <v>7.6146066508976304E-4</v>
          </cell>
          <cell r="I37">
            <v>0.30948751867947399</v>
          </cell>
          <cell r="J37">
            <v>2.11020603721501</v>
          </cell>
        </row>
        <row r="38">
          <cell r="A38" t="str">
            <v>-</v>
          </cell>
          <cell r="B38" t="str">
            <v>VAR_cap</v>
          </cell>
          <cell r="C38" t="str">
            <v>CT_CWODBDS</v>
          </cell>
          <cell r="E38">
            <v>2.7798934894051296E-2</v>
          </cell>
          <cell r="F38">
            <v>1.97911769328937E-2</v>
          </cell>
          <cell r="G38">
            <v>1.9791176912779096E-2</v>
          </cell>
        </row>
        <row r="39">
          <cell r="A39" t="str">
            <v>-</v>
          </cell>
          <cell r="B39" t="str">
            <v>VAR_cap</v>
          </cell>
          <cell r="C39" t="str">
            <v>CT_CWODPLT</v>
          </cell>
          <cell r="E39">
            <v>0.37169889514478099</v>
          </cell>
          <cell r="F39">
            <v>0.45199827662595099</v>
          </cell>
          <cell r="G39">
            <v>0.16718372590109098</v>
          </cell>
          <cell r="H39">
            <v>0.16718372581372098</v>
          </cell>
          <cell r="I39">
            <v>0.19859942110334328</v>
          </cell>
          <cell r="J39">
            <v>0.189654402775387</v>
          </cell>
        </row>
        <row r="40">
          <cell r="A40" t="str">
            <v>-</v>
          </cell>
          <cell r="B40" t="str">
            <v>VAR_cap</v>
          </cell>
          <cell r="C40" t="str">
            <v>D-DH2</v>
          </cell>
          <cell r="J40">
            <v>1.2907462461857701E-8</v>
          </cell>
        </row>
        <row r="41">
          <cell r="A41" t="str">
            <v>-</v>
          </cell>
          <cell r="B41" t="str">
            <v>VAR_cap</v>
          </cell>
          <cell r="C41" t="str">
            <v>CT_CWODETH</v>
          </cell>
          <cell r="E41">
            <v>2.3698664029153209E-3</v>
          </cell>
          <cell r="F41">
            <v>3.5047620109904254E-9</v>
          </cell>
          <cell r="G41">
            <v>3.4997201608065465E-9</v>
          </cell>
          <cell r="H41">
            <v>1.2002961909986232E-9</v>
          </cell>
          <cell r="I41">
            <v>4.130789149999663E-10</v>
          </cell>
        </row>
        <row r="42">
          <cell r="A42" t="str">
            <v>-</v>
          </cell>
          <cell r="B42" t="str">
            <v>VAR_cap</v>
          </cell>
          <cell r="C42" t="str">
            <v>D-INGA</v>
          </cell>
          <cell r="E42">
            <v>1.9844833702661</v>
          </cell>
          <cell r="F42">
            <v>1.9844833702661</v>
          </cell>
          <cell r="G42">
            <v>1.9844833702661</v>
          </cell>
          <cell r="H42">
            <v>1.9844833702661</v>
          </cell>
          <cell r="I42">
            <v>1.9844833702661</v>
          </cell>
          <cell r="J42">
            <v>1.0954594374459199</v>
          </cell>
        </row>
        <row r="43">
          <cell r="A43" t="str">
            <v>-</v>
          </cell>
          <cell r="B43" t="str">
            <v>VAR_cap</v>
          </cell>
          <cell r="C43" t="str">
            <v>SUP_H2DSL</v>
          </cell>
          <cell r="I43">
            <v>7.8300564142428405E-2</v>
          </cell>
          <cell r="J43">
            <v>0.84335953286448895</v>
          </cell>
        </row>
        <row r="44">
          <cell r="A44" t="str">
            <v>-</v>
          </cell>
          <cell r="B44" t="str">
            <v>VAR_cap</v>
          </cell>
          <cell r="C44" t="str">
            <v>SUP_DAC</v>
          </cell>
          <cell r="I44">
            <v>4.9673122432897797E-8</v>
          </cell>
          <cell r="J44">
            <v>7.2900643868649401E-8</v>
          </cell>
        </row>
        <row r="45">
          <cell r="A45" t="str">
            <v>-</v>
          </cell>
          <cell r="B45" t="str">
            <v>VAR_cap</v>
          </cell>
          <cell r="C45" t="str">
            <v>CT_CWODBDSCCS</v>
          </cell>
          <cell r="J45">
            <v>0.18803184164507</v>
          </cell>
        </row>
        <row r="46">
          <cell r="A46" t="str">
            <v>CO2_M</v>
          </cell>
          <cell r="B46" t="str">
            <v>VAR_fin</v>
          </cell>
          <cell r="C46" t="str">
            <v>SUP_H2GSL</v>
          </cell>
          <cell r="I46">
            <v>75.36590813884591</v>
          </cell>
          <cell r="J46">
            <v>78.224875731030551</v>
          </cell>
        </row>
        <row r="47">
          <cell r="A47" t="str">
            <v>CO2_M</v>
          </cell>
          <cell r="B47" t="str">
            <v>VAR_fin</v>
          </cell>
          <cell r="C47" t="str">
            <v>SUP_H2DSL</v>
          </cell>
          <cell r="I47">
            <v>47.321611237537979</v>
          </cell>
          <cell r="J47">
            <v>456.36017036479541</v>
          </cell>
        </row>
        <row r="48">
          <cell r="A48" t="str">
            <v>ELC35</v>
          </cell>
          <cell r="B48" t="str">
            <v>VAR_fout</v>
          </cell>
          <cell r="C48" t="str">
            <v>SUP_WSTBIO</v>
          </cell>
          <cell r="E48">
            <v>0.1125876629532291</v>
          </cell>
          <cell r="F48">
            <v>0.11274251959795728</v>
          </cell>
          <cell r="G48">
            <v>0.10855952940185058</v>
          </cell>
          <cell r="H48">
            <v>0.1123529615802725</v>
          </cell>
          <cell r="I48">
            <v>0.10889513763311086</v>
          </cell>
          <cell r="J48">
            <v>0.10246629780483553</v>
          </cell>
        </row>
        <row r="49">
          <cell r="A49" t="str">
            <v>ELC35</v>
          </cell>
          <cell r="B49" t="str">
            <v>VAR_fin</v>
          </cell>
          <cell r="C49" t="str">
            <v>D-CELC</v>
          </cell>
          <cell r="E49">
            <v>0.14733659069853725</v>
          </cell>
          <cell r="F49">
            <v>1.7752050463761687E-2</v>
          </cell>
          <cell r="G49">
            <v>4.3939516735469385E-2</v>
          </cell>
          <cell r="H49">
            <v>1.6876490590162753E-2</v>
          </cell>
          <cell r="I49">
            <v>3.1397608891174702</v>
          </cell>
          <cell r="J49">
            <v>20.032479979372681</v>
          </cell>
        </row>
        <row r="50">
          <cell r="A50" t="str">
            <v>CO2_O</v>
          </cell>
          <cell r="B50" t="str">
            <v>VAR_fout</v>
          </cell>
          <cell r="C50" t="str">
            <v>SUP_WODH2CCS</v>
          </cell>
          <cell r="J50">
            <v>1026.0864432535554</v>
          </cell>
        </row>
        <row r="51">
          <cell r="A51" t="str">
            <v>CO2_O</v>
          </cell>
          <cell r="B51" t="str">
            <v>VAR_fout</v>
          </cell>
          <cell r="C51" t="str">
            <v>SUP_NGAH2CCS</v>
          </cell>
          <cell r="J51">
            <v>1341.4644160425639</v>
          </cell>
        </row>
        <row r="52">
          <cell r="A52" t="str">
            <v>CO2_O</v>
          </cell>
          <cell r="B52" t="str">
            <v>VAR_fout</v>
          </cell>
          <cell r="C52" t="str">
            <v>CT_CWODBDSCCS</v>
          </cell>
          <cell r="J52">
            <v>618.29955011294805</v>
          </cell>
        </row>
        <row r="53">
          <cell r="A53" t="str">
            <v>SCH2S</v>
          </cell>
          <cell r="B53" t="str">
            <v>VAR_fin</v>
          </cell>
          <cell r="C53" t="str">
            <v>SUP_NGAH2</v>
          </cell>
          <cell r="H53">
            <v>6.8778577928840994</v>
          </cell>
          <cell r="I53">
            <v>24.580750527262378</v>
          </cell>
        </row>
        <row r="54">
          <cell r="A54" t="str">
            <v>SCH2S</v>
          </cell>
          <cell r="B54" t="str">
            <v>VAR_fin</v>
          </cell>
          <cell r="C54" t="str">
            <v>SUP_NGAH2CCS</v>
          </cell>
          <cell r="J54">
            <v>18.439924437592015</v>
          </cell>
        </row>
        <row r="55">
          <cell r="A55" t="str">
            <v>CWST</v>
          </cell>
          <cell r="B55" t="str">
            <v>VAR_fout</v>
          </cell>
          <cell r="C55" t="str">
            <v>D-CWST</v>
          </cell>
          <cell r="E55">
            <v>9.6793222236076062</v>
          </cell>
          <cell r="F55">
            <v>9.6926366686762471</v>
          </cell>
          <cell r="G55">
            <v>9.333020514024895</v>
          </cell>
          <cell r="H55">
            <v>9.6591504549214626</v>
          </cell>
          <cell r="I55">
            <v>9.3618764714644414</v>
          </cell>
          <cell r="J55">
            <v>8.8091746470224077</v>
          </cell>
        </row>
        <row r="56">
          <cell r="A56" t="str">
            <v>CWST</v>
          </cell>
          <cell r="B56" t="str">
            <v>VAR_fin</v>
          </cell>
          <cell r="C56" t="str">
            <v>SUP_WSTBIO</v>
          </cell>
          <cell r="E56">
            <v>9.6793222236076062</v>
          </cell>
          <cell r="F56">
            <v>9.6926366686762471</v>
          </cell>
          <cell r="G56">
            <v>9.333020514024895</v>
          </cell>
          <cell r="H56">
            <v>9.6591504549214626</v>
          </cell>
          <cell r="I56">
            <v>9.3618764605026179</v>
          </cell>
          <cell r="J56">
            <v>8.8091746253415284</v>
          </cell>
        </row>
        <row r="57">
          <cell r="A57" t="str">
            <v>NGA</v>
          </cell>
          <cell r="B57" t="str">
            <v>VAR_fin</v>
          </cell>
          <cell r="C57" t="str">
            <v>D-ENGA</v>
          </cell>
          <cell r="E57">
            <v>5.4933596961975546</v>
          </cell>
          <cell r="G57">
            <v>6.6841913178551281E-7</v>
          </cell>
          <cell r="H57">
            <v>2.5363225817838395</v>
          </cell>
          <cell r="I57">
            <v>2.4689520119271142</v>
          </cell>
          <cell r="J57">
            <v>1.9855166847732011</v>
          </cell>
        </row>
        <row r="58">
          <cell r="A58" t="str">
            <v>NGA</v>
          </cell>
          <cell r="B58" t="str">
            <v>VAR_fin</v>
          </cell>
          <cell r="C58" t="str">
            <v>D-CNGA</v>
          </cell>
          <cell r="H58">
            <v>9.0787235580728129</v>
          </cell>
          <cell r="I58">
            <v>32.446416645817585</v>
          </cell>
          <cell r="J58">
            <v>26.792483349722147</v>
          </cell>
        </row>
        <row r="59">
          <cell r="A59" t="str">
            <v>NGA</v>
          </cell>
          <cell r="B59" t="str">
            <v>VAR_fin</v>
          </cell>
          <cell r="C59" t="str">
            <v>D-TNGA</v>
          </cell>
          <cell r="E59">
            <v>0.22351058329443532</v>
          </cell>
          <cell r="F59">
            <v>9.484950215737209E-2</v>
          </cell>
          <cell r="G59">
            <v>2.5194476449254282</v>
          </cell>
          <cell r="H59">
            <v>8.3334688198498608</v>
          </cell>
          <cell r="I59">
            <v>0.89398798471883334</v>
          </cell>
          <cell r="J59">
            <v>1.3455209276928668</v>
          </cell>
        </row>
        <row r="60">
          <cell r="A60" t="str">
            <v>NGA</v>
          </cell>
          <cell r="B60" t="str">
            <v>VAR_fin</v>
          </cell>
          <cell r="C60" t="str">
            <v>D-SNGA</v>
          </cell>
          <cell r="E60">
            <v>26.983386382579859</v>
          </cell>
          <cell r="F60">
            <v>27.959141662487081</v>
          </cell>
          <cell r="G60">
            <v>22.39396701523755</v>
          </cell>
          <cell r="H60">
            <v>22.666875422846399</v>
          </cell>
          <cell r="I60">
            <v>14.634253443964218</v>
          </cell>
          <cell r="J60">
            <v>7.2315804549926179</v>
          </cell>
        </row>
        <row r="61">
          <cell r="A61" t="str">
            <v>NGA</v>
          </cell>
          <cell r="B61" t="str">
            <v>VAR_fin</v>
          </cell>
          <cell r="C61" t="str">
            <v>D-RNGA</v>
          </cell>
          <cell r="E61">
            <v>46.959041567798067</v>
          </cell>
          <cell r="F61">
            <v>46.244897076200033</v>
          </cell>
          <cell r="G61">
            <v>46.68956356916442</v>
          </cell>
          <cell r="H61">
            <v>43.788939567645194</v>
          </cell>
          <cell r="I61">
            <v>28.615483777829816</v>
          </cell>
          <cell r="J61">
            <v>15.969913917136703</v>
          </cell>
        </row>
        <row r="62">
          <cell r="A62" t="str">
            <v>NGA</v>
          </cell>
          <cell r="B62" t="str">
            <v>VAR_fin</v>
          </cell>
          <cell r="C62" t="str">
            <v>D-INGA</v>
          </cell>
          <cell r="E62">
            <v>37.266269955995973</v>
          </cell>
          <cell r="F62">
            <v>32.421111673206035</v>
          </cell>
          <cell r="G62">
            <v>25.876641345223831</v>
          </cell>
          <cell r="H62">
            <v>21.215796185632843</v>
          </cell>
          <cell r="I62">
            <v>12.83963800196965</v>
          </cell>
          <cell r="J62">
            <v>1.5729922716715175</v>
          </cell>
        </row>
        <row r="63">
          <cell r="A63" t="str">
            <v>CO2</v>
          </cell>
          <cell r="B63" t="str">
            <v>VAR_fout</v>
          </cell>
          <cell r="C63" t="str">
            <v>D-ENGA</v>
          </cell>
          <cell r="E63">
            <v>309.82548686554202</v>
          </cell>
          <cell r="G63">
            <v>3.7698839032702898E-5</v>
          </cell>
          <cell r="H63">
            <v>143.04859361260901</v>
          </cell>
          <cell r="I63">
            <v>139.24889347268899</v>
          </cell>
          <cell r="J63">
            <v>111.98314102120899</v>
          </cell>
        </row>
        <row r="64">
          <cell r="A64" t="str">
            <v>CO2</v>
          </cell>
          <cell r="B64" t="str">
            <v>VAR_fout</v>
          </cell>
          <cell r="C64" t="str">
            <v>D-ILFO</v>
          </cell>
          <cell r="E64">
            <v>688.76723581564897</v>
          </cell>
          <cell r="F64">
            <v>659.57568257347498</v>
          </cell>
          <cell r="G64">
            <v>656.81696788944805</v>
          </cell>
          <cell r="H64">
            <v>515.01093906097299</v>
          </cell>
          <cell r="I64">
            <v>230.364413716119</v>
          </cell>
        </row>
        <row r="65">
          <cell r="A65" t="str">
            <v>CO2</v>
          </cell>
          <cell r="B65" t="str">
            <v>VAR_fout</v>
          </cell>
          <cell r="C65" t="str">
            <v>D-CNGA</v>
          </cell>
          <cell r="H65">
            <v>512.04000867530704</v>
          </cell>
          <cell r="I65">
            <v>1829.9778988241101</v>
          </cell>
          <cell r="J65">
            <v>1511.09606092433</v>
          </cell>
        </row>
        <row r="66">
          <cell r="A66" t="str">
            <v>CO2</v>
          </cell>
          <cell r="B66" t="str">
            <v>VAR_fout</v>
          </cell>
          <cell r="C66" t="str">
            <v>D-TNGA</v>
          </cell>
          <cell r="E66">
            <v>12.6059968978062</v>
          </cell>
          <cell r="F66">
            <v>5.3495119216757896</v>
          </cell>
          <cell r="G66">
            <v>142.096847173794</v>
          </cell>
          <cell r="H66">
            <v>470.00764143953302</v>
          </cell>
          <cell r="I66">
            <v>50.420922338142198</v>
          </cell>
          <cell r="J66">
            <v>75.8873803218776</v>
          </cell>
        </row>
        <row r="67">
          <cell r="A67" t="str">
            <v>CO2</v>
          </cell>
          <cell r="B67" t="str">
            <v>VAR_fout</v>
          </cell>
          <cell r="C67" t="str">
            <v>D-SNGA</v>
          </cell>
          <cell r="E67">
            <v>1521.8629919775001</v>
          </cell>
          <cell r="F67">
            <v>1576.89558976427</v>
          </cell>
          <cell r="G67">
            <v>1263.0197396594001</v>
          </cell>
          <cell r="H67">
            <v>1278.41177384854</v>
          </cell>
          <cell r="I67">
            <v>825.37189423958205</v>
          </cell>
          <cell r="J67">
            <v>407.861137661584</v>
          </cell>
        </row>
        <row r="68">
          <cell r="A68" t="str">
            <v>CO2</v>
          </cell>
          <cell r="B68" t="str">
            <v>VAR_fout</v>
          </cell>
          <cell r="C68" t="str">
            <v>D-RNGA</v>
          </cell>
          <cell r="E68">
            <v>2648.4899444238099</v>
          </cell>
          <cell r="F68">
            <v>2608.2121950976798</v>
          </cell>
          <cell r="G68">
            <v>2633.2913853008699</v>
          </cell>
          <cell r="H68">
            <v>2469.6961916151899</v>
          </cell>
          <cell r="I68">
            <v>1613.9132850696001</v>
          </cell>
          <cell r="J68">
            <v>900.70314492651005</v>
          </cell>
        </row>
        <row r="69">
          <cell r="A69" t="str">
            <v>CO2</v>
          </cell>
          <cell r="B69" t="str">
            <v>VAR_fout</v>
          </cell>
          <cell r="C69" t="str">
            <v>D-SLFO</v>
          </cell>
          <cell r="E69">
            <v>2267.7746978824898</v>
          </cell>
          <cell r="F69">
            <v>2087.4071317753601</v>
          </cell>
          <cell r="G69">
            <v>1380.89235706912</v>
          </cell>
          <cell r="H69">
            <v>622.70128294934898</v>
          </cell>
          <cell r="I69">
            <v>131.75617342349099</v>
          </cell>
        </row>
        <row r="70">
          <cell r="A70" t="str">
            <v>CO2</v>
          </cell>
          <cell r="B70" t="str">
            <v>VAR_fout</v>
          </cell>
          <cell r="C70" t="str">
            <v>D-RLFO</v>
          </cell>
          <cell r="E70">
            <v>4514.4818633316299</v>
          </cell>
          <cell r="F70">
            <v>3846.5203030119201</v>
          </cell>
          <cell r="G70">
            <v>2824.5890616106699</v>
          </cell>
          <cell r="H70">
            <v>1200.1139362505</v>
          </cell>
          <cell r="I70">
            <v>212.88506453328901</v>
          </cell>
        </row>
        <row r="71">
          <cell r="A71" t="str">
            <v>CO2</v>
          </cell>
          <cell r="B71" t="str">
            <v>VAR_fout</v>
          </cell>
          <cell r="C71" t="str">
            <v>D-TGSL</v>
          </cell>
          <cell r="E71">
            <v>5731.7987299553897</v>
          </cell>
          <cell r="F71">
            <v>5615.69217187915</v>
          </cell>
          <cell r="G71">
            <v>5437.9516475359096</v>
          </cell>
          <cell r="H71">
            <v>3023.9406060290298</v>
          </cell>
          <cell r="I71">
            <v>604.20951128240404</v>
          </cell>
          <cell r="J71">
            <v>78.224875731030593</v>
          </cell>
        </row>
        <row r="72">
          <cell r="A72" t="str">
            <v>CO2</v>
          </cell>
          <cell r="B72" t="str">
            <v>VAR_fout</v>
          </cell>
          <cell r="C72" t="str">
            <v>SUP_WODH2CCS</v>
          </cell>
          <cell r="J72">
            <v>-1026.08644325356</v>
          </cell>
        </row>
        <row r="73">
          <cell r="A73" t="str">
            <v>CO2</v>
          </cell>
          <cell r="B73" t="str">
            <v>VAR_fout</v>
          </cell>
          <cell r="C73" t="str">
            <v>SUP_NGAH2CCS</v>
          </cell>
          <cell r="J73">
            <v>-1341.4644160425601</v>
          </cell>
        </row>
        <row r="74">
          <cell r="A74" t="str">
            <v>CO2</v>
          </cell>
          <cell r="B74" t="str">
            <v>VAR_fout</v>
          </cell>
          <cell r="C74" t="str">
            <v>D-INGA</v>
          </cell>
          <cell r="E74">
            <v>2101.8176255181702</v>
          </cell>
          <cell r="F74">
            <v>1828.5506983688199</v>
          </cell>
          <cell r="G74">
            <v>1459.44257187062</v>
          </cell>
          <cell r="H74">
            <v>1196.5709048696899</v>
          </cell>
          <cell r="I74">
            <v>724.155583311089</v>
          </cell>
          <cell r="J74">
            <v>88.716764122273602</v>
          </cell>
        </row>
        <row r="75">
          <cell r="A75" t="str">
            <v>CO2</v>
          </cell>
          <cell r="B75" t="str">
            <v>VAR_fout</v>
          </cell>
          <cell r="C75" t="str">
            <v>CT_CWODBDSCCS</v>
          </cell>
          <cell r="J75">
            <v>-618.29955011294805</v>
          </cell>
        </row>
        <row r="76">
          <cell r="A76" t="str">
            <v>ENGA</v>
          </cell>
          <cell r="B76" t="str">
            <v>VAR_fout</v>
          </cell>
          <cell r="C76" t="str">
            <v>D-ENGA</v>
          </cell>
          <cell r="E76">
            <v>5.6935254584309138</v>
          </cell>
          <cell r="G76">
            <v>6.8011443213805007E-7</v>
          </cell>
          <cell r="H76">
            <v>3.160306497824263</v>
          </cell>
          <cell r="I76">
            <v>3.1087720151995071</v>
          </cell>
          <cell r="J76">
            <v>2.6337213041529584</v>
          </cell>
        </row>
        <row r="77">
          <cell r="A77" t="str">
            <v>ILFO</v>
          </cell>
          <cell r="B77" t="str">
            <v>VAR_fout</v>
          </cell>
          <cell r="C77" t="str">
            <v>D-ILFO</v>
          </cell>
          <cell r="E77">
            <v>9.1894711030034006</v>
          </cell>
          <cell r="F77">
            <v>8.8000000001088647</v>
          </cell>
          <cell r="G77">
            <v>8.7631934857355596</v>
          </cell>
          <cell r="H77">
            <v>7.1214318134374128</v>
          </cell>
          <cell r="I77">
            <v>3.3237032295886828</v>
          </cell>
          <cell r="J77">
            <v>0.25020174337700474</v>
          </cell>
        </row>
        <row r="78">
          <cell r="A78" t="str">
            <v>TDSL</v>
          </cell>
          <cell r="B78" t="str">
            <v>VAR_fout</v>
          </cell>
          <cell r="C78" t="str">
            <v>D-TBDS1</v>
          </cell>
          <cell r="E78">
            <v>2.9709284384402155</v>
          </cell>
          <cell r="F78">
            <v>2.9709284383713483</v>
          </cell>
          <cell r="G78">
            <v>2.9709284382739809</v>
          </cell>
          <cell r="H78">
            <v>2.3767428155759784</v>
          </cell>
          <cell r="I78">
            <v>1.1883715164157445</v>
          </cell>
          <cell r="J78">
            <v>21.383419490193866</v>
          </cell>
        </row>
        <row r="79">
          <cell r="A79" t="str">
            <v>CNGA</v>
          </cell>
          <cell r="B79" t="str">
            <v>VAR_fout</v>
          </cell>
          <cell r="C79" t="str">
            <v>D-CNGA</v>
          </cell>
          <cell r="H79">
            <v>9.0498128853738145</v>
          </cell>
          <cell r="I79">
            <v>32.343092825716141</v>
          </cell>
          <cell r="J79">
            <v>26.724528278918182</v>
          </cell>
        </row>
        <row r="80">
          <cell r="A80" t="str">
            <v>CNGA</v>
          </cell>
          <cell r="B80" t="str">
            <v>VAR_fin</v>
          </cell>
          <cell r="C80" t="str">
            <v>SUP_NGAH2</v>
          </cell>
          <cell r="H80">
            <v>9.0498128853738145</v>
          </cell>
          <cell r="I80">
            <v>32.343092799029407</v>
          </cell>
        </row>
        <row r="81">
          <cell r="A81" t="str">
            <v>CNGA</v>
          </cell>
          <cell r="B81" t="str">
            <v>VAR_fin</v>
          </cell>
          <cell r="C81" t="str">
            <v>SUP_NGAH2CCS</v>
          </cell>
          <cell r="J81">
            <v>26.724528170423213</v>
          </cell>
        </row>
        <row r="82">
          <cell r="A82" t="str">
            <v>BNGA</v>
          </cell>
          <cell r="B82" t="str">
            <v>VAR_fout</v>
          </cell>
          <cell r="C82" t="str">
            <v>SUP_BIONGA</v>
          </cell>
          <cell r="E82">
            <v>1.1764705423857287</v>
          </cell>
          <cell r="F82">
            <v>4.0517015016705358</v>
          </cell>
          <cell r="G82">
            <v>4.051701500893766</v>
          </cell>
          <cell r="H82">
            <v>3.2681155156219077</v>
          </cell>
          <cell r="I82">
            <v>3.1730764004234744</v>
          </cell>
          <cell r="J82">
            <v>3.1730763933757533</v>
          </cell>
        </row>
        <row r="83">
          <cell r="A83" t="str">
            <v>BNGA</v>
          </cell>
          <cell r="B83" t="str">
            <v>VAR_fin</v>
          </cell>
          <cell r="C83" t="str">
            <v>D-ENGA</v>
          </cell>
          <cell r="E83">
            <v>0.21835440470262829</v>
          </cell>
          <cell r="H83">
            <v>0.63407968332067832</v>
          </cell>
          <cell r="I83">
            <v>0.63407987064751314</v>
          </cell>
          <cell r="J83">
            <v>0.6340797769781229</v>
          </cell>
        </row>
        <row r="84">
          <cell r="A84" t="str">
            <v>BNGA</v>
          </cell>
          <cell r="B84" t="str">
            <v>VAR_fin</v>
          </cell>
          <cell r="C84" t="str">
            <v>D-TNGA</v>
          </cell>
          <cell r="E84">
            <v>1.8576813163791082E-2</v>
          </cell>
          <cell r="F84">
            <v>1.0296670917531607E-2</v>
          </cell>
          <cell r="G84">
            <v>0.28543512448829694</v>
          </cell>
          <cell r="H84">
            <v>3.6427559041537251E-2</v>
          </cell>
        </row>
        <row r="85">
          <cell r="A85" t="str">
            <v>BNGA</v>
          </cell>
          <cell r="B85" t="str">
            <v>VAR_fin</v>
          </cell>
          <cell r="C85" t="str">
            <v>D-SNGA</v>
          </cell>
          <cell r="E85">
            <v>0.30357598860753326</v>
          </cell>
          <cell r="F85">
            <v>1.8490490210690695</v>
          </cell>
          <cell r="G85">
            <v>1.4896355219345718</v>
          </cell>
          <cell r="H85">
            <v>2.6716070529549985E-2</v>
          </cell>
        </row>
        <row r="86">
          <cell r="A86" t="str">
            <v>BNGA</v>
          </cell>
          <cell r="B86" t="str">
            <v>VAR_fin</v>
          </cell>
          <cell r="C86" t="str">
            <v>D-RNGA</v>
          </cell>
          <cell r="E86">
            <v>0.3101055691438932</v>
          </cell>
          <cell r="F86">
            <v>2.1923557775308327</v>
          </cell>
          <cell r="G86">
            <v>2.2650073004796609</v>
          </cell>
          <cell r="H86">
            <v>3.1894329603528199E-2</v>
          </cell>
        </row>
        <row r="87">
          <cell r="A87" t="str">
            <v>BNGA</v>
          </cell>
          <cell r="B87" t="str">
            <v>VAR_fin</v>
          </cell>
          <cell r="C87" t="str">
            <v>D-INGA</v>
          </cell>
          <cell r="E87">
            <v>0.32585776703220337</v>
          </cell>
          <cell r="G87">
            <v>1.1623414423572813E-2</v>
          </cell>
          <cell r="H87">
            <v>2.538996452110966</v>
          </cell>
          <cell r="I87">
            <v>2.5389964522261819</v>
          </cell>
          <cell r="J87">
            <v>2.5389964523555779</v>
          </cell>
        </row>
        <row r="88">
          <cell r="A88" t="str">
            <v>LFO</v>
          </cell>
          <cell r="B88" t="str">
            <v>VAR_fin</v>
          </cell>
          <cell r="C88" t="str">
            <v>D-ILFO</v>
          </cell>
          <cell r="E88">
            <v>9.3455527247713484</v>
          </cell>
          <cell r="F88">
            <v>8.9494665206713009</v>
          </cell>
          <cell r="G88">
            <v>8.9120348424619866</v>
          </cell>
          <cell r="H88">
            <v>6.9879367579507834</v>
          </cell>
          <cell r="I88">
            <v>3.1257043923489731</v>
          </cell>
        </row>
        <row r="89">
          <cell r="A89" t="str">
            <v>LFO</v>
          </cell>
          <cell r="B89" t="str">
            <v>VAR_fin</v>
          </cell>
          <cell r="C89" t="str">
            <v>D-SLFO</v>
          </cell>
          <cell r="E89">
            <v>30.770348682258962</v>
          </cell>
          <cell r="F89">
            <v>28.323027568186756</v>
          </cell>
          <cell r="G89">
            <v>18.736666988726242</v>
          </cell>
          <cell r="H89">
            <v>8.4491354538581902</v>
          </cell>
          <cell r="I89">
            <v>1.7877364100880773</v>
          </cell>
        </row>
        <row r="90">
          <cell r="A90" t="str">
            <v>LFO</v>
          </cell>
          <cell r="B90" t="str">
            <v>VAR_fin</v>
          </cell>
          <cell r="C90" t="str">
            <v>D-RLFO</v>
          </cell>
          <cell r="E90">
            <v>61.25484210762049</v>
          </cell>
          <cell r="F90">
            <v>52.191591628384217</v>
          </cell>
          <cell r="G90">
            <v>38.325496086983328</v>
          </cell>
          <cell r="H90">
            <v>16.283771183860242</v>
          </cell>
          <cell r="I90">
            <v>2.8885354753499151</v>
          </cell>
        </row>
        <row r="91">
          <cell r="A91" t="str">
            <v>MNR</v>
          </cell>
          <cell r="B91" t="str">
            <v>VAR_fin</v>
          </cell>
          <cell r="C91" t="str">
            <v>SUP_MNRBIO</v>
          </cell>
          <cell r="E91">
            <v>3.7980800003817943</v>
          </cell>
          <cell r="F91">
            <v>9.8255917139444779</v>
          </cell>
          <cell r="G91">
            <v>9.8255917157551824</v>
          </cell>
          <cell r="H91">
            <v>12.066647633462242</v>
          </cell>
          <cell r="I91">
            <v>12.338459330345316</v>
          </cell>
          <cell r="J91">
            <v>18.000001640325632</v>
          </cell>
        </row>
        <row r="92">
          <cell r="A92" t="str">
            <v>TNGA</v>
          </cell>
          <cell r="B92" t="str">
            <v>VAR_fout</v>
          </cell>
          <cell r="C92" t="str">
            <v>D-TNGA</v>
          </cell>
          <cell r="E92">
            <v>0.24131764864840249</v>
          </cell>
          <cell r="F92">
            <v>0.1060772913580474</v>
          </cell>
          <cell r="G92">
            <v>2.7967829275811251</v>
          </cell>
          <cell r="H92">
            <v>8.3432834454148761</v>
          </cell>
          <cell r="I92">
            <v>0.89114545266278644</v>
          </cell>
          <cell r="J92">
            <v>1.3513850522880904</v>
          </cell>
        </row>
        <row r="93">
          <cell r="A93" t="str">
            <v>WOD</v>
          </cell>
          <cell r="B93" t="str">
            <v>VAR_fin</v>
          </cell>
          <cell r="C93" t="str">
            <v>D-CWOD</v>
          </cell>
          <cell r="E93">
            <v>8.7789585743433545</v>
          </cell>
          <cell r="F93">
            <v>9.0008243927606877</v>
          </cell>
          <cell r="G93">
            <v>3.1174280311567881</v>
          </cell>
          <cell r="H93">
            <v>3.1013115694199689</v>
          </cell>
          <cell r="I93">
            <v>4.3665665303518768</v>
          </cell>
          <cell r="J93">
            <v>24.306135449317097</v>
          </cell>
        </row>
        <row r="94">
          <cell r="A94" t="str">
            <v>GSL</v>
          </cell>
          <cell r="B94" t="str">
            <v>VAR_fout</v>
          </cell>
          <cell r="C94" t="str">
            <v>SUP_H2GSL</v>
          </cell>
          <cell r="I94">
            <v>1.0212182674640362</v>
          </cell>
          <cell r="J94">
            <v>1.0599576657321217</v>
          </cell>
        </row>
        <row r="95">
          <cell r="A95" t="str">
            <v>GSL</v>
          </cell>
          <cell r="B95" t="str">
            <v>VAR_fin</v>
          </cell>
          <cell r="C95" t="str">
            <v>D-TGSL</v>
          </cell>
          <cell r="E95">
            <v>77.666649457390037</v>
          </cell>
          <cell r="F95">
            <v>76.093389862861144</v>
          </cell>
          <cell r="G95">
            <v>73.684981673928448</v>
          </cell>
          <cell r="H95">
            <v>40.974804959743018</v>
          </cell>
          <cell r="I95">
            <v>8.1871207490840661</v>
          </cell>
          <cell r="J95">
            <v>1.0599576657321217</v>
          </cell>
        </row>
        <row r="96">
          <cell r="A96" t="str">
            <v>IBIO</v>
          </cell>
          <cell r="B96" t="str">
            <v>VAR_fout</v>
          </cell>
          <cell r="C96" t="str">
            <v>D-IBIO</v>
          </cell>
          <cell r="E96">
            <v>0.43672371505572161</v>
          </cell>
          <cell r="F96">
            <v>0.55206471314206784</v>
          </cell>
          <cell r="G96">
            <v>2.2678132078673858</v>
          </cell>
          <cell r="H96">
            <v>5.0479715859808589</v>
          </cell>
          <cell r="I96">
            <v>5.0479715864210704</v>
          </cell>
          <cell r="J96">
            <v>5.0479715864862351</v>
          </cell>
        </row>
        <row r="97">
          <cell r="A97" t="str">
            <v>SNGA</v>
          </cell>
          <cell r="B97" t="str">
            <v>VAR_fout</v>
          </cell>
          <cell r="C97" t="str">
            <v>D-SNGA</v>
          </cell>
          <cell r="E97">
            <v>27.200068505032252</v>
          </cell>
          <cell r="F97">
            <v>29.713268095273669</v>
          </cell>
          <cell r="G97">
            <v>23.807739342936177</v>
          </cell>
          <cell r="H97">
            <v>22.621325375244226</v>
          </cell>
          <cell r="I97">
            <v>14.58765148383676</v>
          </cell>
          <cell r="J97">
            <v>7.2271318330283796</v>
          </cell>
        </row>
        <row r="98">
          <cell r="A98" t="str">
            <v>H2</v>
          </cell>
          <cell r="B98" t="str">
            <v>VAR_fout</v>
          </cell>
          <cell r="C98" t="str">
            <v>SUP_NGAH2</v>
          </cell>
          <cell r="H98">
            <v>6.8778577928840994</v>
          </cell>
          <cell r="I98">
            <v>24.580750527262378</v>
          </cell>
        </row>
        <row r="99">
          <cell r="A99" t="str">
            <v>H2</v>
          </cell>
          <cell r="B99" t="str">
            <v>VAR_fout</v>
          </cell>
          <cell r="C99" t="str">
            <v>IMPH2</v>
          </cell>
          <cell r="I99">
            <v>0.47219261091293974</v>
          </cell>
          <cell r="J99">
            <v>1.4250650159194711</v>
          </cell>
        </row>
        <row r="100">
          <cell r="A100" t="str">
            <v>H2</v>
          </cell>
          <cell r="B100" t="str">
            <v>VAR_fout</v>
          </cell>
          <cell r="C100" t="str">
            <v>SUP_WODH2CCS</v>
          </cell>
          <cell r="J100">
            <v>5.9040688203081562</v>
          </cell>
        </row>
        <row r="101">
          <cell r="A101" t="str">
            <v>H2</v>
          </cell>
          <cell r="B101" t="str">
            <v>VAR_fout</v>
          </cell>
          <cell r="C101" t="str">
            <v>SUP_NGAH2CCS</v>
          </cell>
          <cell r="J101">
            <v>18.439924437592015</v>
          </cell>
        </row>
        <row r="102">
          <cell r="A102" t="str">
            <v>H2</v>
          </cell>
          <cell r="B102" t="str">
            <v>VAR_fout</v>
          </cell>
          <cell r="C102" t="str">
            <v>SUP_ELCH2</v>
          </cell>
          <cell r="E102">
            <v>4.0387658920529651E-3</v>
          </cell>
          <cell r="F102">
            <v>1.2319865517984143E-2</v>
          </cell>
          <cell r="G102">
            <v>1.2319862894074905E-2</v>
          </cell>
          <cell r="H102">
            <v>1.2319836044127674E-2</v>
          </cell>
          <cell r="I102">
            <v>2.4333146587228263</v>
          </cell>
          <cell r="J102">
            <v>16.060475791032982</v>
          </cell>
        </row>
        <row r="103">
          <cell r="A103" t="str">
            <v>H2</v>
          </cell>
          <cell r="B103" t="str">
            <v>VAR_fin</v>
          </cell>
          <cell r="C103" t="str">
            <v>D-ENGA</v>
          </cell>
          <cell r="I103">
            <v>1.5671299331147956E-2</v>
          </cell>
          <cell r="J103">
            <v>2.2538239094866883E-2</v>
          </cell>
        </row>
        <row r="104">
          <cell r="A104" t="str">
            <v>H2</v>
          </cell>
          <cell r="B104" t="str">
            <v>VAR_fin</v>
          </cell>
          <cell r="C104" t="str">
            <v>D-CNGA</v>
          </cell>
          <cell r="J104">
            <v>1.741958085748033E-2</v>
          </cell>
        </row>
        <row r="105">
          <cell r="A105" t="str">
            <v>H2</v>
          </cell>
          <cell r="B105" t="str">
            <v>VAR_fin</v>
          </cell>
          <cell r="C105" t="str">
            <v>D-TNGA</v>
          </cell>
          <cell r="F105">
            <v>1.2694171599662491E-3</v>
          </cell>
          <cell r="G105">
            <v>8.2110668305253244E-4</v>
          </cell>
          <cell r="J105">
            <v>1.0174701613698534E-2</v>
          </cell>
        </row>
        <row r="106">
          <cell r="A106" t="str">
            <v>H2</v>
          </cell>
          <cell r="B106" t="str">
            <v>VAR_fin</v>
          </cell>
          <cell r="C106" t="str">
            <v>SUP_H2GSL</v>
          </cell>
          <cell r="I106">
            <v>1.4588832392343387</v>
          </cell>
          <cell r="J106">
            <v>1.5142252367601761</v>
          </cell>
        </row>
        <row r="107">
          <cell r="A107" t="str">
            <v>H2</v>
          </cell>
          <cell r="B107" t="str">
            <v>VAR_fin</v>
          </cell>
          <cell r="C107" t="str">
            <v>D-SNGA</v>
          </cell>
          <cell r="G107">
            <v>1.9326760105281275E-4</v>
          </cell>
          <cell r="J107">
            <v>1.8639276523070854E-2</v>
          </cell>
        </row>
        <row r="108">
          <cell r="A108" t="str">
            <v>H2</v>
          </cell>
          <cell r="B108" t="str">
            <v>VAR_fin</v>
          </cell>
          <cell r="C108" t="str">
            <v>D-RNGA</v>
          </cell>
          <cell r="G108">
            <v>3.3694832268635404E-4</v>
          </cell>
          <cell r="J108">
            <v>4.0076049942514132E-2</v>
          </cell>
        </row>
        <row r="109">
          <cell r="A109" t="str">
            <v>H2</v>
          </cell>
          <cell r="B109" t="str">
            <v>VAR_fin</v>
          </cell>
          <cell r="C109" t="str">
            <v>D-INGA</v>
          </cell>
          <cell r="H109">
            <v>0.35184733175899996</v>
          </cell>
          <cell r="I109">
            <v>7.6165691915876105E-2</v>
          </cell>
          <cell r="J109">
            <v>2.2032638664993956E-2</v>
          </cell>
        </row>
        <row r="110">
          <cell r="A110" t="str">
            <v>H2</v>
          </cell>
          <cell r="B110" t="str">
            <v>VAR_fin</v>
          </cell>
          <cell r="C110" t="str">
            <v>SUP_H2DSL</v>
          </cell>
          <cell r="I110">
            <v>1.1130828884266382</v>
          </cell>
          <cell r="J110">
            <v>10.734350340236029</v>
          </cell>
        </row>
        <row r="111">
          <cell r="A111" t="str">
            <v>RNGA</v>
          </cell>
          <cell r="B111" t="str">
            <v>VAR_fout</v>
          </cell>
          <cell r="C111" t="str">
            <v>D-RNGA</v>
          </cell>
          <cell r="E111">
            <v>47.118621072588759</v>
          </cell>
          <cell r="F111">
            <v>48.283007013754201</v>
          </cell>
          <cell r="G111">
            <v>48.799013741638674</v>
          </cell>
          <cell r="H111">
            <v>43.681289206656622</v>
          </cell>
          <cell r="I111">
            <v>28.524359339150639</v>
          </cell>
          <cell r="J111">
            <v>15.959007049622347</v>
          </cell>
        </row>
        <row r="112">
          <cell r="A112" t="str">
            <v>CWOD</v>
          </cell>
          <cell r="B112" t="str">
            <v>VAR_fout</v>
          </cell>
          <cell r="C112" t="str">
            <v>D-CWOD</v>
          </cell>
          <cell r="E112">
            <v>8.7789585743433545</v>
          </cell>
          <cell r="F112">
            <v>9.0008243927606877</v>
          </cell>
          <cell r="G112">
            <v>3.1174280311567881</v>
          </cell>
          <cell r="H112">
            <v>3.1013115694199689</v>
          </cell>
          <cell r="I112">
            <v>4.3665665303518768</v>
          </cell>
          <cell r="J112">
            <v>24.306135449317097</v>
          </cell>
        </row>
        <row r="113">
          <cell r="A113" t="str">
            <v>CWOD</v>
          </cell>
          <cell r="B113" t="str">
            <v>VAR_fin</v>
          </cell>
          <cell r="C113" t="str">
            <v>SUP_WODH2CCS</v>
          </cell>
          <cell r="J113">
            <v>10.179429000531302</v>
          </cell>
        </row>
        <row r="114">
          <cell r="A114" t="str">
            <v>CWOD</v>
          </cell>
          <cell r="B114" t="str">
            <v>VAR_fin</v>
          </cell>
          <cell r="C114" t="str">
            <v>CT_CWODBDS</v>
          </cell>
          <cell r="E114">
            <v>1.5275926143203817</v>
          </cell>
          <cell r="G114">
            <v>1.087554465744268</v>
          </cell>
        </row>
        <row r="115">
          <cell r="A115" t="str">
            <v>CWOD</v>
          </cell>
          <cell r="B115" t="str">
            <v>VAR_fin</v>
          </cell>
          <cell r="C115" t="str">
            <v>CT_CWODPLT</v>
          </cell>
          <cell r="E115">
            <v>7.1185972661003856</v>
          </cell>
          <cell r="F115">
            <v>9.0008243903326726</v>
          </cell>
          <cell r="G115">
            <v>2.0298729744715347</v>
          </cell>
          <cell r="H115">
            <v>3.1013115345390516</v>
          </cell>
          <cell r="I115">
            <v>4.3665664482152682</v>
          </cell>
          <cell r="J115">
            <v>4.2686139553366349</v>
          </cell>
        </row>
        <row r="116">
          <cell r="A116" t="str">
            <v>CWOD</v>
          </cell>
          <cell r="B116" t="str">
            <v>VAR_fin</v>
          </cell>
          <cell r="C116" t="str">
            <v>CT_CWODETH</v>
          </cell>
          <cell r="E116">
            <v>0.1327685832758399</v>
          </cell>
        </row>
        <row r="117">
          <cell r="A117" t="str">
            <v>CWOD</v>
          </cell>
          <cell r="B117" t="str">
            <v>VAR_fin</v>
          </cell>
          <cell r="C117" t="str">
            <v>CT_CWODBDSCCS</v>
          </cell>
          <cell r="J117">
            <v>9.8580923408824344</v>
          </cell>
        </row>
        <row r="118">
          <cell r="A118" t="str">
            <v>KER</v>
          </cell>
          <cell r="B118" t="str">
            <v>VAR_fout</v>
          </cell>
          <cell r="C118" t="str">
            <v>SUP_H2DSL</v>
          </cell>
          <cell r="I118">
            <v>9.6474773153774937E-2</v>
          </cell>
        </row>
        <row r="119">
          <cell r="A119" t="str">
            <v>BDS</v>
          </cell>
          <cell r="B119" t="str">
            <v>VAR_fout</v>
          </cell>
          <cell r="C119" t="str">
            <v>IMPBDS1</v>
          </cell>
          <cell r="F119">
            <v>0.13797373164500937</v>
          </cell>
        </row>
        <row r="120">
          <cell r="A120" t="str">
            <v>BDS</v>
          </cell>
          <cell r="B120" t="str">
            <v>VAR_fout</v>
          </cell>
          <cell r="C120" t="str">
            <v>IMPBDS</v>
          </cell>
          <cell r="E120">
            <v>2.4791492723568731</v>
          </cell>
          <cell r="F120">
            <v>2.8772670000214751</v>
          </cell>
          <cell r="G120">
            <v>2.633575747625069</v>
          </cell>
          <cell r="H120">
            <v>3.2696921285013212</v>
          </cell>
          <cell r="I120">
            <v>3.2696921422872007</v>
          </cell>
          <cell r="J120">
            <v>20.331916414345681</v>
          </cell>
        </row>
        <row r="121">
          <cell r="A121" t="str">
            <v>BDS</v>
          </cell>
          <cell r="B121" t="str">
            <v>VAR_fout</v>
          </cell>
          <cell r="C121" t="str">
            <v>CT_CWODBDS</v>
          </cell>
          <cell r="E121">
            <v>0.53609145966674265</v>
          </cell>
          <cell r="G121">
            <v>0.38166501693078364</v>
          </cell>
        </row>
        <row r="122">
          <cell r="A122" t="str">
            <v>BDS</v>
          </cell>
          <cell r="B122" t="str">
            <v>VAR_fout</v>
          </cell>
          <cell r="C122" t="str">
            <v>CT_CWODBDSCCS</v>
          </cell>
          <cell r="J122">
            <v>3.4595867053349179</v>
          </cell>
        </row>
        <row r="123">
          <cell r="A123" t="str">
            <v>BDS</v>
          </cell>
          <cell r="B123" t="str">
            <v>VAR_fin</v>
          </cell>
          <cell r="C123" t="str">
            <v>D-ILFO</v>
          </cell>
          <cell r="H123">
            <v>0.25445137766486553</v>
          </cell>
          <cell r="I123">
            <v>0.25445137792441314</v>
          </cell>
          <cell r="J123">
            <v>0.2544513782437674</v>
          </cell>
        </row>
        <row r="124">
          <cell r="A124" t="str">
            <v>BDS</v>
          </cell>
          <cell r="B124" t="str">
            <v>VAR_fin</v>
          </cell>
          <cell r="C124" t="str">
            <v>D-SLFO</v>
          </cell>
          <cell r="J124">
            <v>2.9985717911771896E-2</v>
          </cell>
        </row>
        <row r="125">
          <cell r="A125" t="str">
            <v>BDS</v>
          </cell>
          <cell r="B125" t="str">
            <v>VAR_fin</v>
          </cell>
          <cell r="C125" t="str">
            <v>D-RLFO</v>
          </cell>
          <cell r="J125">
            <v>8.8712789287729882E-2</v>
          </cell>
        </row>
        <row r="126">
          <cell r="A126" t="str">
            <v>BDS</v>
          </cell>
          <cell r="B126" t="str">
            <v>VAR_fin</v>
          </cell>
          <cell r="C126" t="str">
            <v>D-TBDS1</v>
          </cell>
          <cell r="E126">
            <v>3.0152407320236119</v>
          </cell>
          <cell r="F126">
            <v>3.015240731953722</v>
          </cell>
          <cell r="G126">
            <v>3.0152407318549006</v>
          </cell>
          <cell r="H126">
            <v>3.0152407318929595</v>
          </cell>
          <cell r="I126">
            <v>3.0152407320775505</v>
          </cell>
          <cell r="J126">
            <v>23.418353250447296</v>
          </cell>
        </row>
        <row r="127">
          <cell r="A127" t="str">
            <v>BIO</v>
          </cell>
          <cell r="B127" t="str">
            <v>VAR_fout</v>
          </cell>
          <cell r="C127" t="str">
            <v>SUP_WSTBIO</v>
          </cell>
          <cell r="E127">
            <v>5.6293831476614562</v>
          </cell>
          <cell r="F127">
            <v>5.6371266766977248</v>
          </cell>
          <cell r="G127">
            <v>5.4279779761225573</v>
          </cell>
          <cell r="H127">
            <v>5.6176514776046975</v>
          </cell>
          <cell r="I127">
            <v>5.4447603209968722</v>
          </cell>
          <cell r="J127">
            <v>5.1233152446196941</v>
          </cell>
        </row>
        <row r="128">
          <cell r="A128" t="str">
            <v>BIO</v>
          </cell>
          <cell r="B128" t="str">
            <v>VAR_fout</v>
          </cell>
          <cell r="C128" t="str">
            <v>SUP_MNRBIO</v>
          </cell>
          <cell r="E128">
            <v>1.3280000001334962</v>
          </cell>
          <cell r="F128">
            <v>3.4355215783022648</v>
          </cell>
          <cell r="G128">
            <v>3.4355215789353832</v>
          </cell>
          <cell r="H128">
            <v>4.2191075641476443</v>
          </cell>
          <cell r="I128">
            <v>4.3141466190018622</v>
          </cell>
          <cell r="J128">
            <v>6.2937068672467351</v>
          </cell>
        </row>
        <row r="129">
          <cell r="A129" t="str">
            <v>BIO</v>
          </cell>
          <cell r="B129" t="str">
            <v>VAR_fin</v>
          </cell>
          <cell r="C129" t="str">
            <v>D-IBIO</v>
          </cell>
          <cell r="E129">
            <v>0.43672371505572161</v>
          </cell>
          <cell r="F129">
            <v>0.55206471314206784</v>
          </cell>
          <cell r="G129">
            <v>2.2678132078673858</v>
          </cell>
          <cell r="H129">
            <v>5.0479715859808589</v>
          </cell>
          <cell r="I129">
            <v>5.0479715864210704</v>
          </cell>
          <cell r="J129">
            <v>5.0479715864862351</v>
          </cell>
        </row>
        <row r="130">
          <cell r="A130" t="str">
            <v>BIO</v>
          </cell>
          <cell r="B130" t="str">
            <v>VAR_fin</v>
          </cell>
          <cell r="C130" t="str">
            <v>D-EBIO</v>
          </cell>
          <cell r="E130">
            <v>1.1839490797258923</v>
          </cell>
          <cell r="J130">
            <v>1.7515353474971401E-8</v>
          </cell>
        </row>
        <row r="131">
          <cell r="A131" t="str">
            <v>BIO</v>
          </cell>
          <cell r="B131" t="str">
            <v>VAR_fin</v>
          </cell>
          <cell r="C131" t="str">
            <v>D-CBIO</v>
          </cell>
          <cell r="E131">
            <v>1.2890701090759165</v>
          </cell>
          <cell r="F131">
            <v>4.4394883752125818</v>
          </cell>
          <cell r="G131">
            <v>4.4394883743614697</v>
          </cell>
          <cell r="H131">
            <v>3.5809056601216338</v>
          </cell>
          <cell r="I131">
            <v>3.4767703858572347</v>
          </cell>
          <cell r="J131">
            <v>3.4767703781349777</v>
          </cell>
        </row>
        <row r="132">
          <cell r="A132" t="str">
            <v>BIO</v>
          </cell>
          <cell r="B132" t="str">
            <v>VAR_fin</v>
          </cell>
          <cell r="C132" t="str">
            <v>D-SBIO</v>
          </cell>
          <cell r="E132">
            <v>4.0476402063707599</v>
          </cell>
          <cell r="F132">
            <v>4.5975951626142351</v>
          </cell>
          <cell r="G132">
            <v>3.055860364720647</v>
          </cell>
          <cell r="H132">
            <v>3.0462809689538171</v>
          </cell>
          <cell r="I132">
            <v>2.9637042325289538</v>
          </cell>
          <cell r="J132">
            <v>2.8922803278391691</v>
          </cell>
        </row>
        <row r="133">
          <cell r="A133" t="str">
            <v>EBIO</v>
          </cell>
          <cell r="B133" t="str">
            <v>VAR_fout</v>
          </cell>
          <cell r="C133" t="str">
            <v>D-EBIO</v>
          </cell>
          <cell r="E133">
            <v>1.1839490797258923</v>
          </cell>
          <cell r="J133">
            <v>1.7515353474971401E-8</v>
          </cell>
        </row>
        <row r="134">
          <cell r="A134" t="str">
            <v>PLT</v>
          </cell>
          <cell r="B134" t="str">
            <v>VAR_fout</v>
          </cell>
          <cell r="C134" t="str">
            <v>CT_CWODPLT</v>
          </cell>
          <cell r="E134">
            <v>5.9796217035243258</v>
          </cell>
          <cell r="F134">
            <v>7.5606924878794501</v>
          </cell>
          <cell r="G134">
            <v>1.705093298556088</v>
          </cell>
          <cell r="H134">
            <v>2.6051016890128054</v>
          </cell>
          <cell r="I134">
            <v>3.6679158165008241</v>
          </cell>
          <cell r="J134">
            <v>3.5856357224827691</v>
          </cell>
        </row>
        <row r="135">
          <cell r="A135" t="str">
            <v>SLFO</v>
          </cell>
          <cell r="B135" t="str">
            <v>VAR_fout</v>
          </cell>
          <cell r="C135" t="str">
            <v>D-SLFO</v>
          </cell>
          <cell r="E135">
            <v>30.256447999642074</v>
          </cell>
          <cell r="F135">
            <v>27.850000000271653</v>
          </cell>
          <cell r="G135">
            <v>18.423742827545755</v>
          </cell>
          <cell r="H135">
            <v>8.3080250590590552</v>
          </cell>
          <cell r="I135">
            <v>1.7578791496607755</v>
          </cell>
          <cell r="J135">
            <v>2.9484921591456915E-2</v>
          </cell>
        </row>
        <row r="136">
          <cell r="A136" t="str">
            <v>ETH</v>
          </cell>
          <cell r="B136" t="str">
            <v>VAR_fout</v>
          </cell>
          <cell r="C136" t="str">
            <v>IMPETH</v>
          </cell>
          <cell r="E136">
            <v>4.4341481946112449</v>
          </cell>
          <cell r="F136">
            <v>4.4065664640027595</v>
          </cell>
          <cell r="G136">
            <v>4.2670953386902992</v>
          </cell>
          <cell r="H136">
            <v>2.6922421443863587</v>
          </cell>
          <cell r="I136">
            <v>6.6123466851699639</v>
          </cell>
          <cell r="J136">
            <v>5.7803788456947292</v>
          </cell>
        </row>
        <row r="137">
          <cell r="A137" t="str">
            <v>ETH</v>
          </cell>
          <cell r="B137" t="str">
            <v>VAR_fout</v>
          </cell>
          <cell r="C137" t="str">
            <v>CT_CWODETH</v>
          </cell>
          <cell r="E137">
            <v>6.352563793102381E-2</v>
          </cell>
        </row>
        <row r="138">
          <cell r="A138" t="str">
            <v>ETH</v>
          </cell>
          <cell r="B138" t="str">
            <v>VAR_fin</v>
          </cell>
          <cell r="C138" t="str">
            <v>D-TGSL</v>
          </cell>
          <cell r="E138">
            <v>4.4976738854832972</v>
          </cell>
          <cell r="F138">
            <v>4.4065664643660103</v>
          </cell>
          <cell r="G138">
            <v>4.2670956125851056</v>
          </cell>
          <cell r="H138">
            <v>2.6922421470503148</v>
          </cell>
          <cell r="I138">
            <v>6.6123466909425934</v>
          </cell>
          <cell r="J138">
            <v>5.7803788548830326</v>
          </cell>
        </row>
        <row r="139">
          <cell r="A139" t="str">
            <v>TGSL</v>
          </cell>
          <cell r="B139" t="str">
            <v>VAR_fout</v>
          </cell>
          <cell r="C139" t="str">
            <v>D-TGSL</v>
          </cell>
          <cell r="E139">
            <v>80.956827841970863</v>
          </cell>
          <cell r="F139">
            <v>79.316920538297268</v>
          </cell>
          <cell r="G139">
            <v>76.806485394804923</v>
          </cell>
          <cell r="H139">
            <v>43.025311609145781</v>
          </cell>
          <cell r="I139">
            <v>14.58197291658265</v>
          </cell>
          <cell r="J139">
            <v>6.7398102101248458</v>
          </cell>
        </row>
        <row r="140">
          <cell r="A140" t="str">
            <v>RLFO</v>
          </cell>
          <cell r="B140" t="str">
            <v>VAR_fout</v>
          </cell>
          <cell r="C140" t="str">
            <v>D-RLFO</v>
          </cell>
          <cell r="E140">
            <v>60.231814858311331</v>
          </cell>
          <cell r="F140">
            <v>51.319931224348714</v>
          </cell>
          <cell r="G140">
            <v>37.685415651148844</v>
          </cell>
          <cell r="H140">
            <v>16.011813241932021</v>
          </cell>
          <cell r="I140">
            <v>2.8402935877175559</v>
          </cell>
          <cell r="J140">
            <v>8.723118246110606E-2</v>
          </cell>
        </row>
        <row r="141">
          <cell r="A141" t="str">
            <v>CBIO</v>
          </cell>
          <cell r="B141" t="str">
            <v>VAR_fout</v>
          </cell>
          <cell r="C141" t="str">
            <v>D-CBIO</v>
          </cell>
          <cell r="E141">
            <v>1.2890701090759165</v>
          </cell>
          <cell r="F141">
            <v>4.4394883752125818</v>
          </cell>
          <cell r="G141">
            <v>4.4394883743614697</v>
          </cell>
          <cell r="H141">
            <v>3.5809056601216338</v>
          </cell>
          <cell r="I141">
            <v>3.4767703858572347</v>
          </cell>
          <cell r="J141">
            <v>3.4767703781349777</v>
          </cell>
        </row>
        <row r="142">
          <cell r="A142" t="str">
            <v>CBIO</v>
          </cell>
          <cell r="B142" t="str">
            <v>VAR_fin</v>
          </cell>
          <cell r="C142" t="str">
            <v>SUP_BIONGA</v>
          </cell>
          <cell r="E142">
            <v>1.2890701090759165</v>
          </cell>
          <cell r="F142">
            <v>4.4394883752125818</v>
          </cell>
          <cell r="G142">
            <v>4.4394883743614697</v>
          </cell>
          <cell r="H142">
            <v>3.5809056601216338</v>
          </cell>
          <cell r="I142">
            <v>3.4767703858572347</v>
          </cell>
          <cell r="J142">
            <v>3.4767703781349777</v>
          </cell>
        </row>
        <row r="143">
          <cell r="A143" t="str">
            <v>LTH</v>
          </cell>
          <cell r="B143" t="str">
            <v>VAR_fout</v>
          </cell>
          <cell r="C143" t="str">
            <v>CT_CWODBDS</v>
          </cell>
          <cell r="E143">
            <v>0.20907566927002941</v>
          </cell>
          <cell r="G143">
            <v>0.14884932833448405</v>
          </cell>
        </row>
        <row r="144">
          <cell r="A144" t="str">
            <v>LTH</v>
          </cell>
          <cell r="B144" t="str">
            <v>VAR_fout</v>
          </cell>
          <cell r="C144" t="str">
            <v>CT_CWODBDSCCS</v>
          </cell>
          <cell r="J144">
            <v>1.3492388150806165</v>
          </cell>
        </row>
        <row r="145">
          <cell r="A145" t="str">
            <v>TKER</v>
          </cell>
          <cell r="B145" t="str">
            <v>VAR_fout</v>
          </cell>
          <cell r="C145" t="str">
            <v>D-TBDS1</v>
          </cell>
          <cell r="H145">
            <v>0.59418562280532805</v>
          </cell>
          <cell r="I145">
            <v>1.78255692207792</v>
          </cell>
          <cell r="J145">
            <v>1.6907751879094099</v>
          </cell>
        </row>
        <row r="146">
          <cell r="A146" t="str">
            <v>CELC</v>
          </cell>
          <cell r="B146" t="str">
            <v>VAR_fout</v>
          </cell>
          <cell r="C146" t="str">
            <v>D-CELC</v>
          </cell>
          <cell r="E146">
            <v>0.14733659069853725</v>
          </cell>
          <cell r="F146">
            <v>1.7752050463761687E-2</v>
          </cell>
          <cell r="G146">
            <v>4.3939516735469385E-2</v>
          </cell>
          <cell r="H146">
            <v>1.6876490590162753E-2</v>
          </cell>
          <cell r="I146">
            <v>3.1397608891174702</v>
          </cell>
          <cell r="J146">
            <v>20.032479979372681</v>
          </cell>
        </row>
        <row r="147">
          <cell r="A147" t="str">
            <v>CELC</v>
          </cell>
          <cell r="B147" t="str">
            <v>VAR_fin</v>
          </cell>
          <cell r="C147" t="str">
            <v>SUP_ELCH2</v>
          </cell>
          <cell r="E147">
            <v>5.8960086015371798E-3</v>
          </cell>
          <cell r="F147">
            <v>1.7751967605164471E-2</v>
          </cell>
          <cell r="G147">
            <v>1.7413233772544039E-2</v>
          </cell>
          <cell r="H147">
            <v>1.6876487731681745E-2</v>
          </cell>
          <cell r="I147">
            <v>3.1397608499649374</v>
          </cell>
          <cell r="J147">
            <v>19.585946086625583</v>
          </cell>
        </row>
        <row r="148">
          <cell r="A148" t="str">
            <v>CELC</v>
          </cell>
          <cell r="B148" t="str">
            <v>VAR_fin</v>
          </cell>
          <cell r="C148" t="str">
            <v>CT_CWODBDS</v>
          </cell>
          <cell r="E148">
            <v>3.7258290528863772E-2</v>
          </cell>
          <cell r="G148">
            <v>2.6525675763969199E-2</v>
          </cell>
        </row>
        <row r="149">
          <cell r="A149" t="str">
            <v>CELC</v>
          </cell>
          <cell r="B149" t="str">
            <v>VAR_fin</v>
          </cell>
          <cell r="C149" t="str">
            <v>CT_CWODETH</v>
          </cell>
          <cell r="E149">
            <v>0.10418204620687903</v>
          </cell>
        </row>
        <row r="150">
          <cell r="A150" t="str">
            <v>CELC</v>
          </cell>
          <cell r="B150" t="str">
            <v>VAR_fin</v>
          </cell>
          <cell r="C150" t="str">
            <v>CT_CWODBDSCCS</v>
          </cell>
          <cell r="J150">
            <v>0.44653379832430018</v>
          </cell>
        </row>
        <row r="151">
          <cell r="A151" t="str">
            <v>SBIO</v>
          </cell>
          <cell r="B151" t="str">
            <v>VAR_fout</v>
          </cell>
          <cell r="C151" t="str">
            <v>D-SBIO</v>
          </cell>
          <cell r="E151">
            <v>4.0476402063707599</v>
          </cell>
          <cell r="F151">
            <v>4.5975951626142351</v>
          </cell>
          <cell r="G151">
            <v>3.055860364720647</v>
          </cell>
          <cell r="H151">
            <v>3.0462809689538171</v>
          </cell>
          <cell r="I151">
            <v>2.9637042325289538</v>
          </cell>
          <cell r="J151">
            <v>2.8922803278391691</v>
          </cell>
        </row>
        <row r="152">
          <cell r="A152" t="str">
            <v>INGA</v>
          </cell>
          <cell r="B152" t="str">
            <v>VAR_fout</v>
          </cell>
          <cell r="C152" t="str">
            <v>D-INGA</v>
          </cell>
          <cell r="E152">
            <v>37.472417609209479</v>
          </cell>
          <cell r="F152">
            <v>32.317868387240885</v>
          </cell>
          <cell r="G152">
            <v>25.805825106924779</v>
          </cell>
          <cell r="H152">
            <v>24.029873776906065</v>
          </cell>
          <cell r="I152">
            <v>15.405585216861105</v>
          </cell>
          <cell r="J152">
            <v>4.120856924121747</v>
          </cell>
        </row>
        <row r="153">
          <cell r="A153" t="str">
            <v>DSL</v>
          </cell>
          <cell r="B153" t="str">
            <v>VAR_fout</v>
          </cell>
          <cell r="C153" t="str">
            <v>SUP_H2DSL</v>
          </cell>
          <cell r="I153">
            <v>0.54911330213367615</v>
          </cell>
          <cell r="J153">
            <v>6.2259231973341587</v>
          </cell>
        </row>
        <row r="154">
          <cell r="A154" t="str">
            <v>WSTREN</v>
          </cell>
          <cell r="B154" t="str">
            <v>VAR_fin</v>
          </cell>
          <cell r="C154" t="str">
            <v>D-CWST</v>
          </cell>
          <cell r="E154">
            <v>9.6793222236076062</v>
          </cell>
          <cell r="F154">
            <v>9.6926366686762471</v>
          </cell>
          <cell r="G154">
            <v>9.333020514024895</v>
          </cell>
          <cell r="H154">
            <v>9.6591504549214626</v>
          </cell>
          <cell r="I154">
            <v>9.3618764714644414</v>
          </cell>
          <cell r="J154">
            <v>8.8091746470224077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1.7894345195000098E-2</v>
          </cell>
          <cell r="E4">
            <v>1.7875070126237E-2</v>
          </cell>
          <cell r="F4">
            <v>1.7817485649936699E-2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4.4319218906192495E-3</v>
          </cell>
          <cell r="E5">
            <v>3.5455379320935136E-3</v>
          </cell>
          <cell r="F5">
            <v>2.2159610437946387E-3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3.1727562402482482E-4</v>
          </cell>
          <cell r="E6">
            <v>3.1693386748647207E-4</v>
          </cell>
          <cell r="F6">
            <v>3.1591286613362869E-4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3.5433842285677142</v>
          </cell>
          <cell r="E8">
            <v>0.83926837533989995</v>
          </cell>
          <cell r="F8">
            <v>4.9308000471469287</v>
          </cell>
          <cell r="G8">
            <v>10.794999511932474</v>
          </cell>
          <cell r="H8">
            <v>30.175730454727699</v>
          </cell>
          <cell r="I8">
            <v>63.474841125935797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6.4851252861348576E-3</v>
          </cell>
          <cell r="E9">
            <v>1.5415441478391007E-3</v>
          </cell>
          <cell r="F9">
            <v>9.3308129568113081E-3</v>
          </cell>
          <cell r="G9">
            <v>2.1099224220034771E-2</v>
          </cell>
          <cell r="H9">
            <v>6.3799720456646086E-2</v>
          </cell>
          <cell r="I9">
            <v>0.14513150649908751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6.2825961499427554E-2</v>
          </cell>
          <cell r="E10">
            <v>1.4880644952835085E-2</v>
          </cell>
          <cell r="F10">
            <v>8.7425532750832008E-2</v>
          </cell>
          <cell r="G10">
            <v>0.19140070056617858</v>
          </cell>
          <cell r="H10">
            <v>0.53503068182141233</v>
          </cell>
          <cell r="I10">
            <v>1.1254404454953155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1.46533843192428E-4</v>
          </cell>
          <cell r="G11">
            <v>2.8330124348898599E-4</v>
          </cell>
          <cell r="H11">
            <v>7.5712604222488505E-4</v>
          </cell>
          <cell r="I11">
            <v>2.5973861283068102E-3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2.9E-5</v>
          </cell>
          <cell r="F12">
            <v>1.75533843192428E-4</v>
          </cell>
          <cell r="G12">
            <v>3.9692433287280554E-4</v>
          </cell>
          <cell r="H12">
            <v>1.20021762371012E-3</v>
          </cell>
          <cell r="I12">
            <v>2.7302531449818201E-3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2.4266835434452578E-4</v>
          </cell>
          <cell r="E13">
            <v>7.6776148357441781E-5</v>
          </cell>
          <cell r="F13">
            <v>5.1791367679231394E-5</v>
          </cell>
          <cell r="G13">
            <v>4.5295826903396626E-5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2.4266835434452578E-4</v>
          </cell>
          <cell r="E14">
            <v>7.6776148357441781E-5</v>
          </cell>
          <cell r="F14">
            <v>5.1791367679231394E-5</v>
          </cell>
          <cell r="G14">
            <v>4.5295826903396626E-5</v>
          </cell>
        </row>
        <row r="15">
          <cell r="A15" t="str">
            <v>T_C-PEV-GSL-S1</v>
          </cell>
          <cell r="B15" t="str">
            <v>VAR_cap</v>
          </cell>
          <cell r="C15" t="str">
            <v>-</v>
          </cell>
          <cell r="D15">
            <v>2.59978481411511E-5</v>
          </cell>
          <cell r="E15">
            <v>8.2279580773742015E-6</v>
          </cell>
          <cell r="F15">
            <v>7.9064209691582024E-6</v>
          </cell>
          <cell r="G15">
            <v>6.9266706762603991E-6</v>
          </cell>
        </row>
        <row r="16">
          <cell r="A16" t="str">
            <v>TFHGV-BEVELC</v>
          </cell>
          <cell r="B16" t="str">
            <v>VAR_fout</v>
          </cell>
          <cell r="C16" t="str">
            <v>TFHGV</v>
          </cell>
          <cell r="D16">
            <v>2.7641209875843569E-3</v>
          </cell>
          <cell r="E16">
            <v>8.039392250159429E-3</v>
          </cell>
          <cell r="F16">
            <v>2.2745838481672154E-2</v>
          </cell>
          <cell r="G16">
            <v>8.2592958443374956E-2</v>
          </cell>
          <cell r="H16">
            <v>0.36750172571360462</v>
          </cell>
          <cell r="I16">
            <v>1.3776696406550311</v>
          </cell>
        </row>
        <row r="17">
          <cell r="A17" t="str">
            <v>TFHGV-BEVELC</v>
          </cell>
          <cell r="B17" t="str">
            <v>VAR_fin</v>
          </cell>
          <cell r="C17" t="str">
            <v>T-ELC-HGV_BatSTGout</v>
          </cell>
          <cell r="D17">
            <v>1.0285952388168441E-2</v>
          </cell>
          <cell r="E17">
            <v>2.9675601532022887E-2</v>
          </cell>
          <cell r="F17">
            <v>8.2002325937371112E-2</v>
          </cell>
          <cell r="G17">
            <v>0.28427742688105806</v>
          </cell>
          <cell r="H17">
            <v>1.1725637042705375</v>
          </cell>
          <cell r="I17">
            <v>4.0682858320167332</v>
          </cell>
        </row>
        <row r="18">
          <cell r="A18" t="str">
            <v>TFHGV-BEVELC</v>
          </cell>
          <cell r="B18" t="str">
            <v>VAR_ncap</v>
          </cell>
          <cell r="C18" t="str">
            <v>-</v>
          </cell>
          <cell r="E18">
            <v>3.9239217892326301E-5</v>
          </cell>
          <cell r="F18">
            <v>2.84204965576736E-4</v>
          </cell>
          <cell r="G18">
            <v>1.3116891505320499E-3</v>
          </cell>
          <cell r="H18">
            <v>4.8421122274286002E-3</v>
          </cell>
          <cell r="I18">
            <v>2.5067358008234501E-2</v>
          </cell>
        </row>
        <row r="19">
          <cell r="A19" t="str">
            <v>TFHGV-BEVELC</v>
          </cell>
          <cell r="B19" t="str">
            <v>VAR_cap</v>
          </cell>
          <cell r="C19" t="str">
            <v>-</v>
          </cell>
          <cell r="D19">
            <v>5.1999999999999997E-5</v>
          </cell>
          <cell r="E19">
            <v>1.5123921789232631E-4</v>
          </cell>
          <cell r="F19">
            <v>4.2790100121298399E-4</v>
          </cell>
          <cell r="G19">
            <v>1.5537611140320838E-3</v>
          </cell>
          <cell r="H19">
            <v>6.9135418285567003E-3</v>
          </cell>
          <cell r="I19">
            <v>2.5917093679951E-2</v>
          </cell>
        </row>
        <row r="20">
          <cell r="A20" t="str">
            <v>T_C-PEV-GSL-S2</v>
          </cell>
          <cell r="B20" t="str">
            <v>VAR_fout</v>
          </cell>
          <cell r="C20" t="str">
            <v>TPCAR</v>
          </cell>
          <cell r="D20">
            <v>4.255471329680309E-2</v>
          </cell>
          <cell r="E20">
            <v>9.3201858410600635E-2</v>
          </cell>
          <cell r="F20">
            <v>6.4438629430053698E-2</v>
          </cell>
          <cell r="G20">
            <v>7.3937220600388875E-2</v>
          </cell>
          <cell r="H20">
            <v>4.9458951682239621E-6</v>
          </cell>
          <cell r="I20">
            <v>1.9261308952043501E-6</v>
          </cell>
        </row>
        <row r="21">
          <cell r="A21" t="str">
            <v>T_C-PEV-GSL-S2</v>
          </cell>
          <cell r="B21" t="str">
            <v>VAR_fin</v>
          </cell>
          <cell r="C21" t="str">
            <v>T-PEVmix-ELC_GSL_S2</v>
          </cell>
          <cell r="D21">
            <v>4.255471329680309E-2</v>
          </cell>
          <cell r="E21">
            <v>9.3201858410600635E-2</v>
          </cell>
          <cell r="F21">
            <v>6.4438629430053698E-2</v>
          </cell>
          <cell r="G21">
            <v>7.3937220600388875E-2</v>
          </cell>
          <cell r="H21">
            <v>4.9458951682239621E-6</v>
          </cell>
          <cell r="I21">
            <v>1.9261308952043501E-6</v>
          </cell>
        </row>
        <row r="22">
          <cell r="A22" t="str">
            <v>T_C-PEV-GSL-S2</v>
          </cell>
          <cell r="B22" t="str">
            <v>VAR_ncap</v>
          </cell>
          <cell r="C22" t="str">
            <v>-</v>
          </cell>
          <cell r="G22">
            <v>1.41960108005083E-7</v>
          </cell>
          <cell r="H22">
            <v>5.8129999344715401E-7</v>
          </cell>
        </row>
        <row r="23">
          <cell r="A23" t="str">
            <v>T_C-PEV-GSL-S2</v>
          </cell>
          <cell r="B23" t="str">
            <v>VAR_cap</v>
          </cell>
          <cell r="C23" t="str">
            <v>-</v>
          </cell>
          <cell r="D23">
            <v>4.4884703923520949E-3</v>
          </cell>
          <cell r="E23">
            <v>7.071522323859626E-3</v>
          </cell>
          <cell r="F23">
            <v>6.7967482138450814E-3</v>
          </cell>
          <cell r="G23">
            <v>5.6099019627925753E-3</v>
          </cell>
          <cell r="H23">
            <v>6.1213309580080096E-7</v>
          </cell>
          <cell r="I23">
            <v>2.9396336602330399E-7</v>
          </cell>
        </row>
        <row r="24">
          <cell r="A24" t="str">
            <v>D-TELC</v>
          </cell>
          <cell r="B24" t="str">
            <v>VAR_fout</v>
          </cell>
          <cell r="C24" t="str">
            <v>TELC</v>
          </cell>
          <cell r="D24">
            <v>10.880688363872475</v>
          </cell>
          <cell r="E24">
            <v>12.873291937350027</v>
          </cell>
          <cell r="F24">
            <v>14.977924176644439</v>
          </cell>
          <cell r="G24">
            <v>29.773217377877288</v>
          </cell>
          <cell r="H24">
            <v>50.984876286614963</v>
          </cell>
          <cell r="I24">
            <v>56.871488647164568</v>
          </cell>
        </row>
        <row r="25">
          <cell r="A25" t="str">
            <v>D-TELC</v>
          </cell>
          <cell r="B25" t="str">
            <v>VAR_fin</v>
          </cell>
          <cell r="C25" t="str">
            <v>ITOT_ELC</v>
          </cell>
          <cell r="G25">
            <v>4.174486202841788E-2</v>
          </cell>
          <cell r="H25">
            <v>0.80076966199336652</v>
          </cell>
          <cell r="I25">
            <v>7.2274229470580735</v>
          </cell>
        </row>
        <row r="26">
          <cell r="A26" t="str">
            <v>D-TELC</v>
          </cell>
          <cell r="B26" t="str">
            <v>VAR_fin</v>
          </cell>
          <cell r="C26" t="str">
            <v>RHSA_ELC</v>
          </cell>
          <cell r="D26">
            <v>0.16167126209852237</v>
          </cell>
          <cell r="E26">
            <v>8.3471262989272696E-2</v>
          </cell>
          <cell r="F26">
            <v>0.1475168038097964</v>
          </cell>
          <cell r="G26">
            <v>2.0977728746577466</v>
          </cell>
          <cell r="H26">
            <v>17.068142353640447</v>
          </cell>
          <cell r="I26">
            <v>19.025402908746205</v>
          </cell>
        </row>
        <row r="27">
          <cell r="A27" t="str">
            <v>D-TELC</v>
          </cell>
          <cell r="B27" t="str">
            <v>VAR_fin</v>
          </cell>
          <cell r="C27" t="str">
            <v>SCOM_ELC</v>
          </cell>
          <cell r="D27">
            <v>0.11536936634129068</v>
          </cell>
          <cell r="E27">
            <v>6.5770163470145221E-2</v>
          </cell>
          <cell r="F27">
            <v>9.6262565677430717E-2</v>
          </cell>
          <cell r="G27">
            <v>0.82728190611814789</v>
          </cell>
          <cell r="H27">
            <v>6.4810963275930522</v>
          </cell>
          <cell r="I27">
            <v>8.7318969899385817</v>
          </cell>
        </row>
        <row r="28">
          <cell r="A28" t="str">
            <v>D-TELC</v>
          </cell>
          <cell r="B28" t="str">
            <v>VAR_fin</v>
          </cell>
          <cell r="C28" t="str">
            <v>TRAN_ELC</v>
          </cell>
          <cell r="D28">
            <v>10.603647554303221</v>
          </cell>
          <cell r="E28">
            <v>12.724050160048671</v>
          </cell>
          <cell r="F28">
            <v>14.734144144887845</v>
          </cell>
          <cell r="G28">
            <v>26.806417380879378</v>
          </cell>
          <cell r="H28">
            <v>26.634867675493599</v>
          </cell>
          <cell r="I28">
            <v>21.886765545694495</v>
          </cell>
        </row>
        <row r="29">
          <cell r="A29" t="str">
            <v>T_C-PEV-GSL-S3</v>
          </cell>
          <cell r="B29" t="str">
            <v>VAR_fout</v>
          </cell>
          <cell r="C29" t="str">
            <v>TPCAR</v>
          </cell>
          <cell r="D29">
            <v>5.9173327087837888E-2</v>
          </cell>
          <cell r="E29">
            <v>0.15421281346243174</v>
          </cell>
          <cell r="F29">
            <v>0.44301606507844021</v>
          </cell>
          <cell r="G29">
            <v>5.0553038994682256</v>
          </cell>
          <cell r="H29">
            <v>8.7753949226117332</v>
          </cell>
          <cell r="I29">
            <v>8.8593959168326055</v>
          </cell>
        </row>
        <row r="30">
          <cell r="A30" t="str">
            <v>T_C-PEV-GSL-S3</v>
          </cell>
          <cell r="B30" t="str">
            <v>VAR_fin</v>
          </cell>
          <cell r="C30" t="str">
            <v>T-PEVmix-ELC_GSL_S3</v>
          </cell>
          <cell r="D30">
            <v>5.9173327087837888E-2</v>
          </cell>
          <cell r="E30">
            <v>0.15421281346243174</v>
          </cell>
          <cell r="F30">
            <v>0.44301606507844021</v>
          </cell>
          <cell r="G30">
            <v>5.0553038994682256</v>
          </cell>
          <cell r="H30">
            <v>8.7753949226117332</v>
          </cell>
          <cell r="I30">
            <v>8.8593959168326055</v>
          </cell>
        </row>
        <row r="31">
          <cell r="A31" t="str">
            <v>T_C-PEV-GSL-S3</v>
          </cell>
          <cell r="B31" t="str">
            <v>VAR_ncap</v>
          </cell>
          <cell r="C31" t="str">
            <v>-</v>
          </cell>
          <cell r="F31">
            <v>2.06816868467447E-2</v>
          </cell>
          <cell r="G31">
            <v>0.33931400755583901</v>
          </cell>
          <cell r="H31">
            <v>0.29634142138188002</v>
          </cell>
          <cell r="I31">
            <v>0.47381632471128798</v>
          </cell>
        </row>
        <row r="32">
          <cell r="A32" t="str">
            <v>T_C-PEV-GSL-S3</v>
          </cell>
          <cell r="B32" t="str">
            <v>VAR_cap</v>
          </cell>
          <cell r="C32" t="str">
            <v>-</v>
          </cell>
          <cell r="D32">
            <v>4.0689049595062903E-3</v>
          </cell>
          <cell r="E32">
            <v>1.0603194647778799E-2</v>
          </cell>
          <cell r="F32">
            <v>3.0460405090240901E-2</v>
          </cell>
          <cell r="G32">
            <v>0.34758691115211754</v>
          </cell>
          <cell r="H32">
            <v>0.60336874151390896</v>
          </cell>
          <cell r="I32">
            <v>0.609144385559797</v>
          </cell>
        </row>
        <row r="33">
          <cell r="A33" t="str">
            <v>T_C-PEV-DSL-S1</v>
          </cell>
          <cell r="B33" t="str">
            <v>VAR_fout</v>
          </cell>
          <cell r="C33" t="str">
            <v>TPCAR</v>
          </cell>
          <cell r="D33">
            <v>1.4047224574886605E-5</v>
          </cell>
        </row>
        <row r="34">
          <cell r="A34" t="str">
            <v>T_C-PEV-DSL-S1</v>
          </cell>
          <cell r="B34" t="str">
            <v>VAR_fin</v>
          </cell>
          <cell r="C34" t="str">
            <v>T-PEVmix-ELC_DSL_S1</v>
          </cell>
          <cell r="D34">
            <v>1.4047224574886605E-5</v>
          </cell>
        </row>
        <row r="35">
          <cell r="A35" t="str">
            <v>T_C-PEV-DSL-S1</v>
          </cell>
          <cell r="B35" t="str">
            <v>VAR_ncap</v>
          </cell>
          <cell r="C35" t="str">
            <v>-</v>
          </cell>
          <cell r="E35">
            <v>2.0615519577088599E-8</v>
          </cell>
        </row>
        <row r="36">
          <cell r="A36" t="str">
            <v>T_C-PEV-DSL-S1</v>
          </cell>
          <cell r="B36" t="str">
            <v>VAR_cap</v>
          </cell>
          <cell r="C36" t="str">
            <v>-</v>
          </cell>
          <cell r="D36">
            <v>1.5200000000000001E-6</v>
          </cell>
          <cell r="E36">
            <v>3.2678518998186317E-8</v>
          </cell>
          <cell r="F36">
            <v>3.1514223606238912E-8</v>
          </cell>
          <cell r="G36">
            <v>2.6098387430990508E-8</v>
          </cell>
        </row>
        <row r="37">
          <cell r="A37" t="str">
            <v>T_C-PEV-GSL-S4</v>
          </cell>
          <cell r="B37" t="str">
            <v>VAR_fout</v>
          </cell>
          <cell r="C37" t="str">
            <v>TPCAR</v>
          </cell>
          <cell r="D37">
            <v>9.2238641167277979E-2</v>
          </cell>
          <cell r="E37">
            <v>0.15822420120194267</v>
          </cell>
          <cell r="F37">
            <v>0.15166632741183869</v>
          </cell>
          <cell r="G37">
            <v>0.12116695490576505</v>
          </cell>
          <cell r="H37">
            <v>6.6996144924037896E-8</v>
          </cell>
        </row>
        <row r="38">
          <cell r="A38" t="str">
            <v>T_C-PEV-GSL-S4</v>
          </cell>
          <cell r="B38" t="str">
            <v>VAR_fin</v>
          </cell>
          <cell r="C38" t="str">
            <v>T-PEVmix-ELC_GSL_S4</v>
          </cell>
          <cell r="D38">
            <v>9.2238641167277979E-2</v>
          </cell>
          <cell r="E38">
            <v>0.15822420120194267</v>
          </cell>
          <cell r="F38">
            <v>0.15166632741183869</v>
          </cell>
          <cell r="G38">
            <v>0.12116695490576505</v>
          </cell>
          <cell r="H38">
            <v>6.6996144924037896E-8</v>
          </cell>
        </row>
        <row r="39">
          <cell r="A39" t="str">
            <v>T_C-PEV-GSL-S4</v>
          </cell>
          <cell r="B39" t="str">
            <v>VAR_ncap</v>
          </cell>
          <cell r="C39" t="str">
            <v>-</v>
          </cell>
          <cell r="G39">
            <v>4.4685753251814198E-8</v>
          </cell>
          <cell r="H39">
            <v>8.2419299794769206E-8</v>
          </cell>
        </row>
        <row r="40">
          <cell r="A40" t="str">
            <v>T_C-PEV-GSL-S4</v>
          </cell>
          <cell r="B40" t="str">
            <v>VAR_cap</v>
          </cell>
          <cell r="C40" t="str">
            <v>-</v>
          </cell>
          <cell r="D40">
            <v>7.2629074093576197E-3</v>
          </cell>
          <cell r="E40">
            <v>1.24585985672656E-2</v>
          </cell>
          <cell r="F40">
            <v>1.1942235186528699E-2</v>
          </cell>
          <cell r="G40">
            <v>9.5407489698916235E-3</v>
          </cell>
          <cell r="H40">
            <v>9.6198152530132995E-8</v>
          </cell>
          <cell r="I40">
            <v>4.1679434140844802E-8</v>
          </cell>
        </row>
        <row r="41">
          <cell r="A41" t="str">
            <v>T_C-PEV-DSL-S2</v>
          </cell>
          <cell r="B41" t="str">
            <v>VAR_fout</v>
          </cell>
          <cell r="C41" t="str">
            <v>TPCAR</v>
          </cell>
          <cell r="D41">
            <v>2.7456248050555866E-6</v>
          </cell>
          <cell r="E41">
            <v>2.6062235160765539E-6</v>
          </cell>
          <cell r="F41">
            <v>1.4282349753651765E-6</v>
          </cell>
          <cell r="G41">
            <v>1.166251551489386E-2</v>
          </cell>
          <cell r="H41">
            <v>3.4754695691976566E-3</v>
          </cell>
          <cell r="I41">
            <v>4.5553291681245674E-5</v>
          </cell>
        </row>
        <row r="42">
          <cell r="A42" t="str">
            <v>T_C-PEV-DSL-S2</v>
          </cell>
          <cell r="B42" t="str">
            <v>VAR_fin</v>
          </cell>
          <cell r="C42" t="str">
            <v>T-PEVmix-ELC_DSL_S2</v>
          </cell>
          <cell r="D42">
            <v>2.7456248050555866E-6</v>
          </cell>
          <cell r="E42">
            <v>2.6062235160765539E-6</v>
          </cell>
          <cell r="F42">
            <v>1.4282349753651765E-6</v>
          </cell>
          <cell r="G42">
            <v>1.166251551489386E-2</v>
          </cell>
          <cell r="H42">
            <v>3.4754695691976566E-3</v>
          </cell>
          <cell r="I42">
            <v>4.5553291681245674E-5</v>
          </cell>
        </row>
        <row r="43">
          <cell r="A43" t="str">
            <v>T_C-PEV-DSL-S2</v>
          </cell>
          <cell r="B43" t="str">
            <v>VAR_ncap</v>
          </cell>
          <cell r="C43" t="str">
            <v>-</v>
          </cell>
          <cell r="G43">
            <v>9.3314599607659601E-4</v>
          </cell>
          <cell r="H43">
            <v>9.5314231073034495E-6</v>
          </cell>
        </row>
        <row r="44">
          <cell r="A44" t="str">
            <v>T_C-PEV-DSL-S2</v>
          </cell>
          <cell r="B44" t="str">
            <v>VAR_cap</v>
          </cell>
          <cell r="C44" t="str">
            <v>-</v>
          </cell>
          <cell r="D44">
            <v>2.5773195876288697E-7</v>
          </cell>
          <cell r="E44">
            <v>2.5031358152706301E-7</v>
          </cell>
          <cell r="F44">
            <v>2.3291994544502E-7</v>
          </cell>
          <cell r="G44">
            <v>8.8493097544424916E-4</v>
          </cell>
          <cell r="H44">
            <v>3.6659640480436501E-4</v>
          </cell>
          <cell r="I44">
            <v>4.8200399986241202E-6</v>
          </cell>
        </row>
        <row r="45">
          <cell r="A45" t="str">
            <v>TPRLPELCEXT</v>
          </cell>
          <cell r="B45" t="str">
            <v>VAR_fout</v>
          </cell>
          <cell r="C45" t="str">
            <v>TPRLP</v>
          </cell>
          <cell r="D45">
            <v>0.19499999999999984</v>
          </cell>
          <cell r="E45">
            <v>0.20003409052507212</v>
          </cell>
          <cell r="F45">
            <v>0.20758522631268006</v>
          </cell>
          <cell r="G45">
            <v>0.22017045255812553</v>
          </cell>
          <cell r="H45">
            <v>0.24502563712435996</v>
          </cell>
          <cell r="I45">
            <v>0.26340107385058076</v>
          </cell>
        </row>
        <row r="46">
          <cell r="A46" t="str">
            <v>TPRLPELCEXT</v>
          </cell>
          <cell r="B46" t="str">
            <v>VAR_fin</v>
          </cell>
          <cell r="C46" t="str">
            <v>TELC</v>
          </cell>
          <cell r="D46">
            <v>7.7047200131009461</v>
          </cell>
          <cell r="E46">
            <v>7.9059054368509232</v>
          </cell>
          <cell r="F46">
            <v>8.2079014523043536</v>
          </cell>
          <cell r="G46">
            <v>8.7118099945156704</v>
          </cell>
          <cell r="H46">
            <v>9.7093219845856122</v>
          </cell>
          <cell r="I46">
            <v>10.452588271024352</v>
          </cell>
        </row>
        <row r="47">
          <cell r="A47" t="str">
            <v>TPRLPELCEXT</v>
          </cell>
          <cell r="B47" t="str">
            <v>VAR_ncap</v>
          </cell>
          <cell r="C47" t="str">
            <v>-</v>
          </cell>
          <cell r="D47">
            <v>4.4019712812991297E-5</v>
          </cell>
          <cell r="E47">
            <v>5.4053797981420802E-5</v>
          </cell>
          <cell r="F47">
            <v>8.1080696290781803E-5</v>
          </cell>
          <cell r="G47">
            <v>1.35134494681164E-4</v>
          </cell>
          <cell r="H47">
            <v>1.33441890998102E-4</v>
          </cell>
          <cell r="I47">
            <v>1.2803424133879799E-3</v>
          </cell>
        </row>
        <row r="48">
          <cell r="A48" t="str">
            <v>TPRLPELCEXT</v>
          </cell>
          <cell r="B48" t="str">
            <v>VAR_cap</v>
          </cell>
          <cell r="C48" t="str">
            <v>-</v>
          </cell>
          <cell r="D48">
            <v>2.093822210678171E-3</v>
          </cell>
          <cell r="E48">
            <v>2.1478760086595921E-3</v>
          </cell>
          <cell r="F48">
            <v>2.2289567049503739E-3</v>
          </cell>
          <cell r="G48">
            <v>2.3640911996315379E-3</v>
          </cell>
          <cell r="H48">
            <v>2.6309749819846701E-3</v>
          </cell>
          <cell r="I48">
            <v>2.82828214886837E-3</v>
          </cell>
        </row>
        <row r="49">
          <cell r="A49" t="str">
            <v>T_C-PEV-DSL-S3</v>
          </cell>
          <cell r="B49" t="str">
            <v>VAR_fout</v>
          </cell>
          <cell r="C49" t="str">
            <v>TPCAR</v>
          </cell>
          <cell r="D49">
            <v>5.8728184255667023E-5</v>
          </cell>
          <cell r="E49">
            <v>3.4574020846482817E-4</v>
          </cell>
          <cell r="F49">
            <v>0.90535909446402407</v>
          </cell>
          <cell r="G49">
            <v>3.1041568424895276</v>
          </cell>
          <cell r="H49">
            <v>7.8933451908837693</v>
          </cell>
          <cell r="I49">
            <v>6.1832144887915499</v>
          </cell>
        </row>
        <row r="50">
          <cell r="A50" t="str">
            <v>T_C-PEV-DSL-S3</v>
          </cell>
          <cell r="B50" t="str">
            <v>VAR_fin</v>
          </cell>
          <cell r="C50" t="str">
            <v>T-PEVmix-ELC_DSL_S3</v>
          </cell>
          <cell r="D50">
            <v>5.8728184255667023E-5</v>
          </cell>
          <cell r="E50">
            <v>3.4574020846482817E-4</v>
          </cell>
          <cell r="F50">
            <v>0.90535909446402407</v>
          </cell>
          <cell r="G50">
            <v>3.1041568424895276</v>
          </cell>
          <cell r="H50">
            <v>7.8933451908837693</v>
          </cell>
          <cell r="I50">
            <v>6.1832144887915499</v>
          </cell>
        </row>
        <row r="51">
          <cell r="A51" t="str">
            <v>T_C-PEV-DSL-S3</v>
          </cell>
          <cell r="B51" t="str">
            <v>VAR_ncap</v>
          </cell>
          <cell r="C51" t="str">
            <v>-</v>
          </cell>
          <cell r="E51">
            <v>2.0050790356143501E-5</v>
          </cell>
          <cell r="F51">
            <v>6.3066746168795804E-2</v>
          </cell>
          <cell r="G51">
            <v>0.16738866200720601</v>
          </cell>
          <cell r="H51">
            <v>0.14728328374039501</v>
          </cell>
          <cell r="I51">
            <v>0.29685509585886999</v>
          </cell>
        </row>
        <row r="52">
          <cell r="A52" t="str">
            <v>T_C-PEV-DSL-S3</v>
          </cell>
          <cell r="B52" t="str">
            <v>VAR_cap</v>
          </cell>
          <cell r="C52" t="str">
            <v>-</v>
          </cell>
          <cell r="D52">
            <v>4.0699052660908299E-6</v>
          </cell>
          <cell r="E52">
            <v>2.3809246160783277E-5</v>
          </cell>
          <cell r="F52">
            <v>6.2249701541915788E-2</v>
          </cell>
          <cell r="G52">
            <v>0.21343217669717418</v>
          </cell>
          <cell r="H52">
            <v>0.54272175833812097</v>
          </cell>
          <cell r="I52">
            <v>0.42513851200653302</v>
          </cell>
        </row>
        <row r="53">
          <cell r="A53" t="str">
            <v>T_C-PEV-DSL-S4</v>
          </cell>
          <cell r="B53" t="str">
            <v>VAR_fout</v>
          </cell>
          <cell r="C53" t="str">
            <v>TPCAR</v>
          </cell>
          <cell r="D53">
            <v>3.2908419873700304E-3</v>
          </cell>
          <cell r="E53">
            <v>0.72505329572769039</v>
          </cell>
          <cell r="F53">
            <v>0.68369816492479807</v>
          </cell>
          <cell r="G53">
            <v>0.54863998011064519</v>
          </cell>
          <cell r="H53">
            <v>6.6930426675391105E-8</v>
          </cell>
        </row>
        <row r="54">
          <cell r="A54" t="str">
            <v>T_C-PEV-DSL-S4</v>
          </cell>
          <cell r="B54" t="str">
            <v>VAR_fin</v>
          </cell>
          <cell r="C54" t="str">
            <v>T-PEVmix-ELC_DSL_S4</v>
          </cell>
          <cell r="D54">
            <v>3.2908419873700304E-3</v>
          </cell>
          <cell r="E54">
            <v>0.72505329572769039</v>
          </cell>
          <cell r="F54">
            <v>0.68369816492479807</v>
          </cell>
          <cell r="G54">
            <v>0.54863998011064519</v>
          </cell>
          <cell r="H54">
            <v>6.6930426675391105E-8</v>
          </cell>
        </row>
        <row r="55">
          <cell r="A55" t="str">
            <v>T_C-PEV-DSL-S4</v>
          </cell>
          <cell r="B55" t="str">
            <v>VAR_ncap</v>
          </cell>
          <cell r="C55" t="str">
            <v>-</v>
          </cell>
          <cell r="E55">
            <v>5.71719091805684E-2</v>
          </cell>
          <cell r="G55">
            <v>4.5540225989395302E-8</v>
          </cell>
          <cell r="H55">
            <v>8.2379469263620694E-8</v>
          </cell>
        </row>
        <row r="56">
          <cell r="A56" t="str">
            <v>T_C-PEV-DSL-S4</v>
          </cell>
          <cell r="B56" t="str">
            <v>VAR_cap</v>
          </cell>
          <cell r="C56" t="str">
            <v>-</v>
          </cell>
          <cell r="D56">
            <v>2.5915236277514598E-4</v>
          </cell>
          <cell r="E56">
            <v>5.7090838023017752E-2</v>
          </cell>
          <cell r="F56">
            <v>5.3834535203109948E-2</v>
          </cell>
          <cell r="G56">
            <v>4.3200073764953793E-2</v>
          </cell>
          <cell r="H56">
            <v>9.6487249846340801E-8</v>
          </cell>
          <cell r="I56">
            <v>4.1659291844029202E-8</v>
          </cell>
        </row>
        <row r="57">
          <cell r="A57" t="str">
            <v>T-Plg-GSL-mix_S1</v>
          </cell>
          <cell r="B57" t="str">
            <v>VAR_fout</v>
          </cell>
          <cell r="C57" t="str">
            <v>T-PEVmix-ELC_GSL_S1</v>
          </cell>
          <cell r="D57">
            <v>2.431941770251258E-4</v>
          </cell>
          <cell r="E57">
            <v>6.9052675320550798E-5</v>
          </cell>
          <cell r="F57">
            <v>5.1650677740908894E-5</v>
          </cell>
          <cell r="G57">
            <v>4.509664477937175E-5</v>
          </cell>
        </row>
        <row r="58">
          <cell r="A58" t="str">
            <v>T-Plg-GSL-mix_S1</v>
          </cell>
          <cell r="B58" t="str">
            <v>VAR_fout</v>
          </cell>
          <cell r="C58" t="str">
            <v>CO2_T</v>
          </cell>
          <cell r="D58">
            <v>2.51478147694696E-2</v>
          </cell>
          <cell r="E58">
            <v>7.1404830063761101E-3</v>
          </cell>
          <cell r="F58">
            <v>5.3410064847553597E-3</v>
          </cell>
          <cell r="G58">
            <v>4.6632780583354171E-3</v>
          </cell>
        </row>
        <row r="59">
          <cell r="A59" t="str">
            <v>T-Plg-GSL-mix_S1</v>
          </cell>
          <cell r="B59" t="str">
            <v>VAR_fin</v>
          </cell>
          <cell r="C59" t="str">
            <v>TGSL</v>
          </cell>
          <cell r="D59">
            <v>3.4075629768928962E-4</v>
          </cell>
          <cell r="E59">
            <v>9.6754512281519087E-5</v>
          </cell>
          <cell r="F59">
            <v>7.2371361582050924E-5</v>
          </cell>
          <cell r="G59">
            <v>6.3188049570940525E-5</v>
          </cell>
        </row>
        <row r="60">
          <cell r="A60" t="str">
            <v>T-Plg-GSL-mix_S2</v>
          </cell>
          <cell r="B60" t="str">
            <v>VAR_fout</v>
          </cell>
          <cell r="C60" t="str">
            <v>CO2_T</v>
          </cell>
          <cell r="D60">
            <v>4.7794620389636204</v>
          </cell>
          <cell r="E60">
            <v>10.31478362693043</v>
          </cell>
          <cell r="F60">
            <v>8.1058360928040791</v>
          </cell>
          <cell r="G60">
            <v>9.3021208094397991</v>
          </cell>
          <cell r="H60">
            <v>3.3803351613345396E-4</v>
          </cell>
          <cell r="I60">
            <v>9.0413358008334299E-5</v>
          </cell>
        </row>
        <row r="61">
          <cell r="A61" t="str">
            <v>T-Plg-GSL-mix_S2</v>
          </cell>
          <cell r="B61" t="str">
            <v>VAR_fout</v>
          </cell>
          <cell r="C61" t="str">
            <v>T-PEVmix-ELC_GSL_S2</v>
          </cell>
          <cell r="D61">
            <v>3.7951787151332309E-2</v>
          </cell>
          <cell r="E61">
            <v>8.1905551195924145E-2</v>
          </cell>
          <cell r="F61">
            <v>6.4365186619286238E-2</v>
          </cell>
          <cell r="G61">
            <v>7.3864402758681572E-2</v>
          </cell>
          <cell r="H61">
            <v>2.9206288891342595E-6</v>
          </cell>
          <cell r="I61">
            <v>9.0032844249640496E-7</v>
          </cell>
        </row>
        <row r="62">
          <cell r="A62" t="str">
            <v>T-Plg-GSL-mix_S2</v>
          </cell>
          <cell r="B62" t="str">
            <v>VAR_fin</v>
          </cell>
          <cell r="C62" t="str">
            <v>TGSL</v>
          </cell>
          <cell r="D62">
            <v>6.4762358251539587E-2</v>
          </cell>
          <cell r="E62">
            <v>0.13976671581206551</v>
          </cell>
          <cell r="F62">
            <v>0.10983517740926925</v>
          </cell>
          <cell r="G62">
            <v>0.12604499741788339</v>
          </cell>
          <cell r="H62">
            <v>4.5803999476077717E-6</v>
          </cell>
          <cell r="I62">
            <v>1.225113252145452E-6</v>
          </cell>
        </row>
        <row r="63">
          <cell r="A63" t="str">
            <v>T_B_u-FCLH2O-S3</v>
          </cell>
          <cell r="B63" t="str">
            <v>VAR_fout</v>
          </cell>
          <cell r="C63" t="str">
            <v>TPBSu</v>
          </cell>
          <cell r="H63">
            <v>9.1661194537199942E-3</v>
          </cell>
          <cell r="I63">
            <v>4.2206760716619648E-2</v>
          </cell>
        </row>
        <row r="64">
          <cell r="A64" t="str">
            <v>T_B_u-FCLH2O-S3</v>
          </cell>
          <cell r="B64" t="str">
            <v>VAR_fin</v>
          </cell>
          <cell r="C64" t="str">
            <v>TH2O</v>
          </cell>
          <cell r="H64">
            <v>7.0590538567205138E-2</v>
          </cell>
          <cell r="I64">
            <v>0.29059195475105926</v>
          </cell>
        </row>
        <row r="65">
          <cell r="A65" t="str">
            <v>T_B_u-FCLH2O-S3</v>
          </cell>
          <cell r="B65" t="str">
            <v>VAR_ncap</v>
          </cell>
          <cell r="C65" t="str">
            <v>-</v>
          </cell>
          <cell r="H65">
            <v>1.7285098169739999E-4</v>
          </cell>
          <cell r="I65">
            <v>7.4272974747034703E-4</v>
          </cell>
        </row>
        <row r="66">
          <cell r="A66" t="str">
            <v>T_B_u-FCLH2O-S3</v>
          </cell>
          <cell r="B66" t="str">
            <v>VAR_cap</v>
          </cell>
          <cell r="C66" t="str">
            <v>-</v>
          </cell>
          <cell r="H66">
            <v>1.7285098169739999E-4</v>
          </cell>
          <cell r="I66">
            <v>8.0193488122232398E-4</v>
          </cell>
        </row>
        <row r="67">
          <cell r="A67" t="str">
            <v>T-PHEV-STG_S1</v>
          </cell>
          <cell r="B67" t="str">
            <v>VAR_fout</v>
          </cell>
          <cell r="C67" t="str">
            <v>T-ELC-car-PlgSTGAUXout_S1</v>
          </cell>
          <cell r="E67">
            <v>3.9365951773295681E-6</v>
          </cell>
        </row>
        <row r="68">
          <cell r="A68" t="str">
            <v>T-PHEV-STG_S1</v>
          </cell>
          <cell r="B68" t="str">
            <v>VAR_fout</v>
          </cell>
          <cell r="C68" t="str">
            <v>T-ELC-car-PlgSTGOut_S1</v>
          </cell>
          <cell r="E68">
            <v>3.9365951773295681E-6</v>
          </cell>
        </row>
        <row r="69">
          <cell r="A69" t="str">
            <v>T-PHEV-STG_S1</v>
          </cell>
          <cell r="B69" t="str">
            <v>VAR_fin</v>
          </cell>
          <cell r="C69" t="str">
            <v>T-ELC-car-PlgSTGAUXin_S1</v>
          </cell>
          <cell r="E69">
            <v>3.9572642512326971E-6</v>
          </cell>
        </row>
        <row r="70">
          <cell r="A70" t="str">
            <v>T-PHEV-STG_S1</v>
          </cell>
          <cell r="B70" t="str">
            <v>VAR_fin</v>
          </cell>
          <cell r="C70" t="str">
            <v>T-ELC-car-PlgSTGin_S1</v>
          </cell>
          <cell r="E70">
            <v>3.9572642512326971E-6</v>
          </cell>
        </row>
        <row r="71">
          <cell r="A71" t="str">
            <v>T-PHEV-STG_S1</v>
          </cell>
          <cell r="B71" t="str">
            <v>VAR_ncap</v>
          </cell>
          <cell r="C71" t="str">
            <v>-</v>
          </cell>
          <cell r="E71">
            <v>3.6357996036334099E-6</v>
          </cell>
          <cell r="F71">
            <v>2.9518648653368798E-7</v>
          </cell>
          <cell r="G71">
            <v>3.7998403965144698E-7</v>
          </cell>
          <cell r="H71">
            <v>4.0612215625251399E-7</v>
          </cell>
          <cell r="I71">
            <v>2.1137318210322999E-7</v>
          </cell>
        </row>
        <row r="72">
          <cell r="A72" t="str">
            <v>T-PHEV-STG_S1</v>
          </cell>
          <cell r="B72" t="str">
            <v>VAR_cap</v>
          </cell>
          <cell r="C72" t="str">
            <v>-</v>
          </cell>
          <cell r="E72">
            <v>3.6357996036334099E-6</v>
          </cell>
          <cell r="F72">
            <v>3.9309860901671004E-6</v>
          </cell>
          <cell r="G72">
            <v>4.31097012981855E-6</v>
          </cell>
          <cell r="H72">
            <v>9.7701320248518297E-7</v>
          </cell>
          <cell r="I72">
            <v>6.1570043283066601E-7</v>
          </cell>
        </row>
        <row r="73">
          <cell r="A73" t="str">
            <v>T-Plg-GSL-mix_S3</v>
          </cell>
          <cell r="B73" t="str">
            <v>VAR_fout</v>
          </cell>
          <cell r="C73" t="str">
            <v>CO2_T</v>
          </cell>
          <cell r="D73">
            <v>8.0049587917220393</v>
          </cell>
          <cell r="E73">
            <v>17.55289362357048</v>
          </cell>
          <cell r="F73">
            <v>48.433108686711456</v>
          </cell>
          <cell r="G73">
            <v>482.25463854370696</v>
          </cell>
          <cell r="H73">
            <v>552.13862488572329</v>
          </cell>
          <cell r="I73">
            <v>323.100073945757</v>
          </cell>
        </row>
        <row r="74">
          <cell r="A74" t="str">
            <v>T-Plg-GSL-mix_S3</v>
          </cell>
          <cell r="B74" t="str">
            <v>VAR_fout</v>
          </cell>
          <cell r="C74" t="str">
            <v>T-PEVmix-ELC_GSL_S3</v>
          </cell>
          <cell r="D74">
            <v>5.9173407967799144E-2</v>
          </cell>
          <cell r="E74">
            <v>0.1297526398857923</v>
          </cell>
          <cell r="F74">
            <v>0.35802209280967506</v>
          </cell>
          <cell r="G74">
            <v>3.5648716268746004</v>
          </cell>
          <cell r="H74">
            <v>4.5674687808961556</v>
          </cell>
          <cell r="I74">
            <v>2.9974113801879407</v>
          </cell>
        </row>
        <row r="75">
          <cell r="A75" t="str">
            <v>T-Plg-GSL-mix_S3</v>
          </cell>
          <cell r="B75" t="str">
            <v>VAR_fin</v>
          </cell>
          <cell r="C75" t="str">
            <v>TGSL</v>
          </cell>
          <cell r="D75">
            <v>0.10846827631059676</v>
          </cell>
          <cell r="E75">
            <v>0.23784408704025048</v>
          </cell>
          <cell r="F75">
            <v>0.65627518545679508</v>
          </cell>
          <cell r="G75">
            <v>6.5346156984242159</v>
          </cell>
          <cell r="H75">
            <v>7.4815531827333723</v>
          </cell>
          <cell r="I75">
            <v>4.378049782462841</v>
          </cell>
        </row>
        <row r="76">
          <cell r="A76" t="str">
            <v>T-PHEV-STG_S2</v>
          </cell>
          <cell r="B76" t="str">
            <v>VAR_fout</v>
          </cell>
          <cell r="C76" t="str">
            <v>T-ELC-car-PlgSTGAUXout_S2</v>
          </cell>
          <cell r="D76">
            <v>3.0622660620519553E-3</v>
          </cell>
          <cell r="E76">
            <v>7.5153750788862833E-3</v>
          </cell>
          <cell r="F76">
            <v>4.8600351823608355E-5</v>
          </cell>
          <cell r="G76">
            <v>4.8210600980437223E-5</v>
          </cell>
          <cell r="H76">
            <v>5.3738770824068307E-4</v>
          </cell>
          <cell r="I76">
            <v>1.4062991506899946E-5</v>
          </cell>
        </row>
        <row r="77">
          <cell r="A77" t="str">
            <v>T-PHEV-STG_S2</v>
          </cell>
          <cell r="B77" t="str">
            <v>VAR_fout</v>
          </cell>
          <cell r="C77" t="str">
            <v>T-ELC-car-PlgSTGOut_S2</v>
          </cell>
          <cell r="D77">
            <v>3.0622660620519544E-3</v>
          </cell>
          <cell r="E77">
            <v>7.5153750788862833E-3</v>
          </cell>
          <cell r="F77">
            <v>4.8600351823608355E-5</v>
          </cell>
          <cell r="G77">
            <v>4.8210600980437223E-5</v>
          </cell>
          <cell r="H77">
            <v>5.3738770824068307E-4</v>
          </cell>
          <cell r="I77">
            <v>1.4062991506899946E-5</v>
          </cell>
        </row>
        <row r="78">
          <cell r="A78" t="str">
            <v>T-PHEV-STG_S2</v>
          </cell>
          <cell r="B78" t="str">
            <v>VAR_fin</v>
          </cell>
          <cell r="C78" t="str">
            <v>T-ELC-car-PlgSTGAUXin_S2</v>
          </cell>
          <cell r="D78">
            <v>3.0625686621592852E-3</v>
          </cell>
          <cell r="E78">
            <v>7.5158578662879701E-3</v>
          </cell>
          <cell r="F78">
            <v>4.8641290950175625E-5</v>
          </cell>
          <cell r="G78">
            <v>4.8215444898226947E-5</v>
          </cell>
          <cell r="H78">
            <v>5.3740752828350022E-4</v>
          </cell>
          <cell r="I78">
            <v>1.4215987469889712E-5</v>
          </cell>
        </row>
        <row r="79">
          <cell r="A79" t="str">
            <v>T-PHEV-STG_S2</v>
          </cell>
          <cell r="B79" t="str">
            <v>VAR_fin</v>
          </cell>
          <cell r="C79" t="str">
            <v>T-ELC-car-PlgSTGin_S2</v>
          </cell>
          <cell r="D79">
            <v>3.0625686621592852E-3</v>
          </cell>
          <cell r="E79">
            <v>7.5158578662879701E-3</v>
          </cell>
          <cell r="F79">
            <v>4.8641290950175625E-5</v>
          </cell>
          <cell r="G79">
            <v>4.8215444898226947E-5</v>
          </cell>
          <cell r="H79">
            <v>5.3740752828350022E-4</v>
          </cell>
          <cell r="I79">
            <v>1.4215987469889712E-5</v>
          </cell>
        </row>
        <row r="80">
          <cell r="A80" t="str">
            <v>T-PHEV-STG_S2</v>
          </cell>
          <cell r="B80" t="str">
            <v>VAR_ncap</v>
          </cell>
          <cell r="C80" t="str">
            <v>-</v>
          </cell>
          <cell r="D80">
            <v>3.0156962918402298E-4</v>
          </cell>
          <cell r="E80">
            <v>1.9274427823879701E-3</v>
          </cell>
          <cell r="F80">
            <v>1.16319678770625E-6</v>
          </cell>
          <cell r="G80">
            <v>1.45129283806672E-6</v>
          </cell>
          <cell r="H80">
            <v>1.3551686090568999E-4</v>
          </cell>
          <cell r="I80">
            <v>1.22814068943446E-5</v>
          </cell>
        </row>
        <row r="81">
          <cell r="A81" t="str">
            <v>T-PHEV-STG_S2</v>
          </cell>
          <cell r="B81" t="str">
            <v>VAR_cap</v>
          </cell>
          <cell r="C81" t="str">
            <v>-</v>
          </cell>
          <cell r="D81">
            <v>3.0156962918402298E-4</v>
          </cell>
          <cell r="E81">
            <v>2.2290124115719998E-3</v>
          </cell>
          <cell r="F81">
            <v>2.2301756083596999E-3</v>
          </cell>
          <cell r="G81">
            <v>2.2316269011977701E-3</v>
          </cell>
          <cell r="H81">
            <v>4.3056280089156899E-4</v>
          </cell>
          <cell r="I81">
            <v>2.3492696396728601E-4</v>
          </cell>
        </row>
        <row r="82">
          <cell r="A82" t="str">
            <v>T-Plg-GSL-mix_S4</v>
          </cell>
          <cell r="B82" t="str">
            <v>VAR_fout</v>
          </cell>
          <cell r="C82" t="str">
            <v>CO2_T</v>
          </cell>
          <cell r="D82">
            <v>13.0969451956915</v>
          </cell>
          <cell r="E82">
            <v>19.14346391125914</v>
          </cell>
          <cell r="F82">
            <v>17.679188598915921</v>
          </cell>
          <cell r="G82">
            <v>12.457694510286499</v>
          </cell>
        </row>
        <row r="83">
          <cell r="A83" t="str">
            <v>T-Plg-GSL-mix_S4</v>
          </cell>
          <cell r="B83" t="str">
            <v>VAR_fout</v>
          </cell>
          <cell r="C83" t="str">
            <v>T-PEVmix-ELC_GSL_S4</v>
          </cell>
          <cell r="D83">
            <v>9.2238641167278063E-2</v>
          </cell>
          <cell r="E83">
            <v>0.13482282104916007</v>
          </cell>
          <cell r="F83">
            <v>0.12451028151515016</v>
          </cell>
          <cell r="G83">
            <v>8.773655203840211E-2</v>
          </cell>
        </row>
        <row r="84">
          <cell r="A84" t="str">
            <v>T-Plg-GSL-mix_S4</v>
          </cell>
          <cell r="B84" t="str">
            <v>VAR_fin</v>
          </cell>
          <cell r="C84" t="str">
            <v>TGSL</v>
          </cell>
          <cell r="D84">
            <v>0.17746538205544013</v>
          </cell>
          <cell r="E84">
            <v>0.25939652996286072</v>
          </cell>
          <cell r="F84">
            <v>0.23955540106932161</v>
          </cell>
          <cell r="G84">
            <v>0.16880344864886837</v>
          </cell>
        </row>
        <row r="85">
          <cell r="A85" t="str">
            <v>T-PHEV-STG_S3</v>
          </cell>
          <cell r="B85" t="str">
            <v>VAR_fout</v>
          </cell>
          <cell r="C85" t="str">
            <v>T-ELC-car-PlgSTGAUXout_S3</v>
          </cell>
          <cell r="E85">
            <v>1.7496295887120254E-2</v>
          </cell>
          <cell r="F85">
            <v>0.18462399236860491</v>
          </cell>
          <cell r="G85">
            <v>1.7168688948606174</v>
          </cell>
          <cell r="H85">
            <v>5.1900277239471038</v>
          </cell>
          <cell r="I85">
            <v>6.2933784365802357</v>
          </cell>
        </row>
        <row r="86">
          <cell r="A86" t="str">
            <v>T-PHEV-STG_S3</v>
          </cell>
          <cell r="B86" t="str">
            <v>VAR_fout</v>
          </cell>
          <cell r="C86" t="str">
            <v>T-ELC-car-PlgSTGOut_S3</v>
          </cell>
          <cell r="E86">
            <v>1.7496295887120251E-2</v>
          </cell>
          <cell r="F86">
            <v>0.18462399236860486</v>
          </cell>
          <cell r="G86">
            <v>1.7168688948606174</v>
          </cell>
          <cell r="H86">
            <v>5.1900277239471038</v>
          </cell>
          <cell r="I86">
            <v>6.2933784365802348</v>
          </cell>
        </row>
        <row r="87">
          <cell r="A87" t="str">
            <v>T-PHEV-STG_S3</v>
          </cell>
          <cell r="B87" t="str">
            <v>VAR_fin</v>
          </cell>
          <cell r="C87" t="str">
            <v>T-ELC-car-PlgSTGAUXin_S3</v>
          </cell>
          <cell r="E87">
            <v>1.7498041979339081E-2</v>
          </cell>
          <cell r="F87">
            <v>0.18464225709057594</v>
          </cell>
          <cell r="G87">
            <v>1.7170405847962664</v>
          </cell>
          <cell r="H87">
            <v>5.1905467476758895</v>
          </cell>
          <cell r="I87">
            <v>6.2940078094585967</v>
          </cell>
        </row>
        <row r="88">
          <cell r="A88" t="str">
            <v>T-PHEV-STG_S3</v>
          </cell>
          <cell r="B88" t="str">
            <v>VAR_fin</v>
          </cell>
          <cell r="C88" t="str">
            <v>T-ELC-car-PlgSTGin_S3</v>
          </cell>
          <cell r="E88">
            <v>1.7498041979339081E-2</v>
          </cell>
          <cell r="F88">
            <v>0.18464225709057594</v>
          </cell>
          <cell r="G88">
            <v>1.7170405847962664</v>
          </cell>
          <cell r="H88">
            <v>5.1905467476758895</v>
          </cell>
          <cell r="I88">
            <v>6.2940078094585967</v>
          </cell>
        </row>
        <row r="89">
          <cell r="A89" t="str">
            <v>T-PHEV-STG_S3</v>
          </cell>
          <cell r="B89" t="str">
            <v>VAR_ncap</v>
          </cell>
          <cell r="C89" t="str">
            <v>-</v>
          </cell>
          <cell r="E89">
            <v>1.7837564075066799E-3</v>
          </cell>
          <cell r="F89">
            <v>7.3409265145016001</v>
          </cell>
          <cell r="G89">
            <v>43.410060547314998</v>
          </cell>
          <cell r="H89">
            <v>36.310744028809097</v>
          </cell>
          <cell r="I89">
            <v>60.243186012171599</v>
          </cell>
        </row>
        <row r="90">
          <cell r="A90" t="str">
            <v>T-PHEV-STG_S3</v>
          </cell>
          <cell r="B90" t="str">
            <v>VAR_cap</v>
          </cell>
          <cell r="C90" t="str">
            <v>-</v>
          </cell>
          <cell r="E90">
            <v>1.7837564075066799E-3</v>
          </cell>
          <cell r="F90">
            <v>7.3427095619124794</v>
          </cell>
          <cell r="G90">
            <v>50.749739187817539</v>
          </cell>
          <cell r="H90">
            <v>118.21144189820225</v>
          </cell>
          <cell r="I90">
            <v>108.11277828855324</v>
          </cell>
        </row>
        <row r="91">
          <cell r="A91" t="str">
            <v>TFLGV-HYBDSL</v>
          </cell>
          <cell r="B91" t="str">
            <v>VAR_fout</v>
          </cell>
          <cell r="C91" t="str">
            <v>CO2_T</v>
          </cell>
          <cell r="E91">
            <v>45.428765916090001</v>
          </cell>
          <cell r="F91">
            <v>106.8941479165</v>
          </cell>
          <cell r="G91">
            <v>317.94849134565931</v>
          </cell>
          <cell r="H91">
            <v>460.89374595731061</v>
          </cell>
          <cell r="I91">
            <v>305.10242934531016</v>
          </cell>
        </row>
        <row r="92">
          <cell r="A92" t="str">
            <v>TFLGV-HYBDSL</v>
          </cell>
          <cell r="B92" t="str">
            <v>VAR_fout</v>
          </cell>
          <cell r="C92" t="str">
            <v>TFLGV</v>
          </cell>
          <cell r="E92">
            <v>0.28556757309766051</v>
          </cell>
          <cell r="F92">
            <v>0.67194214465873781</v>
          </cell>
          <cell r="G92">
            <v>1.9986406677070763</v>
          </cell>
          <cell r="H92">
            <v>2.8972019343871946</v>
          </cell>
          <cell r="I92">
            <v>1.9178896572993152</v>
          </cell>
        </row>
        <row r="93">
          <cell r="A93" t="str">
            <v>TFLGV-HYBDSL</v>
          </cell>
          <cell r="B93" t="str">
            <v>VAR_fin</v>
          </cell>
          <cell r="C93" t="str">
            <v>TDSL</v>
          </cell>
          <cell r="E93">
            <v>0.61976488289345166</v>
          </cell>
          <cell r="F93">
            <v>1.4583103399249648</v>
          </cell>
          <cell r="G93">
            <v>4.3376328969394216</v>
          </cell>
          <cell r="H93">
            <v>6.2877727961433871</v>
          </cell>
          <cell r="I93">
            <v>4.1623796636467949</v>
          </cell>
        </row>
        <row r="94">
          <cell r="A94" t="str">
            <v>TFLGV-HYBDSL</v>
          </cell>
          <cell r="B94" t="str">
            <v>VAR_ncap</v>
          </cell>
          <cell r="C94" t="str">
            <v>-</v>
          </cell>
          <cell r="E94">
            <v>1.9904589428211401E-2</v>
          </cell>
          <cell r="F94">
            <v>2.6931025789055801E-2</v>
          </cell>
          <cell r="G94">
            <v>0.13587230513274901</v>
          </cell>
          <cell r="H94">
            <v>0.101808821188403</v>
          </cell>
          <cell r="I94">
            <v>0.110427864664699</v>
          </cell>
        </row>
        <row r="95">
          <cell r="A95" t="str">
            <v>TFLGV-HYBDSL</v>
          </cell>
          <cell r="B95" t="str">
            <v>VAR_cap</v>
          </cell>
          <cell r="C95" t="str">
            <v>-</v>
          </cell>
          <cell r="E95">
            <v>1.9904589428211401E-2</v>
          </cell>
          <cell r="F95">
            <v>4.6835615217267201E-2</v>
          </cell>
          <cell r="G95">
            <v>0.180070653244432</v>
          </cell>
          <cell r="H95">
            <v>0.28848620789799501</v>
          </cell>
          <cell r="I95">
            <v>0.190021983878356</v>
          </cell>
        </row>
        <row r="96">
          <cell r="A96" t="str">
            <v>TFHGV-FCLH2O</v>
          </cell>
          <cell r="B96" t="str">
            <v>VAR_fout</v>
          </cell>
          <cell r="C96" t="str">
            <v>TFHGV</v>
          </cell>
          <cell r="D96">
            <v>5.3156199577181803E-4</v>
          </cell>
          <cell r="E96">
            <v>1.5918902118431625E-3</v>
          </cell>
          <cell r="F96">
            <v>1.5934136488464506E-3</v>
          </cell>
          <cell r="G96">
            <v>9.6787044286729372E-3</v>
          </cell>
          <cell r="H96">
            <v>0.26115944557540138</v>
          </cell>
          <cell r="I96">
            <v>0.6448839355470759</v>
          </cell>
        </row>
        <row r="97">
          <cell r="A97" t="str">
            <v>TFHGV-FCLH2O</v>
          </cell>
          <cell r="B97" t="str">
            <v>VAR_fin</v>
          </cell>
          <cell r="C97" t="str">
            <v>TH2O</v>
          </cell>
          <cell r="D97">
            <v>3.0469211369383888E-3</v>
          </cell>
          <cell r="E97">
            <v>9.0631960843376574E-3</v>
          </cell>
          <cell r="F97">
            <v>9.0718695520053544E-3</v>
          </cell>
          <cell r="G97">
            <v>5.2101616157093446E-2</v>
          </cell>
          <cell r="H97">
            <v>1.3087918579346178</v>
          </cell>
          <cell r="I97">
            <v>2.9547996018062546</v>
          </cell>
        </row>
        <row r="98">
          <cell r="A98" t="str">
            <v>TFHGV-FCLH2O</v>
          </cell>
          <cell r="B98" t="str">
            <v>VAR_ncap</v>
          </cell>
          <cell r="C98" t="str">
            <v>-</v>
          </cell>
          <cell r="G98">
            <v>1.80158218586722E-4</v>
          </cell>
          <cell r="H98">
            <v>2.7894998478927599E-3</v>
          </cell>
          <cell r="I98">
            <v>1.1718397206679399E-2</v>
          </cell>
        </row>
        <row r="99">
          <cell r="A99" t="str">
            <v>TFHGV-FCLH2O</v>
          </cell>
          <cell r="B99" t="str">
            <v>VAR_cap</v>
          </cell>
          <cell r="C99" t="str">
            <v>-</v>
          </cell>
          <cell r="D99">
            <v>9.9999999999999991E-6</v>
          </cell>
          <cell r="E99">
            <v>3.0000477701859099E-5</v>
          </cell>
          <cell r="F99">
            <v>3.0000477873249297E-5</v>
          </cell>
          <cell r="G99">
            <v>1.8926510689678381E-4</v>
          </cell>
          <cell r="H99">
            <v>5.1060801284880802E-3</v>
          </cell>
          <cell r="I99">
            <v>1.2207922731010601E-2</v>
          </cell>
        </row>
        <row r="100">
          <cell r="A100" t="str">
            <v>T-PHEV-STG_S4</v>
          </cell>
          <cell r="B100" t="str">
            <v>VAR_fout</v>
          </cell>
          <cell r="C100" t="str">
            <v>T-ELC-car-PlgSTGAUXout_S4</v>
          </cell>
          <cell r="E100">
            <v>9.7532877862694795E-2</v>
          </cell>
          <cell r="F100">
            <v>0.11167103543358407</v>
          </cell>
          <cell r="G100">
            <v>0.13389358797839854</v>
          </cell>
          <cell r="H100">
            <v>7.2245370722050802E-8</v>
          </cell>
          <cell r="I100">
            <v>1.1236194500752699E-8</v>
          </cell>
        </row>
        <row r="101">
          <cell r="A101" t="str">
            <v>T-PHEV-STG_S4</v>
          </cell>
          <cell r="B101" t="str">
            <v>VAR_fout</v>
          </cell>
          <cell r="C101" t="str">
            <v>T-ELC-car-PlgSTGOut_S4</v>
          </cell>
          <cell r="E101">
            <v>9.7532877862694767E-2</v>
          </cell>
          <cell r="F101">
            <v>0.11167103543358407</v>
          </cell>
          <cell r="G101">
            <v>0.13389358797839851</v>
          </cell>
          <cell r="H101">
            <v>7.2245370722050802E-8</v>
          </cell>
          <cell r="I101">
            <v>1.1236194500752699E-8</v>
          </cell>
        </row>
        <row r="102">
          <cell r="A102" t="str">
            <v>T-PHEV-STG_S4</v>
          </cell>
          <cell r="B102" t="str">
            <v>VAR_fin</v>
          </cell>
          <cell r="C102" t="str">
            <v>T-ELC-car-PlgSTGAUXin_S4</v>
          </cell>
          <cell r="E102">
            <v>9.7542549452464336E-2</v>
          </cell>
          <cell r="F102">
            <v>0.11168202037782243</v>
          </cell>
          <cell r="G102">
            <v>0.13390697312691277</v>
          </cell>
          <cell r="H102">
            <v>1.08310001607013E-8</v>
          </cell>
          <cell r="I102">
            <v>9.1606715801984102E-8</v>
          </cell>
        </row>
        <row r="103">
          <cell r="A103" t="str">
            <v>T-PHEV-STG_S4</v>
          </cell>
          <cell r="B103" t="str">
            <v>VAR_fin</v>
          </cell>
          <cell r="C103" t="str">
            <v>T-ELC-car-PlgSTGin_S4</v>
          </cell>
          <cell r="E103">
            <v>9.7542549452464336E-2</v>
          </cell>
          <cell r="F103">
            <v>0.11168202037782243</v>
          </cell>
          <cell r="G103">
            <v>0.13390697312691277</v>
          </cell>
          <cell r="H103">
            <v>1.08310001607013E-8</v>
          </cell>
          <cell r="I103">
            <v>9.1606715801984102E-8</v>
          </cell>
        </row>
        <row r="104">
          <cell r="A104" t="str">
            <v>T-PHEV-STG_S4</v>
          </cell>
          <cell r="B104" t="str">
            <v>VAR_ncap</v>
          </cell>
          <cell r="C104" t="str">
            <v>-</v>
          </cell>
          <cell r="E104">
            <v>5.1091142600349899</v>
          </cell>
          <cell r="F104">
            <v>1.180924636824E-6</v>
          </cell>
          <cell r="G104">
            <v>7.7088157017467094E-6</v>
          </cell>
          <cell r="H104">
            <v>1.35612227126416E-5</v>
          </cell>
          <cell r="I104">
            <v>1.0468065962060099E-6</v>
          </cell>
        </row>
        <row r="105">
          <cell r="A105" t="str">
            <v>T-PHEV-STG_S4</v>
          </cell>
          <cell r="B105" t="str">
            <v>VAR_cap</v>
          </cell>
          <cell r="C105" t="str">
            <v>-</v>
          </cell>
          <cell r="E105">
            <v>5.1091142600349899</v>
          </cell>
          <cell r="F105">
            <v>5.1091154409596298</v>
          </cell>
          <cell r="G105">
            <v>5.1091231497753302</v>
          </cell>
          <cell r="H105">
            <v>2.030118207435185E-5</v>
          </cell>
          <cell r="I105">
            <v>1.14284766604235E-5</v>
          </cell>
        </row>
        <row r="106">
          <cell r="A106" t="str">
            <v>TFLGV-ICEGSLExt</v>
          </cell>
          <cell r="B106" t="str">
            <v>VAR_fout</v>
          </cell>
          <cell r="C106" t="str">
            <v>CO2_T</v>
          </cell>
          <cell r="D106">
            <v>61.346704163021101</v>
          </cell>
          <cell r="E106">
            <v>113.707455594073</v>
          </cell>
          <cell r="F106">
            <v>39.9665816828605</v>
          </cell>
          <cell r="G106">
            <v>19.983290593272098</v>
          </cell>
        </row>
        <row r="107">
          <cell r="A107" t="str">
            <v>TFLGV-ICEGSLExt</v>
          </cell>
          <cell r="B107" t="str">
            <v>VAR_fout</v>
          </cell>
          <cell r="C107" t="str">
            <v>TFLGV</v>
          </cell>
          <cell r="D107">
            <v>0.23074278990288588</v>
          </cell>
          <cell r="E107">
            <v>0.43167285302136621</v>
          </cell>
          <cell r="F107">
            <v>0.15382853899823426</v>
          </cell>
          <cell r="G107">
            <v>7.6914268543973818E-2</v>
          </cell>
        </row>
        <row r="108">
          <cell r="A108" t="str">
            <v>TFLGV-ICEGSLExt</v>
          </cell>
          <cell r="B108" t="str">
            <v>VAR_fin</v>
          </cell>
          <cell r="C108" t="str">
            <v>TGSL</v>
          </cell>
          <cell r="D108">
            <v>0.83125615397047459</v>
          </cell>
          <cell r="E108">
            <v>1.5407514308140016</v>
          </cell>
          <cell r="F108">
            <v>0.54155259732873329</v>
          </cell>
          <cell r="G108">
            <v>0.27077629530178959</v>
          </cell>
        </row>
        <row r="109">
          <cell r="A109" t="str">
            <v>TFLGV-ICEGSLExt</v>
          </cell>
          <cell r="B109" t="str">
            <v>VAR_cap</v>
          </cell>
          <cell r="C109" t="str">
            <v>-</v>
          </cell>
          <cell r="D109">
            <v>4.5952E-2</v>
          </cell>
          <cell r="E109">
            <v>3.98250666666667E-2</v>
          </cell>
          <cell r="F109">
            <v>3.0634666666666699E-2</v>
          </cell>
          <cell r="G109">
            <v>1.5317333333333299E-2</v>
          </cell>
        </row>
        <row r="110">
          <cell r="A110" t="str">
            <v>TFRLFELCEXT</v>
          </cell>
          <cell r="B110" t="str">
            <v>VAR_fout</v>
          </cell>
          <cell r="C110" t="str">
            <v>TFRLF</v>
          </cell>
          <cell r="D110">
            <v>2.5094611289977257E-2</v>
          </cell>
          <cell r="E110">
            <v>2.6565999082529143E-2</v>
          </cell>
          <cell r="F110">
            <v>2.9172896346412739E-2</v>
          </cell>
          <cell r="G110">
            <v>3.1645780438831109E-2</v>
          </cell>
          <cell r="H110">
            <v>3.3882042677087568E-2</v>
          </cell>
          <cell r="I110">
            <v>3.6424508571991296E-2</v>
          </cell>
        </row>
        <row r="111">
          <cell r="A111" t="str">
            <v>TFRLFELCEXT</v>
          </cell>
          <cell r="B111" t="str">
            <v>VAR_fin</v>
          </cell>
          <cell r="C111" t="str">
            <v>TELC</v>
          </cell>
          <cell r="D111">
            <v>1.5023086019213077</v>
          </cell>
          <cell r="E111">
            <v>1.5903943870315007</v>
          </cell>
          <cell r="F111">
            <v>1.7464583379173069</v>
          </cell>
          <cell r="G111">
            <v>1.8944994851048822</v>
          </cell>
          <cell r="H111">
            <v>2.0283750792658579</v>
          </cell>
          <cell r="I111">
            <v>2.1805817956747702</v>
          </cell>
        </row>
        <row r="112">
          <cell r="A112" t="str">
            <v>TFRLFELCEXT</v>
          </cell>
          <cell r="B112" t="str">
            <v>VAR_ncap</v>
          </cell>
          <cell r="C112" t="str">
            <v>-</v>
          </cell>
          <cell r="E112">
            <v>1.3583441635868E-4</v>
          </cell>
          <cell r="F112">
            <v>2.4066148044288199E-4</v>
          </cell>
          <cell r="G112">
            <v>2.2828976082019201E-4</v>
          </cell>
          <cell r="H112">
            <v>1.0322217706924101E-4</v>
          </cell>
          <cell r="I112">
            <v>1.4957546529250499E-3</v>
          </cell>
        </row>
        <row r="113">
          <cell r="A113" t="str">
            <v>TFRLFELCEXT</v>
          </cell>
          <cell r="B113" t="str">
            <v>VAR_cap</v>
          </cell>
          <cell r="C113" t="str">
            <v>-</v>
          </cell>
          <cell r="D113">
            <v>2.3166644876831798E-3</v>
          </cell>
          <cell r="E113">
            <v>2.4524989040418596E-3</v>
          </cell>
          <cell r="F113">
            <v>2.6931603844847418E-3</v>
          </cell>
          <cell r="G113">
            <v>2.9214501453049329E-3</v>
          </cell>
          <cell r="H113">
            <v>3.1278956354602017E-3</v>
          </cell>
          <cell r="I113">
            <v>3.3626089927705702E-3</v>
          </cell>
        </row>
        <row r="114">
          <cell r="A114" t="str">
            <v>TFLGV-ICEDSLExt</v>
          </cell>
          <cell r="B114" t="str">
            <v>VAR_fout</v>
          </cell>
          <cell r="C114" t="str">
            <v>CO2_T</v>
          </cell>
          <cell r="D114">
            <v>811.33548245450902</v>
          </cell>
          <cell r="E114">
            <v>545.25360010667396</v>
          </cell>
          <cell r="F114">
            <v>399.51799598171499</v>
          </cell>
          <cell r="G114">
            <v>199.758996603653</v>
          </cell>
        </row>
        <row r="115">
          <cell r="A115" t="str">
            <v>TFLGV-ICEDSLExt</v>
          </cell>
          <cell r="B115" t="str">
            <v>VAR_fout</v>
          </cell>
          <cell r="C115" t="str">
            <v>TFLGV</v>
          </cell>
          <cell r="D115">
            <v>2.8671980116346756</v>
          </cell>
          <cell r="E115">
            <v>1.9930950365910394</v>
          </cell>
          <cell r="F115">
            <v>1.5331500509633313</v>
          </cell>
          <cell r="G115">
            <v>0.76657502015826862</v>
          </cell>
        </row>
        <row r="116">
          <cell r="A116" t="str">
            <v>TFLGV-ICEDSLExt</v>
          </cell>
          <cell r="B116" t="str">
            <v>VAR_fin</v>
          </cell>
          <cell r="C116" t="str">
            <v>TDSL</v>
          </cell>
          <cell r="D116">
            <v>11.068696895695885</v>
          </cell>
          <cell r="E116">
            <v>7.4386575730787703</v>
          </cell>
          <cell r="F116">
            <v>5.4504501498187627</v>
          </cell>
          <cell r="G116">
            <v>2.7252250559843532</v>
          </cell>
        </row>
        <row r="117">
          <cell r="A117" t="str">
            <v>TFLGV-ICEDSLExt</v>
          </cell>
          <cell r="B117" t="str">
            <v>VAR_cap</v>
          </cell>
          <cell r="C117" t="str">
            <v>-</v>
          </cell>
          <cell r="D117">
            <v>0.228993</v>
          </cell>
          <cell r="E117">
            <v>0.19846059999999999</v>
          </cell>
          <cell r="F117">
            <v>0.15266199999999999</v>
          </cell>
          <cell r="G117">
            <v>7.6330999999999996E-2</v>
          </cell>
        </row>
        <row r="118">
          <cell r="A118" t="str">
            <v>T_C-ICE-NGA-S1</v>
          </cell>
          <cell r="B118" t="str">
            <v>VAR_fout</v>
          </cell>
          <cell r="C118" t="str">
            <v>CO2_T</v>
          </cell>
          <cell r="D118">
            <v>0.21955753613960707</v>
          </cell>
          <cell r="E118">
            <v>0.11132309156920329</v>
          </cell>
          <cell r="F118">
            <v>7.7658276589583825E-2</v>
          </cell>
          <cell r="G118">
            <v>6.5796930631134842E-2</v>
          </cell>
        </row>
        <row r="119">
          <cell r="A119" t="str">
            <v>T_C-ICE-NGA-S1</v>
          </cell>
          <cell r="B119" t="str">
            <v>VAR_fout</v>
          </cell>
          <cell r="C119" t="str">
            <v>TPCAR</v>
          </cell>
          <cell r="D119">
            <v>2.3983704284980477E-3</v>
          </cell>
          <cell r="E119">
            <v>1.3155873070713725E-3</v>
          </cell>
          <cell r="F119">
            <v>9.1808060766039861E-4</v>
          </cell>
          <cell r="G119">
            <v>7.7877051481027473E-4</v>
          </cell>
        </row>
        <row r="120">
          <cell r="A120" t="str">
            <v>T_C-ICE-NGA-S1</v>
          </cell>
          <cell r="B120" t="str">
            <v>VAR_fin</v>
          </cell>
          <cell r="C120" t="str">
            <v>TNGA</v>
          </cell>
          <cell r="D120">
            <v>3.8928641159504834E-3</v>
          </cell>
          <cell r="E120">
            <v>1.9738136803050255E-3</v>
          </cell>
          <cell r="F120">
            <v>1.376919797687655E-3</v>
          </cell>
          <cell r="G120">
            <v>1.1666122452328861E-3</v>
          </cell>
        </row>
        <row r="121">
          <cell r="A121" t="str">
            <v>T_C-ICE-NGA-S1</v>
          </cell>
          <cell r="B121" t="str">
            <v>VAR_cap</v>
          </cell>
          <cell r="C121" t="str">
            <v>-</v>
          </cell>
          <cell r="D121">
            <v>2.5629355550414398E-4</v>
          </cell>
          <cell r="E121">
            <v>1.4060045363310699E-4</v>
          </cell>
          <cell r="F121">
            <v>1.3959629922198001E-4</v>
          </cell>
          <cell r="G121">
            <v>1.1843439174538061E-4</v>
          </cell>
        </row>
        <row r="122">
          <cell r="A122" t="str">
            <v>D-T-ELC-car</v>
          </cell>
          <cell r="B122" t="str">
            <v>VAR_fout</v>
          </cell>
          <cell r="C122" t="str">
            <v>T-ELC-car</v>
          </cell>
          <cell r="D122">
            <v>0.74042411651839457</v>
          </cell>
          <cell r="E122">
            <v>1.936560415950572</v>
          </cell>
          <cell r="F122">
            <v>3.3324315142913745</v>
          </cell>
          <cell r="G122">
            <v>16.855939821797126</v>
          </cell>
          <cell r="H122">
            <v>33.413252437591844</v>
          </cell>
          <cell r="I122">
            <v>33.571755771112898</v>
          </cell>
        </row>
        <row r="123">
          <cell r="A123" t="str">
            <v>D-T-ELC-car</v>
          </cell>
          <cell r="B123" t="str">
            <v>VAR_fin</v>
          </cell>
          <cell r="C123" t="str">
            <v>TELC</v>
          </cell>
          <cell r="D123">
            <v>0.74042411651839457</v>
          </cell>
          <cell r="E123">
            <v>1.936560415950572</v>
          </cell>
          <cell r="F123">
            <v>3.3324315142913745</v>
          </cell>
          <cell r="G123">
            <v>16.855939821797126</v>
          </cell>
          <cell r="H123">
            <v>33.413252437591844</v>
          </cell>
          <cell r="I123">
            <v>33.571755771112898</v>
          </cell>
        </row>
        <row r="124">
          <cell r="A124" t="str">
            <v>D-T-ELC-car</v>
          </cell>
          <cell r="B124" t="str">
            <v>VAR_ncap</v>
          </cell>
          <cell r="C124" t="str">
            <v>-</v>
          </cell>
          <cell r="F124">
            <v>0.56867909335002498</v>
          </cell>
          <cell r="G124">
            <v>8.7916984104623008</v>
          </cell>
          <cell r="H124">
            <v>9.2360568002238601</v>
          </cell>
          <cell r="I124">
            <v>19.518738451163099</v>
          </cell>
        </row>
        <row r="125">
          <cell r="A125" t="str">
            <v>D-T-ELC-car</v>
          </cell>
          <cell r="B125" t="str">
            <v>VAR_cap</v>
          </cell>
          <cell r="C125" t="str">
            <v>-</v>
          </cell>
          <cell r="D125">
            <v>1.2762579570580499</v>
          </cell>
          <cell r="E125">
            <v>1.2762579570580499</v>
          </cell>
          <cell r="F125">
            <v>1.8449370504080749</v>
          </cell>
          <cell r="G125">
            <v>10.636635460870369</v>
          </cell>
          <cell r="H125">
            <v>28.1495271971805</v>
          </cell>
          <cell r="I125">
            <v>31.6394271867042</v>
          </cell>
        </row>
        <row r="126">
          <cell r="A126" t="str">
            <v>T_C-ICE-NGA-S2</v>
          </cell>
          <cell r="B126" t="str">
            <v>VAR_fout</v>
          </cell>
          <cell r="C126" t="str">
            <v>CO2_T</v>
          </cell>
          <cell r="D126">
            <v>3.1673608403216686</v>
          </cell>
          <cell r="E126">
            <v>2.4610965006668719</v>
          </cell>
          <cell r="F126">
            <v>2.429458729590789</v>
          </cell>
          <cell r="G126">
            <v>2.120558202525733</v>
          </cell>
        </row>
        <row r="127">
          <cell r="A127" t="str">
            <v>T_C-ICE-NGA-S2</v>
          </cell>
          <cell r="B127" t="str">
            <v>VAR_fout</v>
          </cell>
          <cell r="C127" t="str">
            <v>TPCAR</v>
          </cell>
          <cell r="D127">
            <v>3.5457021629308368E-2</v>
          </cell>
          <cell r="E127">
            <v>2.9642303115240361E-2</v>
          </cell>
          <cell r="F127">
            <v>2.9251841797361226E-2</v>
          </cell>
          <cell r="G127">
            <v>2.5573044445688375E-2</v>
          </cell>
        </row>
        <row r="128">
          <cell r="A128" t="str">
            <v>T_C-ICE-NGA-S2</v>
          </cell>
          <cell r="B128" t="str">
            <v>VAR_fin</v>
          </cell>
          <cell r="C128" t="str">
            <v>TNGA</v>
          </cell>
          <cell r="D128">
            <v>5.6158880147547226E-2</v>
          </cell>
          <cell r="E128">
            <v>4.3636462777781382E-2</v>
          </cell>
          <cell r="F128">
            <v>4.3075509389907611E-2</v>
          </cell>
          <cell r="G128">
            <v>3.7598549690172574E-2</v>
          </cell>
        </row>
        <row r="129">
          <cell r="A129" t="str">
            <v>T_C-ICE-NGA-S2</v>
          </cell>
          <cell r="B129" t="str">
            <v>VAR_cap</v>
          </cell>
          <cell r="C129" t="str">
            <v>-</v>
          </cell>
          <cell r="D129">
            <v>2.6902364593150698E-3</v>
          </cell>
          <cell r="E129">
            <v>2.2490537253059377E-3</v>
          </cell>
          <cell r="F129">
            <v>2.2194311701776827E-3</v>
          </cell>
          <cell r="G129">
            <v>1.9403111153780133E-3</v>
          </cell>
        </row>
        <row r="130">
          <cell r="A130" t="str">
            <v>TFLGV-ICEDSL</v>
          </cell>
          <cell r="B130" t="str">
            <v>VAR_fout</v>
          </cell>
          <cell r="C130" t="str">
            <v>CO2_T</v>
          </cell>
          <cell r="D130">
            <v>326.35166365503994</v>
          </cell>
          <cell r="E130">
            <v>384.71561794832996</v>
          </cell>
          <cell r="F130">
            <v>414.77565904703374</v>
          </cell>
          <cell r="G130">
            <v>192.84874869232308</v>
          </cell>
        </row>
        <row r="131">
          <cell r="A131" t="str">
            <v>TFLGV-ICEDSL</v>
          </cell>
          <cell r="B131" t="str">
            <v>VAR_fout</v>
          </cell>
          <cell r="C131" t="str">
            <v>TFLGV</v>
          </cell>
          <cell r="D131">
            <v>1.5231874572839719</v>
          </cell>
          <cell r="E131">
            <v>1.7955906745416685</v>
          </cell>
          <cell r="F131">
            <v>1.9358904881053038</v>
          </cell>
          <cell r="G131">
            <v>0.90008670975107441</v>
          </cell>
        </row>
        <row r="132">
          <cell r="A132" t="str">
            <v>TFLGV-ICEDSL</v>
          </cell>
          <cell r="B132" t="str">
            <v>VAR_fin</v>
          </cell>
          <cell r="C132" t="str">
            <v>TDSL</v>
          </cell>
          <cell r="D132">
            <v>4.4522737197140545</v>
          </cell>
          <cell r="E132">
            <v>5.2485077482718907</v>
          </cell>
          <cell r="F132">
            <v>5.658603806917248</v>
          </cell>
          <cell r="G132">
            <v>2.6309515510548804</v>
          </cell>
        </row>
        <row r="133">
          <cell r="A133" t="str">
            <v>TFLGV-ICEDSL</v>
          </cell>
          <cell r="B133" t="str">
            <v>VAR_ncap</v>
          </cell>
          <cell r="C133" t="str">
            <v>-</v>
          </cell>
          <cell r="F133">
            <v>1.39702600927779E-2</v>
          </cell>
        </row>
        <row r="134">
          <cell r="A134" t="str">
            <v>TFLGV-ICEDSL</v>
          </cell>
          <cell r="B134" t="str">
            <v>VAR_cap</v>
          </cell>
          <cell r="C134" t="str">
            <v>-</v>
          </cell>
          <cell r="D134">
            <v>0.106169</v>
          </cell>
          <cell r="E134">
            <v>0.12515599999999999</v>
          </cell>
          <cell r="F134">
            <v>0.1391262600927779</v>
          </cell>
          <cell r="G134">
            <v>8.4813166155588496E-2</v>
          </cell>
        </row>
        <row r="135">
          <cell r="A135" t="str">
            <v>T_C-ICE-NGA-S3</v>
          </cell>
          <cell r="B135" t="str">
            <v>VAR_fout</v>
          </cell>
          <cell r="C135" t="str">
            <v>CO2_T</v>
          </cell>
          <cell r="D135">
            <v>0.26468753595362876</v>
          </cell>
          <cell r="E135">
            <v>0.27554835950088058</v>
          </cell>
          <cell r="F135">
            <v>1.9046148759332426</v>
          </cell>
          <cell r="G135">
            <v>1.6520265937205807</v>
          </cell>
          <cell r="H135">
            <v>0.13804883744634799</v>
          </cell>
        </row>
        <row r="136">
          <cell r="A136" t="str">
            <v>T_C-ICE-NGA-S3</v>
          </cell>
          <cell r="B136" t="str">
            <v>VAR_fout</v>
          </cell>
          <cell r="C136" t="str">
            <v>TPCAR</v>
          </cell>
          <cell r="D136">
            <v>2.1973258084687216E-3</v>
          </cell>
          <cell r="E136">
            <v>2.3049249612708527E-3</v>
          </cell>
          <cell r="F136">
            <v>1.6684187197152516E-2</v>
          </cell>
          <cell r="G136">
            <v>1.4473043249042073E-2</v>
          </cell>
          <cell r="H136">
            <v>1.2185351005484003E-3</v>
          </cell>
        </row>
        <row r="137">
          <cell r="A137" t="str">
            <v>T_C-ICE-NGA-S3</v>
          </cell>
          <cell r="B137" t="str">
            <v>VAR_fin</v>
          </cell>
          <cell r="C137" t="str">
            <v>TNGA</v>
          </cell>
          <cell r="D137">
            <v>4.6930414176175259E-3</v>
          </cell>
          <cell r="E137">
            <v>4.8856092110085222E-3</v>
          </cell>
          <cell r="F137">
            <v>3.3769767303781055E-2</v>
          </cell>
          <cell r="G137">
            <v>2.9291251661712401E-2</v>
          </cell>
          <cell r="H137">
            <v>2.4476744228075905E-3</v>
          </cell>
        </row>
        <row r="138">
          <cell r="A138" t="str">
            <v>T_C-ICE-NGA-S3</v>
          </cell>
          <cell r="B138" t="str">
            <v>VAR_ncap</v>
          </cell>
          <cell r="C138" t="str">
            <v>-</v>
          </cell>
          <cell r="F138">
            <v>1.00371873686398E-3</v>
          </cell>
        </row>
        <row r="139">
          <cell r="A139" t="str">
            <v>T_C-ICE-NGA-S3</v>
          </cell>
          <cell r="B139" t="str">
            <v>VAR_cap</v>
          </cell>
          <cell r="C139" t="str">
            <v>-</v>
          </cell>
          <cell r="D139">
            <v>1.5112174236928E-4</v>
          </cell>
          <cell r="E139">
            <v>1.58528461802161E-4</v>
          </cell>
          <cell r="F139">
            <v>1.1472033277710771E-3</v>
          </cell>
          <cell r="G139">
            <v>9.9517284945066487E-4</v>
          </cell>
          <cell r="H139">
            <v>8.3788532733403796E-5</v>
          </cell>
        </row>
        <row r="140">
          <cell r="A140" t="str">
            <v>T_C-ICE-NGA-S4</v>
          </cell>
          <cell r="B140" t="str">
            <v>VAR_fout</v>
          </cell>
          <cell r="C140" t="str">
            <v>CO2_T</v>
          </cell>
          <cell r="D140">
            <v>1.2692930920598299E-3</v>
          </cell>
          <cell r="E140">
            <v>3.1821920210401201E-3</v>
          </cell>
          <cell r="F140">
            <v>3.0706017960411402E-3</v>
          </cell>
          <cell r="G140">
            <v>4.8177079828495861</v>
          </cell>
          <cell r="H140">
            <v>5.7355250595451102</v>
          </cell>
          <cell r="I140">
            <v>0.786099771122451</v>
          </cell>
        </row>
        <row r="141">
          <cell r="A141" t="str">
            <v>T_C-ICE-NGA-S4</v>
          </cell>
          <cell r="B141" t="str">
            <v>VAR_fout</v>
          </cell>
          <cell r="C141" t="str">
            <v>TPCAR</v>
          </cell>
          <cell r="D141">
            <v>1.6923907894131037E-5</v>
          </cell>
          <cell r="E141">
            <v>3.2229050912272763E-5</v>
          </cell>
          <cell r="F141">
            <v>3.1334690301256195E-5</v>
          </cell>
          <cell r="G141">
            <v>3.7032264503228357E-2</v>
          </cell>
          <cell r="H141">
            <v>4.6841526992260386E-2</v>
          </cell>
          <cell r="I141">
            <v>6.6081461258339436E-3</v>
          </cell>
        </row>
        <row r="142">
          <cell r="A142" t="str">
            <v>T_C-ICE-NGA-S4</v>
          </cell>
          <cell r="B142" t="str">
            <v>VAR_fin</v>
          </cell>
          <cell r="C142" t="str">
            <v>TNGA</v>
          </cell>
          <cell r="D142">
            <v>2.2505196667727428E-5</v>
          </cell>
          <cell r="E142">
            <v>5.6421844344682842E-5</v>
          </cell>
          <cell r="F142">
            <v>5.4443294256048449E-5</v>
          </cell>
          <cell r="G142">
            <v>8.5420354305843618E-2</v>
          </cell>
          <cell r="H142">
            <v>0.1016937067295232</v>
          </cell>
          <cell r="I142">
            <v>1.3937939204298774E-2</v>
          </cell>
        </row>
        <row r="143">
          <cell r="A143" t="str">
            <v>T_C-ICE-NGA-S4</v>
          </cell>
          <cell r="B143" t="str">
            <v>VAR_ncap</v>
          </cell>
          <cell r="C143" t="str">
            <v>-</v>
          </cell>
          <cell r="F143">
            <v>4.41589493029107E-8</v>
          </cell>
          <cell r="G143">
            <v>3.0730602046736299E-3</v>
          </cell>
        </row>
        <row r="144">
          <cell r="A144" t="str">
            <v>T_C-ICE-NGA-S4</v>
          </cell>
          <cell r="B144" t="str">
            <v>VAR_cap</v>
          </cell>
          <cell r="C144" t="str">
            <v>-</v>
          </cell>
          <cell r="D144">
            <v>1.3482428115016E-6</v>
          </cell>
          <cell r="E144">
            <v>2.5682677667854598E-6</v>
          </cell>
          <cell r="F144">
            <v>2.5420062003833616E-6</v>
          </cell>
          <cell r="G144">
            <v>2.9159947083639282E-3</v>
          </cell>
          <cell r="H144">
            <v>3.7136037765730101E-3</v>
          </cell>
          <cell r="I144">
            <v>7.4332310555710001E-4</v>
          </cell>
        </row>
        <row r="145">
          <cell r="A145" t="str">
            <v>T_C-MHY-GSL-S1</v>
          </cell>
          <cell r="B145" t="str">
            <v>VAR_ncap</v>
          </cell>
          <cell r="C145" t="str">
            <v>-</v>
          </cell>
          <cell r="G145">
            <v>2.50378169741304E-8</v>
          </cell>
        </row>
        <row r="146">
          <cell r="A146" t="str">
            <v>T_C-MHY-GSL-S1</v>
          </cell>
          <cell r="B146" t="str">
            <v>VAR_cap</v>
          </cell>
          <cell r="C146" t="str">
            <v>-</v>
          </cell>
          <cell r="G146">
            <v>2.3739302407930699E-8</v>
          </cell>
          <cell r="H146">
            <v>9.5909903730166305E-9</v>
          </cell>
        </row>
        <row r="147">
          <cell r="A147" t="str">
            <v>T_TRLY_ELC</v>
          </cell>
          <cell r="B147" t="str">
            <v>VAR_fout</v>
          </cell>
          <cell r="C147" t="str">
            <v>TPTRLY</v>
          </cell>
          <cell r="D147">
            <v>2.7120999999999972E-2</v>
          </cell>
          <cell r="E147">
            <v>2.7694845980498664E-2</v>
          </cell>
          <cell r="F147">
            <v>2.8779804648019405E-2</v>
          </cell>
          <cell r="G147">
            <v>3.0438609296038813E-2</v>
          </cell>
          <cell r="H147">
            <v>3.190297981244189E-2</v>
          </cell>
          <cell r="I147">
            <v>3.2968777271244219E-2</v>
          </cell>
        </row>
        <row r="148">
          <cell r="A148" t="str">
            <v>T_TRLY_ELC</v>
          </cell>
          <cell r="B148" t="str">
            <v>VAR_fin</v>
          </cell>
          <cell r="C148" t="str">
            <v>TELC</v>
          </cell>
          <cell r="D148">
            <v>0.2816422643485601</v>
          </cell>
          <cell r="E148">
            <v>0.30572256601970044</v>
          </cell>
          <cell r="F148">
            <v>0.35085968857730543</v>
          </cell>
          <cell r="G148">
            <v>0.44923092922422131</v>
          </cell>
          <cell r="H148">
            <v>0.47084297205490083</v>
          </cell>
          <cell r="I148">
            <v>0.48657263887791485</v>
          </cell>
        </row>
        <row r="149">
          <cell r="A149" t="str">
            <v>T_C-MHY-DSL-S1</v>
          </cell>
          <cell r="B149" t="str">
            <v>VAR_ncap</v>
          </cell>
          <cell r="C149" t="str">
            <v>-</v>
          </cell>
          <cell r="G149">
            <v>2.22858003263343E-8</v>
          </cell>
          <cell r="H149">
            <v>1.01632286091281E-8</v>
          </cell>
        </row>
        <row r="150">
          <cell r="A150" t="str">
            <v>T_C-MHY-DSL-S1</v>
          </cell>
          <cell r="B150" t="str">
            <v>VAR_cap</v>
          </cell>
          <cell r="C150" t="str">
            <v>-</v>
          </cell>
          <cell r="G150">
            <v>2.11300112104916E-8</v>
          </cell>
          <cell r="H150">
            <v>1.8288358884419701E-8</v>
          </cell>
          <cell r="I150">
            <v>5.1395439967009897E-9</v>
          </cell>
        </row>
        <row r="151">
          <cell r="A151" t="str">
            <v>T_C-MHY-GSL-S4</v>
          </cell>
          <cell r="B151" t="str">
            <v>VAR_ncap</v>
          </cell>
          <cell r="C151" t="str">
            <v>-</v>
          </cell>
          <cell r="H151">
            <v>1.9461521660247298E-8</v>
          </cell>
        </row>
        <row r="152">
          <cell r="A152" t="str">
            <v>T_C-MHY-GSL-S4</v>
          </cell>
          <cell r="B152" t="str">
            <v>VAR_cap</v>
          </cell>
          <cell r="C152" t="str">
            <v>-</v>
          </cell>
          <cell r="H152">
            <v>1.86732124967337E-8</v>
          </cell>
          <cell r="I152">
            <v>9.8416901422205692E-9</v>
          </cell>
        </row>
        <row r="153">
          <cell r="A153" t="str">
            <v>T_B_c-HYBDSL-S1</v>
          </cell>
          <cell r="B153" t="str">
            <v>VAR_fout</v>
          </cell>
          <cell r="C153" t="str">
            <v>CO2_T</v>
          </cell>
          <cell r="E153">
            <v>17.876943597049198</v>
          </cell>
          <cell r="F153">
            <v>8.5348058125866704</v>
          </cell>
          <cell r="I153">
            <v>4.30440058189129</v>
          </cell>
        </row>
        <row r="154">
          <cell r="A154" t="str">
            <v>T_B_c-HYBDSL-S1</v>
          </cell>
          <cell r="B154" t="str">
            <v>VAR_fout</v>
          </cell>
          <cell r="C154" t="str">
            <v>TPBSc</v>
          </cell>
          <cell r="E154">
            <v>3.9635037422717144E-2</v>
          </cell>
          <cell r="F154">
            <v>1.892254936874848E-2</v>
          </cell>
          <cell r="I154">
            <v>1.3208747087753674E-2</v>
          </cell>
        </row>
        <row r="155">
          <cell r="A155" t="str">
            <v>T_B_c-HYBDSL-S1</v>
          </cell>
          <cell r="B155" t="str">
            <v>VAR_fin</v>
          </cell>
          <cell r="C155" t="str">
            <v>TDSL</v>
          </cell>
          <cell r="E155">
            <v>0.24388736148771159</v>
          </cell>
          <cell r="F155">
            <v>0.11643664137226022</v>
          </cell>
          <cell r="I155">
            <v>5.8723063873005271E-2</v>
          </cell>
        </row>
        <row r="156">
          <cell r="A156" t="str">
            <v>T_B_c-HYBDSL-S1</v>
          </cell>
          <cell r="B156" t="str">
            <v>VAR_ncap</v>
          </cell>
          <cell r="C156" t="str">
            <v>-</v>
          </cell>
          <cell r="E156">
            <v>8.6126204462238902E-4</v>
          </cell>
          <cell r="I156">
            <v>3.7715552435141299E-4</v>
          </cell>
        </row>
        <row r="157">
          <cell r="A157" t="str">
            <v>T_B_c-HYBDSL-S1</v>
          </cell>
          <cell r="B157" t="str">
            <v>VAR_cap</v>
          </cell>
          <cell r="C157" t="str">
            <v>-</v>
          </cell>
          <cell r="E157">
            <v>8.6126204462238902E-4</v>
          </cell>
          <cell r="F157">
            <v>4.1118364719393302E-4</v>
          </cell>
          <cell r="G157">
            <v>7.2841655992562926E-11</v>
          </cell>
          <cell r="I157">
            <v>3.7715552435141299E-4</v>
          </cell>
        </row>
        <row r="158">
          <cell r="A158" t="str">
            <v>T_B_c-HYBDSL-S2</v>
          </cell>
          <cell r="B158" t="str">
            <v>VAR_fout</v>
          </cell>
          <cell r="C158" t="str">
            <v>CO2_T</v>
          </cell>
          <cell r="E158">
            <v>17.090344773380799</v>
          </cell>
          <cell r="F158">
            <v>8.5595997637566992</v>
          </cell>
          <cell r="G158">
            <v>7.4254923629179697</v>
          </cell>
        </row>
        <row r="159">
          <cell r="A159" t="str">
            <v>T_B_c-HYBDSL-S2</v>
          </cell>
          <cell r="B159" t="str">
            <v>VAR_fout</v>
          </cell>
          <cell r="C159" t="str">
            <v>TPBSc</v>
          </cell>
          <cell r="E159">
            <v>2.716127560949877E-2</v>
          </cell>
          <cell r="F159">
            <v>1.3603566889564054E-2</v>
          </cell>
          <cell r="G159">
            <v>1.180115716094747E-2</v>
          </cell>
        </row>
        <row r="160">
          <cell r="A160" t="str">
            <v>T_B_c-HYBDSL-S2</v>
          </cell>
          <cell r="B160" t="str">
            <v>VAR_fin</v>
          </cell>
          <cell r="C160" t="str">
            <v>TDSL</v>
          </cell>
          <cell r="E160">
            <v>0.2331561360624933</v>
          </cell>
          <cell r="F160">
            <v>0.11677489445779961</v>
          </cell>
          <cell r="G160">
            <v>0.10130276074922204</v>
          </cell>
        </row>
        <row r="161">
          <cell r="A161" t="str">
            <v>T_B_c-HYBDSL-S2</v>
          </cell>
          <cell r="B161" t="str">
            <v>VAR_ncap</v>
          </cell>
          <cell r="C161" t="str">
            <v>-</v>
          </cell>
          <cell r="E161">
            <v>5.9020950061573101E-4</v>
          </cell>
        </row>
        <row r="162">
          <cell r="A162" t="str">
            <v>T_B_c-HYBDSL-S2</v>
          </cell>
          <cell r="B162" t="str">
            <v>VAR_cap</v>
          </cell>
          <cell r="C162" t="str">
            <v>-</v>
          </cell>
          <cell r="E162">
            <v>5.9020950061573101E-4</v>
          </cell>
          <cell r="F162">
            <v>2.9560301418638804E-4</v>
          </cell>
          <cell r="G162">
            <v>2.5643696627288893E-4</v>
          </cell>
        </row>
        <row r="163">
          <cell r="A163" t="str">
            <v>T_C-BATELCEXT</v>
          </cell>
          <cell r="B163" t="str">
            <v>VAR_fout</v>
          </cell>
          <cell r="C163" t="str">
            <v>TPCAR</v>
          </cell>
          <cell r="D163">
            <v>0.41619597390073965</v>
          </cell>
          <cell r="E163">
            <v>0.36070319615426766</v>
          </cell>
          <cell r="F163">
            <v>0.27746397204264428</v>
          </cell>
          <cell r="G163">
            <v>0.13873199357111735</v>
          </cell>
        </row>
        <row r="164">
          <cell r="A164" t="str">
            <v>T_C-BATELCEXT</v>
          </cell>
          <cell r="B164" t="str">
            <v>VAR_fin</v>
          </cell>
          <cell r="C164" t="str">
            <v>T-ELC-car</v>
          </cell>
          <cell r="D164">
            <v>0.46789248100234421</v>
          </cell>
          <cell r="E164">
            <v>0.37693185796731243</v>
          </cell>
          <cell r="F164">
            <v>0.26222962833181296</v>
          </cell>
          <cell r="G164">
            <v>0.11309560868217404</v>
          </cell>
        </row>
        <row r="165">
          <cell r="A165" t="str">
            <v>T_C-BATELCEXT</v>
          </cell>
          <cell r="B165" t="str">
            <v>VAR_cap</v>
          </cell>
          <cell r="C165" t="str">
            <v>-</v>
          </cell>
          <cell r="D165">
            <v>4.2040000000000001E-2</v>
          </cell>
          <cell r="E165">
            <v>3.6434666666666699E-2</v>
          </cell>
          <cell r="F165">
            <v>2.80266666666667E-2</v>
          </cell>
          <cell r="G165">
            <v>1.40133333333333E-2</v>
          </cell>
        </row>
        <row r="166">
          <cell r="A166" t="str">
            <v>D-TDSL</v>
          </cell>
          <cell r="B166" t="str">
            <v>VAR_fout</v>
          </cell>
          <cell r="C166" t="str">
            <v>CO2</v>
          </cell>
          <cell r="D166">
            <v>8962.0007755125807</v>
          </cell>
          <cell r="E166">
            <v>8000.6359326091797</v>
          </cell>
          <cell r="F166">
            <v>6745.5240158194301</v>
          </cell>
          <cell r="G166">
            <v>4737.0820406790999</v>
          </cell>
          <cell r="H166">
            <v>3144.5558813192101</v>
          </cell>
          <cell r="I166">
            <v>456.36017036459401</v>
          </cell>
        </row>
        <row r="167">
          <cell r="A167" t="str">
            <v>D-TDSL</v>
          </cell>
          <cell r="B167" t="str">
            <v>VAR_fout</v>
          </cell>
          <cell r="C167" t="str">
            <v>TDSL</v>
          </cell>
          <cell r="D167">
            <v>120.46786184893635</v>
          </cell>
          <cell r="E167">
            <v>107.54512618060706</v>
          </cell>
          <cell r="F167">
            <v>90.673821124495404</v>
          </cell>
          <cell r="G167">
            <v>63.676199002668412</v>
          </cell>
          <cell r="H167">
            <v>42.269347322764169</v>
          </cell>
          <cell r="I167">
            <v>6.1344263779864017</v>
          </cell>
        </row>
        <row r="168">
          <cell r="A168" t="str">
            <v>D-TDSL</v>
          </cell>
          <cell r="B168" t="str">
            <v>VAR_fin</v>
          </cell>
          <cell r="C168" t="str">
            <v>DSL</v>
          </cell>
          <cell r="D168">
            <v>122.264676337143</v>
          </cell>
          <cell r="E168">
            <v>109.14919416929301</v>
          </cell>
          <cell r="F168">
            <v>92.026248510496998</v>
          </cell>
          <cell r="G168">
            <v>64.625948713220964</v>
          </cell>
          <cell r="H168">
            <v>42.899807384982388</v>
          </cell>
          <cell r="I168">
            <v>6.2259231973341587</v>
          </cell>
        </row>
        <row r="169">
          <cell r="A169" t="str">
            <v>T_B_c-HYBDSL-S3</v>
          </cell>
          <cell r="B169" t="str">
            <v>VAR_fout</v>
          </cell>
          <cell r="C169" t="str">
            <v>CO2_T</v>
          </cell>
          <cell r="E169">
            <v>5.3445736518477203</v>
          </cell>
          <cell r="F169">
            <v>5.34457278623535</v>
          </cell>
          <cell r="G169">
            <v>7.1478504954497897</v>
          </cell>
          <cell r="H169">
            <v>1.80779130218761</v>
          </cell>
          <cell r="I169">
            <v>0.619174473943648</v>
          </cell>
        </row>
        <row r="170">
          <cell r="A170" t="str">
            <v>T_B_c-HYBDSL-S3</v>
          </cell>
          <cell r="B170" t="str">
            <v>VAR_fout</v>
          </cell>
          <cell r="C170" t="str">
            <v>TPBSc</v>
          </cell>
          <cell r="E170">
            <v>5.7044631083068946E-3</v>
          </cell>
          <cell r="F170">
            <v>5.7044621844064584E-3</v>
          </cell>
          <cell r="G170">
            <v>8.2037285549357904E-3</v>
          </cell>
          <cell r="H170">
            <v>2.435018245396789E-3</v>
          </cell>
          <cell r="I170">
            <v>8.3400176741212897E-4</v>
          </cell>
        </row>
        <row r="171">
          <cell r="A171" t="str">
            <v>T_B_c-HYBDSL-S3</v>
          </cell>
          <cell r="B171" t="str">
            <v>VAR_fin</v>
          </cell>
          <cell r="C171" t="str">
            <v>TDSL</v>
          </cell>
          <cell r="E171">
            <v>7.2913692385371431E-2</v>
          </cell>
          <cell r="F171">
            <v>7.2913680576198528E-2</v>
          </cell>
          <cell r="G171">
            <v>9.7515013580488252E-2</v>
          </cell>
          <cell r="H171">
            <v>2.4662909988916938E-2</v>
          </cell>
          <cell r="I171">
            <v>8.4471278846336741E-3</v>
          </cell>
        </row>
        <row r="172">
          <cell r="A172" t="str">
            <v>T_B_c-HYBDSL-S3</v>
          </cell>
          <cell r="B172" t="str">
            <v>VAR_ncap</v>
          </cell>
          <cell r="C172" t="str">
            <v>-</v>
          </cell>
          <cell r="E172">
            <v>1.23956928559778E-4</v>
          </cell>
          <cell r="G172">
            <v>1.0482179957758E-4</v>
          </cell>
          <cell r="H172">
            <v>5.2912496952475601E-5</v>
          </cell>
        </row>
        <row r="173">
          <cell r="A173" t="str">
            <v>T_B_c-HYBDSL-S3</v>
          </cell>
          <cell r="B173" t="str">
            <v>VAR_cap</v>
          </cell>
          <cell r="C173" t="str">
            <v>-</v>
          </cell>
          <cell r="E173">
            <v>1.23956928559778E-4</v>
          </cell>
          <cell r="F173">
            <v>1.23956928559778E-4</v>
          </cell>
          <cell r="G173">
            <v>1.7826550439569599E-4</v>
          </cell>
          <cell r="H173">
            <v>5.2912496952475601E-5</v>
          </cell>
          <cell r="I173">
            <v>1.81236544245182E-5</v>
          </cell>
        </row>
        <row r="174">
          <cell r="A174" t="str">
            <v>T-Bat-Car-STG_S1</v>
          </cell>
          <cell r="B174" t="str">
            <v>VAR_fout</v>
          </cell>
          <cell r="C174" t="str">
            <v>T-ELC-car-BatSTGAUXout_S1</v>
          </cell>
          <cell r="D174">
            <v>7.654296453833742E-3</v>
          </cell>
          <cell r="E174">
            <v>0.31767772208959821</v>
          </cell>
          <cell r="F174">
            <v>0.52923087371690625</v>
          </cell>
          <cell r="G174">
            <v>0.95420988503022464</v>
          </cell>
          <cell r="H174">
            <v>0.55335712973015105</v>
          </cell>
          <cell r="I174">
            <v>1.5350507230923833</v>
          </cell>
        </row>
        <row r="175">
          <cell r="A175" t="str">
            <v>T-Bat-Car-STG_S1</v>
          </cell>
          <cell r="B175" t="str">
            <v>VAR_fout</v>
          </cell>
          <cell r="C175" t="str">
            <v>T-ELC-car-BatSTGOut_S1</v>
          </cell>
          <cell r="D175">
            <v>7.6542964538337411E-3</v>
          </cell>
          <cell r="E175">
            <v>0.31767772208959821</v>
          </cell>
          <cell r="F175">
            <v>0.52923087371690614</v>
          </cell>
          <cell r="G175">
            <v>0.95420988503022452</v>
          </cell>
          <cell r="H175">
            <v>0.55335712973015105</v>
          </cell>
          <cell r="I175">
            <v>1.5350507230923829</v>
          </cell>
        </row>
        <row r="176">
          <cell r="A176" t="str">
            <v>T-Bat-Car-STG_S1</v>
          </cell>
          <cell r="B176" t="str">
            <v>VAR_fin</v>
          </cell>
          <cell r="C176" t="str">
            <v>T-ELC-car-BatSTGAUXin_S1</v>
          </cell>
          <cell r="D176">
            <v>7.6550358583185631E-3</v>
          </cell>
          <cell r="E176">
            <v>0.31770911041618255</v>
          </cell>
          <cell r="F176">
            <v>0.52928327505094974</v>
          </cell>
          <cell r="G176">
            <v>0.95430528819307203</v>
          </cell>
          <cell r="H176">
            <v>0.55341244753870755</v>
          </cell>
          <cell r="I176">
            <v>1.5352041517852368</v>
          </cell>
        </row>
        <row r="177">
          <cell r="A177" t="str">
            <v>T-Bat-Car-STG_S1</v>
          </cell>
          <cell r="B177" t="str">
            <v>VAR_fin</v>
          </cell>
          <cell r="C177" t="str">
            <v>T-ELC-car-BatSTGin_S1</v>
          </cell>
          <cell r="D177">
            <v>7.6550358583185631E-3</v>
          </cell>
          <cell r="E177">
            <v>0.31770911041618255</v>
          </cell>
          <cell r="F177">
            <v>0.52928327505094974</v>
          </cell>
          <cell r="G177">
            <v>0.95430528819307203</v>
          </cell>
          <cell r="H177">
            <v>0.55341244753870755</v>
          </cell>
          <cell r="I177">
            <v>1.5352041517852368</v>
          </cell>
        </row>
        <row r="178">
          <cell r="A178" t="str">
            <v>T-Bat-Car-STG_S1</v>
          </cell>
          <cell r="B178" t="str">
            <v>VAR_ncap</v>
          </cell>
          <cell r="C178" t="str">
            <v>-</v>
          </cell>
          <cell r="D178">
            <v>1.04178013207789E-3</v>
          </cell>
          <cell r="E178">
            <v>4.80311765054127</v>
          </cell>
          <cell r="F178">
            <v>6.9685393812242999</v>
          </cell>
          <cell r="G178">
            <v>11.1890202065926</v>
          </cell>
          <cell r="H178">
            <v>7.3568681869519503</v>
          </cell>
          <cell r="I178">
            <v>19.911925267076199</v>
          </cell>
        </row>
        <row r="179">
          <cell r="A179" t="str">
            <v>T-Bat-Car-STG_S1</v>
          </cell>
          <cell r="B179" t="str">
            <v>VAR_cap</v>
          </cell>
          <cell r="C179" t="str">
            <v>-</v>
          </cell>
          <cell r="D179">
            <v>1.04178013207789E-3</v>
          </cell>
          <cell r="E179">
            <v>4.7401844968739368</v>
          </cell>
          <cell r="F179">
            <v>11.342023655748841</v>
          </cell>
          <cell r="G179">
            <v>20.231534790794839</v>
          </cell>
          <cell r="H179">
            <v>11.912873145711437</v>
          </cell>
          <cell r="I179">
            <v>20.710263784390943</v>
          </cell>
        </row>
        <row r="180">
          <cell r="A180" t="str">
            <v>TFHGV-ICEDSLExt</v>
          </cell>
          <cell r="B180" t="str">
            <v>VAR_fout</v>
          </cell>
          <cell r="C180" t="str">
            <v>CO2_T</v>
          </cell>
          <cell r="D180">
            <v>1410.2458509462899</v>
          </cell>
          <cell r="E180">
            <v>1167.18942181436</v>
          </cell>
          <cell r="F180">
            <v>838.51450926549103</v>
          </cell>
          <cell r="G180">
            <v>356.43802449584399</v>
          </cell>
        </row>
        <row r="181">
          <cell r="A181" t="str">
            <v>TFHGV-ICEDSLExt</v>
          </cell>
          <cell r="B181" t="str">
            <v>VAR_fout</v>
          </cell>
          <cell r="C181" t="str">
            <v>TFHGV</v>
          </cell>
          <cell r="D181">
            <v>1.5767368570856373</v>
          </cell>
          <cell r="E181">
            <v>1.3375100750762612</v>
          </cell>
          <cell r="F181">
            <v>0.99592225731416562</v>
          </cell>
          <cell r="G181">
            <v>0.42334933746042974</v>
          </cell>
        </row>
        <row r="182">
          <cell r="A182" t="str">
            <v>TFHGV-ICEDSLExt</v>
          </cell>
          <cell r="B182" t="str">
            <v>VAR_fin</v>
          </cell>
          <cell r="C182" t="str">
            <v>TDSL</v>
          </cell>
          <cell r="D182">
            <v>19.239370408544154</v>
          </cell>
          <cell r="E182">
            <v>15.923457323524715</v>
          </cell>
          <cell r="F182">
            <v>11.439488530224992</v>
          </cell>
          <cell r="G182">
            <v>4.8627288471465864</v>
          </cell>
        </row>
        <row r="183">
          <cell r="A183" t="str">
            <v>TFHGV-ICEDSLExt</v>
          </cell>
          <cell r="B183" t="str">
            <v>VAR_cap</v>
          </cell>
          <cell r="C183" t="str">
            <v>-</v>
          </cell>
          <cell r="D183">
            <v>2.9662000000000001E-2</v>
          </cell>
          <cell r="E183">
            <v>2.5707066666666702E-2</v>
          </cell>
          <cell r="F183">
            <v>1.9774666666666701E-2</v>
          </cell>
          <cell r="G183">
            <v>9.8873333333333296E-3</v>
          </cell>
        </row>
        <row r="184">
          <cell r="A184" t="str">
            <v>TPSHPGSLEXT</v>
          </cell>
          <cell r="B184" t="str">
            <v>VAR_fout</v>
          </cell>
          <cell r="C184" t="str">
            <v>TPSHP</v>
          </cell>
          <cell r="D184">
            <v>1.5951113482171899</v>
          </cell>
        </row>
        <row r="185">
          <cell r="A185" t="str">
            <v>TPSHPGSLEXT</v>
          </cell>
          <cell r="B185" t="str">
            <v>VAR_fout</v>
          </cell>
          <cell r="C185" t="str">
            <v>CO2_T</v>
          </cell>
          <cell r="D185">
            <v>129.873812963153</v>
          </cell>
        </row>
        <row r="186">
          <cell r="A186" t="str">
            <v>TPSHPGSLEXT</v>
          </cell>
          <cell r="B186" t="str">
            <v>VAR_fin</v>
          </cell>
          <cell r="C186" t="str">
            <v>TGSL</v>
          </cell>
          <cell r="D186">
            <v>1.759807763728358</v>
          </cell>
        </row>
        <row r="187">
          <cell r="A187" t="str">
            <v>TPSHPGSLEXT</v>
          </cell>
          <cell r="B187" t="str">
            <v>VAR_cap</v>
          </cell>
          <cell r="C187" t="str">
            <v>-</v>
          </cell>
          <cell r="D187">
            <v>1.5951113482171899</v>
          </cell>
          <cell r="E187">
            <v>1.5951113482171899</v>
          </cell>
          <cell r="F187">
            <v>1.0478999890040086E-9</v>
          </cell>
          <cell r="G187">
            <v>7.7590001090754868E-10</v>
          </cell>
          <cell r="H187">
            <v>1.8348400576684298E-10</v>
          </cell>
        </row>
        <row r="188">
          <cell r="A188" t="str">
            <v>T-Bat-Car-STG_S2</v>
          </cell>
          <cell r="B188" t="str">
            <v>VAR_fout</v>
          </cell>
          <cell r="C188" t="str">
            <v>T-ELC-car-BatSTGAUXout_S2</v>
          </cell>
          <cell r="D188">
            <v>6.6179759900302587E-2</v>
          </cell>
          <cell r="E188">
            <v>0.1020732083774523</v>
          </cell>
          <cell r="F188">
            <v>0.12669287117026246</v>
          </cell>
          <cell r="G188">
            <v>4.6925776468144846</v>
          </cell>
          <cell r="H188">
            <v>11.652733297030895</v>
          </cell>
          <cell r="I188">
            <v>10.857671249319216</v>
          </cell>
        </row>
        <row r="189">
          <cell r="A189" t="str">
            <v>T-Bat-Car-STG_S2</v>
          </cell>
          <cell r="B189" t="str">
            <v>VAR_fout</v>
          </cell>
          <cell r="C189" t="str">
            <v>T-ELC-car-BatSTGOut_S2</v>
          </cell>
          <cell r="D189">
            <v>6.6179759900302587E-2</v>
          </cell>
          <cell r="E189">
            <v>0.1020732083774523</v>
          </cell>
          <cell r="F189">
            <v>0.12669287117026243</v>
          </cell>
          <cell r="G189">
            <v>4.6925776468144829</v>
          </cell>
          <cell r="H189">
            <v>11.652733297030895</v>
          </cell>
          <cell r="I189">
            <v>10.857671249319216</v>
          </cell>
        </row>
        <row r="190">
          <cell r="A190" t="str">
            <v>T-Bat-Car-STG_S2</v>
          </cell>
          <cell r="B190" t="str">
            <v>VAR_fin</v>
          </cell>
          <cell r="C190" t="str">
            <v>T-ELC-car-BatSTGAUXin_S2</v>
          </cell>
          <cell r="D190">
            <v>6.6186349995149676E-2</v>
          </cell>
          <cell r="E190">
            <v>0.10208320906704928</v>
          </cell>
          <cell r="F190">
            <v>0.12670501064430351</v>
          </cell>
          <cell r="G190">
            <v>4.6930469227048413</v>
          </cell>
          <cell r="H190">
            <v>11.653898643903688</v>
          </cell>
          <cell r="I190">
            <v>10.858756988978177</v>
          </cell>
        </row>
        <row r="191">
          <cell r="A191" t="str">
            <v>T-Bat-Car-STG_S2</v>
          </cell>
          <cell r="B191" t="str">
            <v>VAR_fin</v>
          </cell>
          <cell r="C191" t="str">
            <v>T-ELC-car-BatSTGin_S2</v>
          </cell>
          <cell r="D191">
            <v>6.6186349995149676E-2</v>
          </cell>
          <cell r="E191">
            <v>0.10208320906704928</v>
          </cell>
          <cell r="F191">
            <v>0.12670501064430351</v>
          </cell>
          <cell r="G191">
            <v>4.6930469227048413</v>
          </cell>
          <cell r="H191">
            <v>11.653898643903688</v>
          </cell>
          <cell r="I191">
            <v>10.858756988978177</v>
          </cell>
        </row>
        <row r="192">
          <cell r="A192" t="str">
            <v>T-Bat-Car-STG_S2</v>
          </cell>
          <cell r="B192" t="str">
            <v>VAR_ncap</v>
          </cell>
          <cell r="C192" t="str">
            <v>-</v>
          </cell>
          <cell r="D192">
            <v>9.0454428535911499E-3</v>
          </cell>
          <cell r="E192">
            <v>1.19449782678078E-2</v>
          </cell>
          <cell r="F192">
            <v>0.45021296279794298</v>
          </cell>
          <cell r="G192">
            <v>73.062389927081796</v>
          </cell>
          <cell r="H192">
            <v>92.660773127637398</v>
          </cell>
          <cell r="I192">
            <v>175.12772702770999</v>
          </cell>
        </row>
        <row r="193">
          <cell r="A193" t="str">
            <v>T-Bat-Car-STG_S2</v>
          </cell>
          <cell r="B193" t="str">
            <v>VAR_cap</v>
          </cell>
          <cell r="C193" t="str">
            <v>-</v>
          </cell>
          <cell r="D193">
            <v>9.0454428535911499E-3</v>
          </cell>
          <cell r="E193">
            <v>2.0571038094477901E-2</v>
          </cell>
          <cell r="F193">
            <v>0.463505182766697</v>
          </cell>
          <cell r="G193">
            <v>69.678831499011309</v>
          </cell>
          <cell r="H193">
            <v>251.23410726596859</v>
          </cell>
          <cell r="I193">
            <v>235.5645435287675</v>
          </cell>
        </row>
        <row r="194">
          <cell r="A194" t="str">
            <v>T_TW-ICEGSL-S1</v>
          </cell>
          <cell r="B194" t="str">
            <v>VAR_fout</v>
          </cell>
          <cell r="C194" t="str">
            <v>CO2_T</v>
          </cell>
          <cell r="D194">
            <v>3.2728683484096281</v>
          </cell>
          <cell r="E194">
            <v>3.7036436343475572</v>
          </cell>
          <cell r="F194">
            <v>16.166568870803573</v>
          </cell>
          <cell r="G194">
            <v>34.381648865876464</v>
          </cell>
          <cell r="H194">
            <v>70.306137140148081</v>
          </cell>
          <cell r="I194">
            <v>53.334045206865952</v>
          </cell>
        </row>
        <row r="195">
          <cell r="A195" t="str">
            <v>T_TW-ICEGSL-S1</v>
          </cell>
          <cell r="B195" t="str">
            <v>VAR_fout</v>
          </cell>
          <cell r="C195" t="str">
            <v>TPTWL</v>
          </cell>
          <cell r="D195">
            <v>8.4610460111651936E-2</v>
          </cell>
          <cell r="E195">
            <v>9.579907664650357E-2</v>
          </cell>
          <cell r="F195">
            <v>0.42616599952394624</v>
          </cell>
          <cell r="G195">
            <v>0.92285280936725123</v>
          </cell>
          <cell r="H195">
            <v>1.9649113982541213</v>
          </cell>
          <cell r="I195">
            <v>1.5549434800152637</v>
          </cell>
        </row>
        <row r="196">
          <cell r="A196" t="str">
            <v>T_TW-ICEGSL-S1</v>
          </cell>
          <cell r="B196" t="str">
            <v>VAR_fin</v>
          </cell>
          <cell r="C196" t="str">
            <v>TGSL</v>
          </cell>
          <cell r="D196">
            <v>4.4347809599046342E-2</v>
          </cell>
          <cell r="E196">
            <v>5.0184873094140235E-2</v>
          </cell>
          <cell r="F196">
            <v>0.21905919879137703</v>
          </cell>
          <cell r="G196">
            <v>0.46587600089263498</v>
          </cell>
          <cell r="H196">
            <v>0.95265768482585411</v>
          </cell>
          <cell r="I196">
            <v>0.72268353938842766</v>
          </cell>
        </row>
        <row r="197">
          <cell r="A197" t="str">
            <v>T_TW-ICEGSL-S1</v>
          </cell>
          <cell r="B197" t="str">
            <v>VAR_ncap</v>
          </cell>
          <cell r="C197" t="str">
            <v>-</v>
          </cell>
          <cell r="F197">
            <v>0.12484525343351301</v>
          </cell>
          <cell r="G197">
            <v>0.26069939801133402</v>
          </cell>
          <cell r="H197">
            <v>0.28949160804078</v>
          </cell>
          <cell r="I197">
            <v>0.51421088345269605</v>
          </cell>
        </row>
        <row r="198">
          <cell r="A198" t="str">
            <v>T_TW-ICEGSL-S1</v>
          </cell>
          <cell r="B198" t="str">
            <v>VAR_cap</v>
          </cell>
          <cell r="C198" t="str">
            <v>-</v>
          </cell>
          <cell r="D198">
            <v>2.9121999999999999E-2</v>
          </cell>
          <cell r="E198">
            <v>3.2973000000000002E-2</v>
          </cell>
          <cell r="F198">
            <v>0.15781825343351302</v>
          </cell>
          <cell r="G198">
            <v>0.40339318306007033</v>
          </cell>
          <cell r="H198">
            <v>0.83540947302549995</v>
          </cell>
          <cell r="I198">
            <v>0.74709154861018101</v>
          </cell>
        </row>
        <row r="199">
          <cell r="A199" t="str">
            <v>TPSHPDSLEXT</v>
          </cell>
          <cell r="B199" t="str">
            <v>VAR_fout</v>
          </cell>
          <cell r="C199" t="str">
            <v>TPSHP</v>
          </cell>
          <cell r="D199">
            <v>17.176521919007701</v>
          </cell>
          <cell r="E199">
            <v>17.081575147657301</v>
          </cell>
          <cell r="F199">
            <v>13.829564742826699</v>
          </cell>
          <cell r="G199">
            <v>8.7728664143300197</v>
          </cell>
          <cell r="H199">
            <v>16.151591443005199</v>
          </cell>
          <cell r="I199">
            <v>16.1515914444057</v>
          </cell>
        </row>
        <row r="200">
          <cell r="A200" t="str">
            <v>TPSHPDSLEXT</v>
          </cell>
          <cell r="B200" t="str">
            <v>VAR_fout</v>
          </cell>
          <cell r="C200" t="str">
            <v>CO2_T</v>
          </cell>
          <cell r="D200">
            <v>1273.9831592043399</v>
          </cell>
          <cell r="E200">
            <v>1266.94095425205</v>
          </cell>
          <cell r="F200">
            <v>1025.7392424708701</v>
          </cell>
          <cell r="G200">
            <v>650.68377186639896</v>
          </cell>
          <cell r="H200">
            <v>1197.9640342651101</v>
          </cell>
          <cell r="I200">
            <v>1197.96403436898</v>
          </cell>
        </row>
        <row r="201">
          <cell r="A201" t="str">
            <v>TPSHPDSLEXT</v>
          </cell>
          <cell r="B201" t="str">
            <v>VAR_fin</v>
          </cell>
          <cell r="C201" t="str">
            <v>TDSL</v>
          </cell>
          <cell r="D201">
            <v>17.38039780633471</v>
          </cell>
          <cell r="E201">
            <v>17.284324068922839</v>
          </cell>
          <cell r="F201">
            <v>13.993714085550861</v>
          </cell>
          <cell r="G201">
            <v>8.8769955234160687</v>
          </cell>
          <cell r="H201">
            <v>16.343301968146154</v>
          </cell>
          <cell r="I201">
            <v>16.343301969563171</v>
          </cell>
        </row>
        <row r="202">
          <cell r="A202" t="str">
            <v>TPSHPDSLEXT</v>
          </cell>
          <cell r="B202" t="str">
            <v>VAR_ncap</v>
          </cell>
          <cell r="C202" t="str">
            <v>-</v>
          </cell>
          <cell r="H202">
            <v>13.081735204004101</v>
          </cell>
          <cell r="I202">
            <v>3.06985624014083</v>
          </cell>
        </row>
        <row r="203">
          <cell r="A203" t="str">
            <v>TPSHPDSLEXT</v>
          </cell>
          <cell r="B203" t="str">
            <v>VAR_cap</v>
          </cell>
          <cell r="C203" t="str">
            <v>-</v>
          </cell>
          <cell r="D203">
            <v>17.176521919007701</v>
          </cell>
          <cell r="E203">
            <v>17.176521919007701</v>
          </cell>
          <cell r="F203">
            <v>15.301521919048501</v>
          </cell>
          <cell r="G203">
            <v>10.301521919097722</v>
          </cell>
          <cell r="H203">
            <v>16.151591442468671</v>
          </cell>
          <cell r="I203">
            <v>16.151591444144898</v>
          </cell>
        </row>
        <row r="204">
          <cell r="A204" t="str">
            <v>T-Bat-Car-STG_S3</v>
          </cell>
          <cell r="B204" t="str">
            <v>VAR_fout</v>
          </cell>
          <cell r="C204" t="str">
            <v>T-ELC-car-BatSTGAUXout_S3</v>
          </cell>
          <cell r="D204">
            <v>4.598104814509147E-2</v>
          </cell>
          <cell r="E204">
            <v>6.7614959323064605E-2</v>
          </cell>
          <cell r="F204">
            <v>8.8823677526533404E-2</v>
          </cell>
          <cell r="G204">
            <v>7.3817807001056418E-2</v>
          </cell>
          <cell r="H204">
            <v>1.4359874751546595</v>
          </cell>
          <cell r="I204">
            <v>1.7963383500351129</v>
          </cell>
        </row>
        <row r="205">
          <cell r="A205" t="str">
            <v>T-Bat-Car-STG_S3</v>
          </cell>
          <cell r="B205" t="str">
            <v>VAR_fout</v>
          </cell>
          <cell r="C205" t="str">
            <v>T-ELC-car-BatSTGOut_S3</v>
          </cell>
          <cell r="D205">
            <v>4.5981048145091463E-2</v>
          </cell>
          <cell r="E205">
            <v>6.7614959323064605E-2</v>
          </cell>
          <cell r="F205">
            <v>8.882367752653339E-2</v>
          </cell>
          <cell r="G205">
            <v>7.3817807001056404E-2</v>
          </cell>
          <cell r="H205">
            <v>1.4359874751546595</v>
          </cell>
          <cell r="I205">
            <v>1.7963383500351129</v>
          </cell>
        </row>
        <row r="206">
          <cell r="A206" t="str">
            <v>T-Bat-Car-STG_S3</v>
          </cell>
          <cell r="B206" t="str">
            <v>VAR_fin</v>
          </cell>
          <cell r="C206" t="str">
            <v>T-ELC-car-BatSTGAUXin_S3</v>
          </cell>
          <cell r="D206">
            <v>4.5985600401360995E-2</v>
          </cell>
          <cell r="E206">
            <v>6.762149457045917E-2</v>
          </cell>
          <cell r="F206">
            <v>8.883205396079917E-2</v>
          </cell>
          <cell r="G206">
            <v>7.3825169149061232E-2</v>
          </cell>
          <cell r="H206">
            <v>1.4361310722836287</v>
          </cell>
          <cell r="I206">
            <v>1.7965179101115325</v>
          </cell>
        </row>
        <row r="207">
          <cell r="A207" t="str">
            <v>T-Bat-Car-STG_S3</v>
          </cell>
          <cell r="B207" t="str">
            <v>VAR_fin</v>
          </cell>
          <cell r="C207" t="str">
            <v>T-ELC-car-BatSTGin_S3</v>
          </cell>
          <cell r="D207">
            <v>4.5985600401360995E-2</v>
          </cell>
          <cell r="E207">
            <v>6.762149457045917E-2</v>
          </cell>
          <cell r="F207">
            <v>8.883205396079917E-2</v>
          </cell>
          <cell r="G207">
            <v>7.3825169149061232E-2</v>
          </cell>
          <cell r="H207">
            <v>1.4361310722836287</v>
          </cell>
          <cell r="I207">
            <v>1.7965179101115325</v>
          </cell>
        </row>
        <row r="208">
          <cell r="A208" t="str">
            <v>T-Bat-Car-STG_S3</v>
          </cell>
          <cell r="B208" t="str">
            <v>VAR_ncap</v>
          </cell>
          <cell r="C208" t="str">
            <v>-</v>
          </cell>
          <cell r="D208">
            <v>6.8486487104469198E-3</v>
          </cell>
          <cell r="E208">
            <v>8.1129097113377194E-3</v>
          </cell>
          <cell r="F208">
            <v>0.35039269616976798</v>
          </cell>
          <cell r="G208">
            <v>1.5044821449733601E-6</v>
          </cell>
          <cell r="H208">
            <v>1.72333058174717E-6</v>
          </cell>
          <cell r="I208">
            <v>16.0689826355771</v>
          </cell>
        </row>
        <row r="209">
          <cell r="A209" t="str">
            <v>T-Bat-Car-STG_S3</v>
          </cell>
          <cell r="B209" t="str">
            <v>VAR_cap</v>
          </cell>
          <cell r="C209" t="str">
            <v>-</v>
          </cell>
          <cell r="D209">
            <v>6.8486487104469198E-3</v>
          </cell>
          <cell r="E209">
            <v>1.46564232948175E-2</v>
          </cell>
          <cell r="F209">
            <v>0.35946390175064302</v>
          </cell>
          <cell r="G209">
            <v>0.31464557029506829</v>
          </cell>
          <cell r="H209">
            <v>21.192832310148454</v>
          </cell>
          <cell r="I209">
            <v>19.904164414433563</v>
          </cell>
        </row>
        <row r="210">
          <cell r="A210" t="str">
            <v>T_TW-ICEGSL-S2</v>
          </cell>
          <cell r="B210" t="str">
            <v>VAR_fout</v>
          </cell>
          <cell r="C210" t="str">
            <v>CO2_T</v>
          </cell>
          <cell r="D210">
            <v>8.3065072603146692</v>
          </cell>
        </row>
        <row r="211">
          <cell r="A211" t="str">
            <v>T_TW-ICEGSL-S2</v>
          </cell>
          <cell r="B211" t="str">
            <v>VAR_fout</v>
          </cell>
          <cell r="C211" t="str">
            <v>TPTWL</v>
          </cell>
          <cell r="D211">
            <v>0.12412071462344014</v>
          </cell>
        </row>
        <row r="212">
          <cell r="A212" t="str">
            <v>T_TW-ICEGSL-S2</v>
          </cell>
          <cell r="B212" t="str">
            <v>VAR_fin</v>
          </cell>
          <cell r="C212" t="str">
            <v>TGSL</v>
          </cell>
          <cell r="D212">
            <v>0.11255429892025276</v>
          </cell>
        </row>
        <row r="213">
          <cell r="A213" t="str">
            <v>T_TW-ICEGSL-S2</v>
          </cell>
          <cell r="B213" t="str">
            <v>VAR_cap</v>
          </cell>
          <cell r="C213" t="str">
            <v>-</v>
          </cell>
          <cell r="D213">
            <v>4.2721000000000002E-2</v>
          </cell>
          <cell r="E213">
            <v>2.0314200203930266E-8</v>
          </cell>
          <cell r="F213">
            <v>2.0311590902266641E-8</v>
          </cell>
          <cell r="G213">
            <v>2.0307308903899646E-8</v>
          </cell>
        </row>
        <row r="214">
          <cell r="A214" t="str">
            <v>T-Bat-Car-STG_S4</v>
          </cell>
          <cell r="B214" t="str">
            <v>VAR_fout</v>
          </cell>
          <cell r="C214" t="str">
            <v>T-ELC-car-BatSTGAUXout_S4</v>
          </cell>
          <cell r="D214">
            <v>0.14962698344559222</v>
          </cell>
          <cell r="E214">
            <v>0.94955701171971107</v>
          </cell>
          <cell r="F214">
            <v>2.028802279689073</v>
          </cell>
          <cell r="G214">
            <v>9.1697517086302067</v>
          </cell>
          <cell r="H214">
            <v>14.577264957357144</v>
          </cell>
          <cell r="I214">
            <v>13.085942667263865</v>
          </cell>
        </row>
        <row r="215">
          <cell r="A215" t="str">
            <v>T-Bat-Car-STG_S4</v>
          </cell>
          <cell r="B215" t="str">
            <v>VAR_fout</v>
          </cell>
          <cell r="C215" t="str">
            <v>T-ELC-car-BatSTGOut_S4</v>
          </cell>
          <cell r="D215">
            <v>0.14962698344559217</v>
          </cell>
          <cell r="E215">
            <v>0.94955701171971096</v>
          </cell>
          <cell r="F215">
            <v>2.0288022796890726</v>
          </cell>
          <cell r="G215">
            <v>9.1697517086302014</v>
          </cell>
          <cell r="H215">
            <v>14.577264957357142</v>
          </cell>
          <cell r="I215">
            <v>13.085942667263863</v>
          </cell>
        </row>
        <row r="216">
          <cell r="A216" t="str">
            <v>T-Bat-Car-STG_S4</v>
          </cell>
          <cell r="B216" t="str">
            <v>VAR_fin</v>
          </cell>
          <cell r="C216" t="str">
            <v>T-ELC-car-BatSTGAUXin_S4</v>
          </cell>
          <cell r="D216">
            <v>0.14964190018345999</v>
          </cell>
          <cell r="E216">
            <v>0.94965159016750311</v>
          </cell>
          <cell r="F216">
            <v>2.0290046332291936</v>
          </cell>
          <cell r="G216">
            <v>9.1706687458195351</v>
          </cell>
          <cell r="H216">
            <v>14.5787227672927</v>
          </cell>
          <cell r="I216">
            <v>13.087251242441535</v>
          </cell>
        </row>
        <row r="217">
          <cell r="A217" t="str">
            <v>T-Bat-Car-STG_S4</v>
          </cell>
          <cell r="B217" t="str">
            <v>VAR_fin</v>
          </cell>
          <cell r="C217" t="str">
            <v>T-ELC-car-BatSTGin_S4</v>
          </cell>
          <cell r="D217">
            <v>0.14964190018345999</v>
          </cell>
          <cell r="E217">
            <v>0.94965159016750311</v>
          </cell>
          <cell r="F217">
            <v>2.0290046332291936</v>
          </cell>
          <cell r="G217">
            <v>9.1706687458195351</v>
          </cell>
          <cell r="H217">
            <v>14.5787227672927</v>
          </cell>
          <cell r="I217">
            <v>13.087251242441535</v>
          </cell>
        </row>
        <row r="218">
          <cell r="A218" t="str">
            <v>T-Bat-Car-STG_S4</v>
          </cell>
          <cell r="B218" t="str">
            <v>VAR_ncap</v>
          </cell>
          <cell r="C218" t="str">
            <v>-</v>
          </cell>
          <cell r="D218">
            <v>2.2033581289966499E-2</v>
          </cell>
          <cell r="E218">
            <v>11.1322386403273</v>
          </cell>
          <cell r="F218">
            <v>18.3662715196729</v>
          </cell>
          <cell r="G218">
            <v>122.933604175429</v>
          </cell>
          <cell r="H218">
            <v>121.471037369727</v>
          </cell>
          <cell r="I218">
            <v>227.09117586088499</v>
          </cell>
        </row>
        <row r="219">
          <cell r="A219" t="str">
            <v>T-Bat-Car-STG_S4</v>
          </cell>
          <cell r="B219" t="str">
            <v>VAR_cap</v>
          </cell>
          <cell r="C219" t="str">
            <v>-</v>
          </cell>
          <cell r="D219">
            <v>2.2033581289966499E-2</v>
          </cell>
          <cell r="E219">
            <v>11.005426032651316</v>
          </cell>
          <cell r="F219">
            <v>28.491816074935176</v>
          </cell>
          <cell r="G219">
            <v>140.79950536691916</v>
          </cell>
          <cell r="H219">
            <v>250.70568987177515</v>
          </cell>
          <cell r="I219">
            <v>280.21949174384719</v>
          </cell>
        </row>
        <row r="220">
          <cell r="A220" t="str">
            <v>T_TW-ICEGSL-S3</v>
          </cell>
          <cell r="B220" t="str">
            <v>VAR_fout</v>
          </cell>
          <cell r="C220" t="str">
            <v>CO2_T</v>
          </cell>
          <cell r="D220">
            <v>8.2807480010212</v>
          </cell>
        </row>
        <row r="221">
          <cell r="A221" t="str">
            <v>T_TW-ICEGSL-S3</v>
          </cell>
          <cell r="B221" t="str">
            <v>VAR_fout</v>
          </cell>
          <cell r="C221" t="str">
            <v>TPTWL</v>
          </cell>
          <cell r="D221">
            <v>8.1845542142810396E-2</v>
          </cell>
        </row>
        <row r="222">
          <cell r="A222" t="str">
            <v>T_TW-ICEGSL-S3</v>
          </cell>
          <cell r="B222" t="str">
            <v>VAR_fin</v>
          </cell>
          <cell r="C222" t="str">
            <v>TGSL</v>
          </cell>
          <cell r="D222">
            <v>0.11220525746641191</v>
          </cell>
        </row>
        <row r="223">
          <cell r="A223" t="str">
            <v>T_TW-ICEGSL-S3</v>
          </cell>
          <cell r="B223" t="str">
            <v>VAR_cap</v>
          </cell>
          <cell r="C223" t="str">
            <v>-</v>
          </cell>
          <cell r="D223">
            <v>3.5650999230710301E-2</v>
          </cell>
          <cell r="E223">
            <v>2.9886740027240677E-9</v>
          </cell>
          <cell r="F223">
            <v>2.9881681018473216E-9</v>
          </cell>
          <cell r="G223">
            <v>2.9874131918239399E-9</v>
          </cell>
          <cell r="H223">
            <v>1.0433720970537408E-9</v>
          </cell>
        </row>
        <row r="224">
          <cell r="A224" t="str">
            <v>T_C-ICEGSLEXT</v>
          </cell>
          <cell r="B224" t="str">
            <v>VAR_fout</v>
          </cell>
          <cell r="C224" t="str">
            <v>CO2_T</v>
          </cell>
          <cell r="D224">
            <v>4722.28813551446</v>
          </cell>
          <cell r="E224">
            <v>4315.0927389334101</v>
          </cell>
          <cell r="F224">
            <v>3627.2569432021601</v>
          </cell>
          <cell r="G224">
            <v>950.70924040534805</v>
          </cell>
        </row>
        <row r="225">
          <cell r="A225" t="str">
            <v>T_C-ICEGSLEXT</v>
          </cell>
          <cell r="B225" t="str">
            <v>VAR_fout</v>
          </cell>
          <cell r="C225" t="str">
            <v>TPCAR</v>
          </cell>
          <cell r="D225">
            <v>18.302987681919795</v>
          </cell>
          <cell r="E225">
            <v>17.10534042805088</v>
          </cell>
          <cell r="F225">
            <v>14.858594416028808</v>
          </cell>
          <cell r="G225">
            <v>4.1040897653047921</v>
          </cell>
        </row>
        <row r="226">
          <cell r="A226" t="str">
            <v>T_C-ICEGSLEXT</v>
          </cell>
          <cell r="B226" t="str">
            <v>VAR_fin</v>
          </cell>
          <cell r="C226" t="str">
            <v>TGSL</v>
          </cell>
          <cell r="D226">
            <v>63.987644112662124</v>
          </cell>
          <cell r="E226">
            <v>58.470091313460898</v>
          </cell>
          <cell r="F226">
            <v>49.149823078620152</v>
          </cell>
          <cell r="G226">
            <v>12.882239029882763</v>
          </cell>
        </row>
        <row r="227">
          <cell r="A227" t="str">
            <v>T_C-ICEGSLEXT</v>
          </cell>
          <cell r="B227" t="str">
            <v>VAR_cap</v>
          </cell>
          <cell r="C227" t="str">
            <v>-</v>
          </cell>
          <cell r="D227">
            <v>2.4943270000000002</v>
          </cell>
          <cell r="E227">
            <v>2.16175006666667</v>
          </cell>
          <cell r="F227">
            <v>1.6628846666666701</v>
          </cell>
          <cell r="G227">
            <v>0.83144233333333339</v>
          </cell>
        </row>
        <row r="228">
          <cell r="A228" t="str">
            <v>T_TW-ICEGSL-S4</v>
          </cell>
          <cell r="B228" t="str">
            <v>VAR_fout</v>
          </cell>
          <cell r="C228" t="str">
            <v>CO2_T</v>
          </cell>
          <cell r="D228">
            <v>1.9680838415820401</v>
          </cell>
        </row>
        <row r="229">
          <cell r="A229" t="str">
            <v>T_TW-ICEGSL-S4</v>
          </cell>
          <cell r="B229" t="str">
            <v>VAR_fout</v>
          </cell>
          <cell r="C229" t="str">
            <v>TPTWL</v>
          </cell>
          <cell r="D229">
            <v>1.8022145494665121E-2</v>
          </cell>
        </row>
        <row r="230">
          <cell r="A230" t="str">
            <v>T_TW-ICEGSL-S4</v>
          </cell>
          <cell r="B230" t="str">
            <v>VAR_fin</v>
          </cell>
          <cell r="C230" t="str">
            <v>TGSL</v>
          </cell>
          <cell r="D230">
            <v>2.6667802731463925E-2</v>
          </cell>
        </row>
        <row r="231">
          <cell r="A231" t="str">
            <v>T_TW-ICEGSL-S4</v>
          </cell>
          <cell r="B231" t="str">
            <v>VAR_cap</v>
          </cell>
          <cell r="C231" t="str">
            <v>-</v>
          </cell>
          <cell r="D231">
            <v>8.6874257338592047E-3</v>
          </cell>
          <cell r="E231">
            <v>3.2532502039495093E-9</v>
          </cell>
          <cell r="F231">
            <v>3.2528272020382332E-9</v>
          </cell>
          <cell r="G231">
            <v>3.2522285003944162E-9</v>
          </cell>
          <cell r="H231">
            <v>3.2492381979443152E-9</v>
          </cell>
          <cell r="I231">
            <v>2.8798055997161787E-10</v>
          </cell>
        </row>
        <row r="232">
          <cell r="A232" t="str">
            <v>T_C-ICEDSLEXT</v>
          </cell>
          <cell r="B232" t="str">
            <v>VAR_fout</v>
          </cell>
          <cell r="C232" t="str">
            <v>CO2_T</v>
          </cell>
          <cell r="D232">
            <v>4299.9532874609204</v>
          </cell>
          <cell r="E232">
            <v>3569.7775435723202</v>
          </cell>
          <cell r="F232">
            <v>2582.9156065883599</v>
          </cell>
          <cell r="G232">
            <v>1175.1495615420699</v>
          </cell>
        </row>
        <row r="233">
          <cell r="A233" t="str">
            <v>T_C-ICEDSLEXT</v>
          </cell>
          <cell r="B233" t="str">
            <v>VAR_fout</v>
          </cell>
          <cell r="C233" t="str">
            <v>TPCAR</v>
          </cell>
          <cell r="D233">
            <v>19.887635942984453</v>
          </cell>
          <cell r="E233">
            <v>17.235951150655922</v>
          </cell>
          <cell r="F233">
            <v>13.258423961934316</v>
          </cell>
          <cell r="G233">
            <v>6.6292119810120225</v>
          </cell>
        </row>
        <row r="234">
          <cell r="A234" t="str">
            <v>T_C-ICEDSLEXT</v>
          </cell>
          <cell r="B234" t="str">
            <v>VAR_fin</v>
          </cell>
          <cell r="C234" t="str">
            <v>TDSL</v>
          </cell>
          <cell r="D234">
            <v>58.662391370544704</v>
          </cell>
          <cell r="E234">
            <v>48.70092146756231</v>
          </cell>
          <cell r="F234">
            <v>35.23759354145102</v>
          </cell>
          <cell r="G234">
            <v>16.032054045594389</v>
          </cell>
        </row>
        <row r="235">
          <cell r="A235" t="str">
            <v>T_C-ICEDSLEXT</v>
          </cell>
          <cell r="B235" t="str">
            <v>VAR_cap</v>
          </cell>
          <cell r="C235" t="str">
            <v>-</v>
          </cell>
          <cell r="D235">
            <v>1.059558</v>
          </cell>
          <cell r="E235">
            <v>0.91828359999999998</v>
          </cell>
          <cell r="F235">
            <v>0.706372</v>
          </cell>
          <cell r="G235">
            <v>0.353186</v>
          </cell>
        </row>
        <row r="236">
          <cell r="A236" t="str">
            <v>T-Plg-ELC-GSL_S1</v>
          </cell>
          <cell r="B236" t="str">
            <v>VAR_fout</v>
          </cell>
          <cell r="C236" t="str">
            <v>T-PEVmix-ELC_GSL_S1</v>
          </cell>
          <cell r="E236">
            <v>7.3102689148364508E-6</v>
          </cell>
        </row>
        <row r="237">
          <cell r="A237" t="str">
            <v>T-Plg-ELC-GSL_S1</v>
          </cell>
          <cell r="B237" t="str">
            <v>VAR_fin</v>
          </cell>
          <cell r="C237" t="str">
            <v>T-ELC-car-PlgSTGOut_S1</v>
          </cell>
          <cell r="E237">
            <v>4.0135205683081614E-6</v>
          </cell>
        </row>
        <row r="238">
          <cell r="A238" t="str">
            <v>T-Plg-ELC-GSL_S2</v>
          </cell>
          <cell r="B238" t="str">
            <v>VAR_fout</v>
          </cell>
          <cell r="C238" t="str">
            <v>T-PEVmix-ELC_GSL_S2</v>
          </cell>
          <cell r="D238">
            <v>4.6029928256210682E-3</v>
          </cell>
          <cell r="E238">
            <v>1.1296343745568625E-2</v>
          </cell>
          <cell r="F238">
            <v>7.3212330560139282E-5</v>
          </cell>
          <cell r="G238">
            <v>7.3384969269855486E-5</v>
          </cell>
          <cell r="H238">
            <v>1.14058687663715E-6</v>
          </cell>
          <cell r="I238">
            <v>7.9566541617589102E-7</v>
          </cell>
        </row>
        <row r="239">
          <cell r="A239" t="str">
            <v>T-Plg-ELC-GSL_S2</v>
          </cell>
          <cell r="B239" t="str">
            <v>VAR_fin</v>
          </cell>
          <cell r="C239" t="str">
            <v>T-ELC-car-PlgSTGOut_S2</v>
          </cell>
          <cell r="D239">
            <v>3.0622577449097689E-3</v>
          </cell>
          <cell r="E239">
            <v>7.515179239794524E-3</v>
          </cell>
          <cell r="F239">
            <v>4.8706360138728061E-5</v>
          </cell>
          <cell r="G239">
            <v>4.8821212419825774E-5</v>
          </cell>
          <cell r="H239">
            <v>6.9059574291110243E-7</v>
          </cell>
          <cell r="I239">
            <v>4.372772281056273E-7</v>
          </cell>
        </row>
        <row r="240">
          <cell r="A240" t="str">
            <v>T_TRM_ELC</v>
          </cell>
          <cell r="B240" t="str">
            <v>VAR_fout</v>
          </cell>
          <cell r="C240" t="str">
            <v>TPTRM</v>
          </cell>
          <cell r="D240">
            <v>3.3477999999999994E-2</v>
          </cell>
          <cell r="E240">
            <v>3.4100101820365179E-2</v>
          </cell>
          <cell r="F240">
            <v>3.5306769185097814E-2</v>
          </cell>
          <cell r="G240">
            <v>3.7135538370195509E-2</v>
          </cell>
          <cell r="H240">
            <v>3.8922091348472021E-2</v>
          </cell>
          <cell r="I240">
            <v>4.0222379489081805E-2</v>
          </cell>
        </row>
        <row r="241">
          <cell r="A241" t="str">
            <v>T_TRM_ELC</v>
          </cell>
          <cell r="B241" t="str">
            <v>VAR_fin</v>
          </cell>
          <cell r="C241" t="str">
            <v>TELC</v>
          </cell>
          <cell r="D241">
            <v>0.58772895164057959</v>
          </cell>
          <cell r="E241">
            <v>0.6125507323013607</v>
          </cell>
          <cell r="F241">
            <v>0.65711323420804213</v>
          </cell>
          <cell r="G241">
            <v>0.73537762511140381</v>
          </cell>
          <cell r="H241">
            <v>0.77075589466020689</v>
          </cell>
          <cell r="I241">
            <v>0.79650489000988933</v>
          </cell>
        </row>
        <row r="242">
          <cell r="A242" t="str">
            <v>T-Plg-ELC-GSL_S3</v>
          </cell>
          <cell r="B242" t="str">
            <v>VAR_fout</v>
          </cell>
          <cell r="C242" t="str">
            <v>T-PEVmix-ELC_GSL_S3</v>
          </cell>
          <cell r="E242">
            <v>2.4460273755118195E-2</v>
          </cell>
          <cell r="F242">
            <v>8.4993574128842397E-2</v>
          </cell>
          <cell r="G242">
            <v>1.4904321158016665</v>
          </cell>
          <cell r="H242">
            <v>4.2079252235331097</v>
          </cell>
          <cell r="I242">
            <v>5.8619842046966912</v>
          </cell>
        </row>
        <row r="243">
          <cell r="A243" t="str">
            <v>T-Plg-ELC-GSL_S3</v>
          </cell>
          <cell r="B243" t="str">
            <v>VAR_fin</v>
          </cell>
          <cell r="C243" t="str">
            <v>T-ELC-car-PlgSTGOut_S3</v>
          </cell>
          <cell r="E243">
            <v>1.7457096535652729E-2</v>
          </cell>
          <cell r="F243">
            <v>6.0659215973283692E-2</v>
          </cell>
          <cell r="G243">
            <v>1.0637091631054429</v>
          </cell>
          <cell r="H243">
            <v>2.7323322332767108</v>
          </cell>
          <cell r="I243">
            <v>3.4857947406639789</v>
          </cell>
        </row>
        <row r="244">
          <cell r="A244" t="str">
            <v>T-Plg-ELC-DSL_S2</v>
          </cell>
          <cell r="B244" t="str">
            <v>VAR_fout</v>
          </cell>
          <cell r="C244" t="str">
            <v>T-PEVmix-ELC_DSL_S2</v>
          </cell>
          <cell r="H244">
            <v>8.8597075843541021E-4</v>
          </cell>
          <cell r="I244">
            <v>2.608900594487495E-5</v>
          </cell>
        </row>
        <row r="245">
          <cell r="A245" t="str">
            <v>T-Plg-ELC-DSL_S2</v>
          </cell>
          <cell r="B245" t="str">
            <v>VAR_fin</v>
          </cell>
          <cell r="C245" t="str">
            <v>T-ELC-car-PlgSTGOut_S2</v>
          </cell>
          <cell r="H245">
            <v>5.3643229345506438E-4</v>
          </cell>
          <cell r="I245">
            <v>1.4485894147924877E-5</v>
          </cell>
        </row>
        <row r="246">
          <cell r="A246" t="str">
            <v>T_TW-ICEGSLEXT</v>
          </cell>
          <cell r="B246" t="str">
            <v>VAR_fout</v>
          </cell>
          <cell r="C246" t="str">
            <v>CO2_T</v>
          </cell>
          <cell r="D246">
            <v>155.09178851787999</v>
          </cell>
          <cell r="E246">
            <v>102.96826727032</v>
          </cell>
          <cell r="F246">
            <v>70.172806111841297</v>
          </cell>
          <cell r="G246">
            <v>33.430704330110103</v>
          </cell>
        </row>
        <row r="247">
          <cell r="A247" t="str">
            <v>T_TW-ICEGSLEXT</v>
          </cell>
          <cell r="B247" t="str">
            <v>VAR_fout</v>
          </cell>
          <cell r="C247" t="str">
            <v>TPTWL</v>
          </cell>
          <cell r="D247">
            <v>1.6206148432338163</v>
          </cell>
          <cell r="E247">
            <v>1.0983816634893699</v>
          </cell>
          <cell r="F247">
            <v>0.77147124126078404</v>
          </cell>
          <cell r="G247">
            <v>0.3857356195973447</v>
          </cell>
        </row>
        <row r="248">
          <cell r="A248" t="str">
            <v>T_TW-ICEGSLEXT</v>
          </cell>
          <cell r="B248" t="str">
            <v>VAR_fin</v>
          </cell>
          <cell r="C248" t="str">
            <v>TGSL</v>
          </cell>
          <cell r="D248">
            <v>2.1015147495647617</v>
          </cell>
          <cell r="E248">
            <v>1.395233973852577</v>
          </cell>
          <cell r="F248">
            <v>0.95085103132576232</v>
          </cell>
          <cell r="G248">
            <v>0.45299057357872735</v>
          </cell>
        </row>
        <row r="249">
          <cell r="A249" t="str">
            <v>T_TW-ICEGSLEXT</v>
          </cell>
          <cell r="B249" t="str">
            <v>VAR_cap</v>
          </cell>
          <cell r="C249" t="str">
            <v>-</v>
          </cell>
          <cell r="D249">
            <v>0.55779800000000002</v>
          </cell>
          <cell r="E249">
            <v>0.48342493333333297</v>
          </cell>
          <cell r="F249">
            <v>0.37186533333333299</v>
          </cell>
          <cell r="G249">
            <v>0.185932666666667</v>
          </cell>
        </row>
        <row r="250">
          <cell r="A250" t="str">
            <v>T-Plg-ELC-GSL_S4</v>
          </cell>
          <cell r="B250" t="str">
            <v>VAR_fout</v>
          </cell>
          <cell r="C250" t="str">
            <v>T-PEVmix-ELC_GSL_S4</v>
          </cell>
          <cell r="E250">
            <v>2.3400857103667641E-2</v>
          </cell>
          <cell r="F250">
            <v>2.7155688217084861E-2</v>
          </cell>
          <cell r="G250">
            <v>3.3430752429520413E-2</v>
          </cell>
        </row>
        <row r="251">
          <cell r="A251" t="str">
            <v>T-Plg-ELC-GSL_S4</v>
          </cell>
          <cell r="B251" t="str">
            <v>VAR_fin</v>
          </cell>
          <cell r="C251" t="str">
            <v>T-ELC-car-PlgSTGOut_S4</v>
          </cell>
          <cell r="E251">
            <v>1.7471155265255004E-2</v>
          </cell>
          <cell r="F251">
            <v>2.0274524265232418E-2</v>
          </cell>
          <cell r="G251">
            <v>2.4959507412184046E-2</v>
          </cell>
        </row>
        <row r="252">
          <cell r="A252" t="str">
            <v>T-Plg-ELC-DSL_S3</v>
          </cell>
          <cell r="B252" t="str">
            <v>VAR_fout</v>
          </cell>
          <cell r="C252" t="str">
            <v>T-PEVmix-ELC_DSL_S3</v>
          </cell>
          <cell r="E252">
            <v>5.483168975533529E-5</v>
          </cell>
          <cell r="F252">
            <v>0.17369540246390142</v>
          </cell>
          <cell r="G252">
            <v>0.91518450539251472</v>
          </cell>
          <cell r="H252">
            <v>3.7849698261139495</v>
          </cell>
          <cell r="I252">
            <v>4.0912389271795995</v>
          </cell>
        </row>
        <row r="253">
          <cell r="A253" t="str">
            <v>T-Plg-ELC-DSL_S3</v>
          </cell>
          <cell r="B253" t="str">
            <v>VAR_fin</v>
          </cell>
          <cell r="C253" t="str">
            <v>T-ELC-car-PlgSTGOut_S3</v>
          </cell>
          <cell r="E253">
            <v>3.9132926755227285E-5</v>
          </cell>
          <cell r="F253">
            <v>0.12396498252505879</v>
          </cell>
          <cell r="G253">
            <v>0.65315966691614524</v>
          </cell>
          <cell r="H253">
            <v>2.4576945902065215</v>
          </cell>
          <cell r="I253">
            <v>2.432944217871789</v>
          </cell>
        </row>
        <row r="254">
          <cell r="A254" t="str">
            <v>T-Plg-ELC-DSL_S4</v>
          </cell>
          <cell r="B254" t="str">
            <v>VAR_fout</v>
          </cell>
          <cell r="C254" t="str">
            <v>T-PEVmix-ELC_DSL_S4</v>
          </cell>
          <cell r="E254">
            <v>0.10723438674700293</v>
          </cell>
          <cell r="F254">
            <v>0.12241634722905696</v>
          </cell>
          <cell r="G254">
            <v>0.14590672424954615</v>
          </cell>
        </row>
        <row r="255">
          <cell r="A255" t="str">
            <v>T-Plg-ELC-DSL_S4</v>
          </cell>
          <cell r="B255" t="str">
            <v>VAR_fin</v>
          </cell>
          <cell r="C255" t="str">
            <v>T-ELC-car-PlgSTGOut_S4</v>
          </cell>
          <cell r="E255">
            <v>8.0061538444147651E-2</v>
          </cell>
          <cell r="F255">
            <v>9.1396439026543791E-2</v>
          </cell>
          <cell r="G255">
            <v>0.10893443014995548</v>
          </cell>
        </row>
        <row r="256">
          <cell r="A256" t="str">
            <v>TFLGV-ICENGA</v>
          </cell>
          <cell r="B256" t="str">
            <v>VAR_fout</v>
          </cell>
          <cell r="C256" t="str">
            <v>CO2_T</v>
          </cell>
          <cell r="D256">
            <v>0.31045969574384702</v>
          </cell>
          <cell r="E256">
            <v>0.43994705769555198</v>
          </cell>
          <cell r="F256">
            <v>1.8382765628384878</v>
          </cell>
          <cell r="G256">
            <v>3.2195346941956942</v>
          </cell>
          <cell r="H256">
            <v>4.4546870424110949</v>
          </cell>
          <cell r="I256">
            <v>4.8237966980244069</v>
          </cell>
        </row>
        <row r="257">
          <cell r="A257" t="str">
            <v>TFLGV-ICENGA</v>
          </cell>
          <cell r="B257" t="str">
            <v>VAR_fout</v>
          </cell>
          <cell r="C257" t="str">
            <v>TFLGV</v>
          </cell>
          <cell r="D257">
            <v>1.7646492084046701E-3</v>
          </cell>
          <cell r="E257">
            <v>2.5006538296132646E-3</v>
          </cell>
          <cell r="F257">
            <v>1.0448742061894787E-2</v>
          </cell>
          <cell r="G257">
            <v>1.829979680915279E-2</v>
          </cell>
          <cell r="H257">
            <v>2.5320388027330783E-2</v>
          </cell>
          <cell r="I257">
            <v>2.7418402908238142E-2</v>
          </cell>
        </row>
        <row r="258">
          <cell r="A258" t="str">
            <v>TFLGV-ICENGA</v>
          </cell>
          <cell r="B258" t="str">
            <v>VAR_fin</v>
          </cell>
          <cell r="C258" t="str">
            <v>TNGA</v>
          </cell>
          <cell r="D258">
            <v>5.5046045344653788E-3</v>
          </cell>
          <cell r="E258">
            <v>7.800479746375032E-3</v>
          </cell>
          <cell r="F258">
            <v>3.2593556078696607E-2</v>
          </cell>
          <cell r="G258">
            <v>5.7083948478647062E-2</v>
          </cell>
          <cell r="H258">
            <v>7.8983812808707338E-2</v>
          </cell>
          <cell r="I258">
            <v>8.5528310248659756E-2</v>
          </cell>
        </row>
        <row r="259">
          <cell r="A259" t="str">
            <v>TFLGV-ICENGA</v>
          </cell>
          <cell r="B259" t="str">
            <v>VAR_ncap</v>
          </cell>
          <cell r="C259" t="str">
            <v>-</v>
          </cell>
          <cell r="F259">
            <v>4.7929912187538601E-4</v>
          </cell>
          <cell r="G259">
            <v>8.5275266993285899E-4</v>
          </cell>
          <cell r="H259">
            <v>1.0666402864860801E-3</v>
          </cell>
          <cell r="I259">
            <v>1.9637649209648801E-3</v>
          </cell>
        </row>
        <row r="260">
          <cell r="A260" t="str">
            <v>TFLGV-ICENGA</v>
          </cell>
          <cell r="B260" t="str">
            <v>VAR_cap</v>
          </cell>
          <cell r="C260" t="str">
            <v>-</v>
          </cell>
          <cell r="D260">
            <v>1.2299999999999995E-4</v>
          </cell>
          <cell r="E260">
            <v>2.4899999999999998E-4</v>
          </cell>
          <cell r="F260">
            <v>7.2829912187538594E-4</v>
          </cell>
          <cell r="G260">
            <v>1.531356068795283E-3</v>
          </cell>
          <cell r="H260">
            <v>2.4592862989742301E-3</v>
          </cell>
          <cell r="I260">
            <v>2.71657820377063E-3</v>
          </cell>
        </row>
        <row r="261">
          <cell r="A261" t="str">
            <v>TFLGV-BEVELC</v>
          </cell>
          <cell r="B261" t="str">
            <v>VAR_fout</v>
          </cell>
          <cell r="C261" t="str">
            <v>TFLGV</v>
          </cell>
          <cell r="D261">
            <v>2.4365029813770089E-2</v>
          </cell>
          <cell r="E261">
            <v>5.0442250239682664E-2</v>
          </cell>
          <cell r="F261">
            <v>0.12761899415943573</v>
          </cell>
          <cell r="G261">
            <v>0.49423704494611037</v>
          </cell>
          <cell r="H261">
            <v>1.994508048197946</v>
          </cell>
          <cell r="I261">
            <v>2.9557664411958355</v>
          </cell>
        </row>
        <row r="262">
          <cell r="A262" t="str">
            <v>TFLGV-BEVELC</v>
          </cell>
          <cell r="B262" t="str">
            <v>VAR_fin</v>
          </cell>
          <cell r="C262" t="str">
            <v>T-ELC-LGV_BatSTGout</v>
          </cell>
          <cell r="D262">
            <v>3.575953491706739E-2</v>
          </cell>
          <cell r="E262">
            <v>7.4031980364003214E-2</v>
          </cell>
          <cell r="F262">
            <v>0.18730105863224494</v>
          </cell>
          <cell r="G262">
            <v>0.72537103386059409</v>
          </cell>
          <cell r="H262">
            <v>2.9272560196744615</v>
          </cell>
          <cell r="I262">
            <v>4.338054747665562</v>
          </cell>
        </row>
        <row r="263">
          <cell r="A263" t="str">
            <v>TFLGV-BEVELC</v>
          </cell>
          <cell r="B263" t="str">
            <v>VAR_ncap</v>
          </cell>
          <cell r="C263" t="str">
            <v>-</v>
          </cell>
          <cell r="E263">
            <v>1.6360172452766001E-3</v>
          </cell>
          <cell r="F263">
            <v>5.3793648037589901E-3</v>
          </cell>
          <cell r="G263">
            <v>3.4449238576648798E-2</v>
          </cell>
          <cell r="H263">
            <v>8.3410752183961406E-2</v>
          </cell>
          <cell r="I263">
            <v>0.22081014130679799</v>
          </cell>
        </row>
        <row r="264">
          <cell r="A264" t="str">
            <v>TFLGV-BEVELC</v>
          </cell>
          <cell r="B264" t="str">
            <v>VAR_cap</v>
          </cell>
          <cell r="C264" t="str">
            <v>-</v>
          </cell>
          <cell r="D264">
            <v>1.699E-3</v>
          </cell>
          <cell r="E264">
            <v>3.5159185568053352E-3</v>
          </cell>
          <cell r="F264">
            <v>8.8952833613760093E-3</v>
          </cell>
          <cell r="G264">
            <v>3.4449238817717241E-2</v>
          </cell>
          <cell r="H264">
            <v>0.17001871348656056</v>
          </cell>
          <cell r="I264">
            <v>0.276981107233228</v>
          </cell>
        </row>
        <row r="265">
          <cell r="A265" t="str">
            <v>T_B_c-BEVELC-S1</v>
          </cell>
          <cell r="B265" t="str">
            <v>VAR_fout</v>
          </cell>
          <cell r="C265" t="str">
            <v>TPBSc</v>
          </cell>
          <cell r="D265">
            <v>1.5501034348727396E-4</v>
          </cell>
          <cell r="E265">
            <v>1.231934955567504E-4</v>
          </cell>
          <cell r="F265">
            <v>1.7154476802661215E-4</v>
          </cell>
          <cell r="G265">
            <v>5.6726277936616125E-3</v>
          </cell>
          <cell r="H265">
            <v>3.8989129129123251E-2</v>
          </cell>
          <cell r="I265">
            <v>4.9948791132170586E-2</v>
          </cell>
        </row>
        <row r="266">
          <cell r="A266" t="str">
            <v>T_B_c-BEVELC-S1</v>
          </cell>
          <cell r="B266" t="str">
            <v>VAR_fin</v>
          </cell>
          <cell r="C266" t="str">
            <v>T-ELC-Bus_c_BatSTGout_S1</v>
          </cell>
          <cell r="D266">
            <v>4.0932960116793466E-4</v>
          </cell>
          <cell r="E266">
            <v>3.1951933615260726E-4</v>
          </cell>
          <cell r="F266">
            <v>4.3658624875723598E-4</v>
          </cell>
          <cell r="G266">
            <v>1.2680537384327069E-2</v>
          </cell>
          <cell r="H266">
            <v>8.1190914396637032E-2</v>
          </cell>
          <cell r="I266">
            <v>9.4486838493436157E-2</v>
          </cell>
        </row>
        <row r="267">
          <cell r="A267" t="str">
            <v>T_B_c-BEVELC-S1</v>
          </cell>
          <cell r="B267" t="str">
            <v>VAR_ncap</v>
          </cell>
          <cell r="C267" t="str">
            <v>-</v>
          </cell>
          <cell r="F267">
            <v>1.0516963069851899E-6</v>
          </cell>
          <cell r="G267">
            <v>1.2735932133507301E-4</v>
          </cell>
          <cell r="H267">
            <v>3.3501249020860497E-4</v>
          </cell>
          <cell r="I267">
            <v>8.46948054369457E-4</v>
          </cell>
        </row>
        <row r="268">
          <cell r="A268" t="str">
            <v>T_B_c-BEVELC-S1</v>
          </cell>
          <cell r="B268" t="str">
            <v>VAR_cap</v>
          </cell>
          <cell r="C268" t="str">
            <v>-</v>
          </cell>
          <cell r="D268">
            <v>3.3713942307692301E-6</v>
          </cell>
          <cell r="E268">
            <v>2.6782794432933405E-6</v>
          </cell>
          <cell r="F268">
            <v>3.7299761419366597E-6</v>
          </cell>
          <cell r="G268">
            <v>1.2735935657663314E-4</v>
          </cell>
          <cell r="H268">
            <v>8.5330289698306249E-4</v>
          </cell>
          <cell r="I268">
            <v>1.1059126591748301E-3</v>
          </cell>
        </row>
        <row r="269">
          <cell r="A269" t="str">
            <v>T_B_c-BEVELC-S2</v>
          </cell>
          <cell r="B269" t="str">
            <v>VAR_fout</v>
          </cell>
          <cell r="C269" t="str">
            <v>TPBSc</v>
          </cell>
          <cell r="D269">
            <v>1.4734034571524851E-4</v>
          </cell>
          <cell r="E269">
            <v>1.8202488125989097E-4</v>
          </cell>
          <cell r="F269">
            <v>1.8202207356957909E-4</v>
          </cell>
          <cell r="G269">
            <v>1.3542858797636662E-4</v>
          </cell>
          <cell r="H269">
            <v>1.4969240819070669E-2</v>
          </cell>
          <cell r="I269">
            <v>3.0655348611808575E-2</v>
          </cell>
        </row>
        <row r="270">
          <cell r="A270" t="str">
            <v>T_B_c-BEVELC-S2</v>
          </cell>
          <cell r="B270" t="str">
            <v>VAR_fin</v>
          </cell>
          <cell r="C270" t="str">
            <v>T-ELC-Bus_c_BatSTGout_S2</v>
          </cell>
          <cell r="D270">
            <v>5.3543123866202163E-4</v>
          </cell>
          <cell r="E270">
            <v>6.4986162992975252E-4</v>
          </cell>
          <cell r="F270">
            <v>6.4985160596934763E-4</v>
          </cell>
          <cell r="G270">
            <v>4.1753493842240435E-4</v>
          </cell>
          <cell r="H270">
            <v>4.1775687519024746E-2</v>
          </cell>
          <cell r="I270">
            <v>7.9933206321624845E-2</v>
          </cell>
        </row>
        <row r="271">
          <cell r="A271" t="str">
            <v>T_B_c-BEVELC-S2</v>
          </cell>
          <cell r="B271" t="str">
            <v>VAR_ncap</v>
          </cell>
          <cell r="C271" t="str">
            <v>-</v>
          </cell>
          <cell r="G271">
            <v>2.9441597324693E-6</v>
          </cell>
          <cell r="H271">
            <v>3.2475726195625401E-4</v>
          </cell>
          <cell r="I271">
            <v>5.0326758071549398E-4</v>
          </cell>
        </row>
        <row r="272">
          <cell r="A272" t="str">
            <v>T_B_c-BEVELC-S2</v>
          </cell>
          <cell r="B272" t="str">
            <v>VAR_cap</v>
          </cell>
          <cell r="C272" t="str">
            <v>-</v>
          </cell>
          <cell r="D272">
            <v>3.2031249999999999E-6</v>
          </cell>
          <cell r="E272">
            <v>4.0563178473133019E-6</v>
          </cell>
          <cell r="F272">
            <v>4.0563180746132008E-6</v>
          </cell>
          <cell r="G272">
            <v>2.944174055207602E-6</v>
          </cell>
          <cell r="H272">
            <v>3.25291796723769E-4</v>
          </cell>
          <cell r="I272">
            <v>6.6613735734456499E-4</v>
          </cell>
        </row>
        <row r="273">
          <cell r="A273" t="str">
            <v>T_B_c-BEVELC-S3</v>
          </cell>
          <cell r="B273" t="str">
            <v>VAR_fout</v>
          </cell>
          <cell r="C273" t="str">
            <v>TPBSc</v>
          </cell>
          <cell r="D273">
            <v>3.1464851020757671E-5</v>
          </cell>
          <cell r="E273">
            <v>1.3416802182500081E-4</v>
          </cell>
          <cell r="F273">
            <v>9.0050127641203888E-5</v>
          </cell>
          <cell r="G273">
            <v>5.0001888895128156E-5</v>
          </cell>
        </row>
        <row r="274">
          <cell r="A274" t="str">
            <v>T_B_c-BEVELC-S3</v>
          </cell>
          <cell r="B274" t="str">
            <v>VAR_fin</v>
          </cell>
          <cell r="C274" t="str">
            <v>T-ELC-Bus_c_BatSTGout_S3</v>
          </cell>
          <cell r="D274">
            <v>1.7196688532067095E-4</v>
          </cell>
          <cell r="E274">
            <v>7.2316284925173454E-4</v>
          </cell>
          <cell r="F274">
            <v>4.8647682791568448E-4</v>
          </cell>
          <cell r="G274">
            <v>2.688305372445176E-4</v>
          </cell>
        </row>
        <row r="275">
          <cell r="A275" t="str">
            <v>T_B_c-BEVELC-S3</v>
          </cell>
          <cell r="B275" t="str">
            <v>VAR_ncap</v>
          </cell>
          <cell r="C275" t="str">
            <v>-</v>
          </cell>
          <cell r="G275">
            <v>4.4214979915083401E-8</v>
          </cell>
        </row>
        <row r="276">
          <cell r="A276" t="str">
            <v>T_B_c-BEVELC-S3</v>
          </cell>
          <cell r="B276" t="str">
            <v>VAR_cap</v>
          </cell>
          <cell r="C276" t="str">
            <v>-</v>
          </cell>
          <cell r="D276">
            <v>6.8509615384615006E-7</v>
          </cell>
          <cell r="E276">
            <v>3.01442307692307E-6</v>
          </cell>
          <cell r="F276">
            <v>1.9593082795758504E-6</v>
          </cell>
          <cell r="G276">
            <v>1.1073410682149135E-6</v>
          </cell>
        </row>
        <row r="277">
          <cell r="A277" t="str">
            <v>T_C-BAT-ELC-S1</v>
          </cell>
          <cell r="B277" t="str">
            <v>VAR_fout</v>
          </cell>
          <cell r="C277" t="str">
            <v>TPCAR</v>
          </cell>
          <cell r="D277">
            <v>1.3866827048034889E-2</v>
          </cell>
          <cell r="E277">
            <v>0.57552700627440745</v>
          </cell>
          <cell r="F277">
            <v>0.95879174735711203</v>
          </cell>
          <cell r="G277">
            <v>1.7287143825643077</v>
          </cell>
          <cell r="H277">
            <v>1.0613430550061462</v>
          </cell>
          <cell r="I277">
            <v>1.9803246135106931</v>
          </cell>
        </row>
        <row r="278">
          <cell r="A278" t="str">
            <v>T_C-BAT-ELC-S1</v>
          </cell>
          <cell r="B278" t="str">
            <v>VAR_fin</v>
          </cell>
          <cell r="C278" t="str">
            <v>T-ELC-car-BatSTGOut_S1</v>
          </cell>
          <cell r="D278">
            <v>7.6541599422085011E-3</v>
          </cell>
          <cell r="E278">
            <v>0.31767726977665173</v>
          </cell>
          <cell r="F278">
            <v>0.52923032501374534</v>
          </cell>
          <cell r="G278">
            <v>0.95420937556285057</v>
          </cell>
          <cell r="H278">
            <v>0.55335792759487368</v>
          </cell>
          <cell r="I278">
            <v>0.915508203987076</v>
          </cell>
        </row>
        <row r="279">
          <cell r="A279" t="str">
            <v>T_C-BAT-ELC-S1</v>
          </cell>
          <cell r="B279" t="str">
            <v>VAR_ncap</v>
          </cell>
          <cell r="C279" t="str">
            <v>-</v>
          </cell>
          <cell r="D279">
            <v>1.29473604545069E-5</v>
          </cell>
          <cell r="E279">
            <v>6.0311984621704201E-2</v>
          </cell>
          <cell r="F279">
            <v>8.8883810801789601E-2</v>
          </cell>
          <cell r="G279">
            <v>0.14657141559326001</v>
          </cell>
          <cell r="H279">
            <v>0.10185870645327399</v>
          </cell>
          <cell r="I279">
            <v>0.29227971019447802</v>
          </cell>
        </row>
        <row r="280">
          <cell r="A280" t="str">
            <v>T_C-BAT-ELC-S1</v>
          </cell>
          <cell r="B280" t="str">
            <v>VAR_cap</v>
          </cell>
          <cell r="C280" t="str">
            <v>-</v>
          </cell>
          <cell r="D280">
            <v>1.484708116616937E-3</v>
          </cell>
          <cell r="E280">
            <v>6.1488015574458717E-2</v>
          </cell>
          <cell r="F280">
            <v>0.1457131813201967</v>
          </cell>
          <cell r="G280">
            <v>0.2627226636217096</v>
          </cell>
          <cell r="H280">
            <v>0.16129836608775799</v>
          </cell>
          <cell r="I280">
            <v>0.30096119608251698</v>
          </cell>
        </row>
        <row r="281">
          <cell r="A281" t="str">
            <v>D-TNGA</v>
          </cell>
          <cell r="B281" t="str">
            <v>VAR_fout</v>
          </cell>
          <cell r="C281" t="str">
            <v>CO2</v>
          </cell>
          <cell r="D281">
            <v>12.6059968978062</v>
          </cell>
          <cell r="E281">
            <v>5.3495119216757896</v>
          </cell>
          <cell r="F281">
            <v>142.096847173794</v>
          </cell>
          <cell r="G281">
            <v>470.00764143953302</v>
          </cell>
          <cell r="H281">
            <v>50.420922338142198</v>
          </cell>
          <cell r="I281">
            <v>75.8873803218776</v>
          </cell>
        </row>
        <row r="282">
          <cell r="A282" t="str">
            <v>D-TNGA</v>
          </cell>
          <cell r="B282" t="str">
            <v>VAR_fout</v>
          </cell>
          <cell r="C282" t="str">
            <v>TNGA</v>
          </cell>
          <cell r="D282">
            <v>0.24131764864840249</v>
          </cell>
          <cell r="E282">
            <v>0.1060772913580474</v>
          </cell>
          <cell r="F282">
            <v>2.7967829275811251</v>
          </cell>
          <cell r="G282">
            <v>8.3432834454148761</v>
          </cell>
          <cell r="H282">
            <v>0.89114545266278644</v>
          </cell>
          <cell r="I282">
            <v>1.3513850522880904</v>
          </cell>
        </row>
        <row r="283">
          <cell r="A283" t="str">
            <v>D-TNGA</v>
          </cell>
          <cell r="B283" t="str">
            <v>VAR_fin</v>
          </cell>
          <cell r="C283" t="str">
            <v>NGA</v>
          </cell>
          <cell r="D283">
            <v>0.22351058329443532</v>
          </cell>
          <cell r="E283">
            <v>9.484950215737209E-2</v>
          </cell>
          <cell r="F283">
            <v>2.5194476449254282</v>
          </cell>
          <cell r="G283">
            <v>8.3334688198498608</v>
          </cell>
          <cell r="H283">
            <v>0.89398798471883334</v>
          </cell>
          <cell r="I283">
            <v>1.3455209276928668</v>
          </cell>
        </row>
        <row r="284">
          <cell r="A284" t="str">
            <v>D-TNGA</v>
          </cell>
          <cell r="B284" t="str">
            <v>VAR_fin</v>
          </cell>
          <cell r="C284" t="str">
            <v>BNGA</v>
          </cell>
          <cell r="D284">
            <v>1.8576813163791082E-2</v>
          </cell>
          <cell r="E284">
            <v>1.0296670917531607E-2</v>
          </cell>
          <cell r="F284">
            <v>0.28543512448829694</v>
          </cell>
          <cell r="G284">
            <v>3.6427559041537251E-2</v>
          </cell>
        </row>
        <row r="285">
          <cell r="A285" t="str">
            <v>D-TNGA</v>
          </cell>
          <cell r="B285" t="str">
            <v>VAR_fin</v>
          </cell>
          <cell r="C285" t="str">
            <v>H2</v>
          </cell>
          <cell r="E285">
            <v>1.2694171599662491E-3</v>
          </cell>
          <cell r="F285">
            <v>8.2110668305253244E-4</v>
          </cell>
          <cell r="I285">
            <v>1.0174701613698534E-2</v>
          </cell>
        </row>
        <row r="286">
          <cell r="A286" t="str">
            <v>D-TNGA</v>
          </cell>
          <cell r="B286" t="str">
            <v>VAR_cap</v>
          </cell>
          <cell r="C286" t="str">
            <v>-</v>
          </cell>
          <cell r="D286">
            <v>0.95961769308164402</v>
          </cell>
          <cell r="E286">
            <v>0.95961769308164402</v>
          </cell>
          <cell r="F286">
            <v>0.95961769308164402</v>
          </cell>
          <cell r="G286">
            <v>0.95961769308164402</v>
          </cell>
          <cell r="H286">
            <v>0.95961769308164402</v>
          </cell>
          <cell r="I286">
            <v>0.48125334943558801</v>
          </cell>
        </row>
        <row r="287">
          <cell r="A287" t="str">
            <v>T_C-BAT-ELC-S2</v>
          </cell>
          <cell r="B287" t="str">
            <v>VAR_fout</v>
          </cell>
          <cell r="C287" t="str">
            <v>TPCAR</v>
          </cell>
          <cell r="D287">
            <v>9.6873817860346226E-2</v>
          </cell>
          <cell r="E287">
            <v>0.14941480116577036</v>
          </cell>
          <cell r="F287">
            <v>0.18545274572502576</v>
          </cell>
          <cell r="G287">
            <v>6.8689868140516639</v>
          </cell>
          <cell r="H287">
            <v>18.174722187323155</v>
          </cell>
          <cell r="I287">
            <v>18.034810248333208</v>
          </cell>
        </row>
        <row r="288">
          <cell r="A288" t="str">
            <v>T_C-BAT-ELC-S2</v>
          </cell>
          <cell r="B288" t="str">
            <v>VAR_fin</v>
          </cell>
          <cell r="C288" t="str">
            <v>T-ELC-car-BatSTGOut_S2</v>
          </cell>
          <cell r="D288">
            <v>6.6179759900302601E-2</v>
          </cell>
          <cell r="E288">
            <v>0.10207335568168739</v>
          </cell>
          <cell r="F288">
            <v>0.12669283048828711</v>
          </cell>
          <cell r="G288">
            <v>4.6925775008436199</v>
          </cell>
          <cell r="H288">
            <v>11.652733128247577</v>
          </cell>
          <cell r="I288">
            <v>10.507713155530709</v>
          </cell>
        </row>
        <row r="289">
          <cell r="A289" t="str">
            <v>T_C-BAT-ELC-S2</v>
          </cell>
          <cell r="B289" t="str">
            <v>VAR_ncap</v>
          </cell>
          <cell r="C289" t="str">
            <v>-</v>
          </cell>
          <cell r="D289">
            <v>6.2964207289446203E-5</v>
          </cell>
          <cell r="E289">
            <v>8.4047797067217205E-5</v>
          </cell>
          <cell r="F289">
            <v>3.2201075971166602E-3</v>
          </cell>
          <cell r="G289">
            <v>0.53735795262421404</v>
          </cell>
          <cell r="H289">
            <v>0.72221823636083904</v>
          </cell>
          <cell r="I289">
            <v>1.4513815090376201</v>
          </cell>
        </row>
        <row r="290">
          <cell r="A290" t="str">
            <v>T_C-BAT-ELC-S2</v>
          </cell>
          <cell r="B290" t="str">
            <v>VAR_cap</v>
          </cell>
          <cell r="C290" t="str">
            <v>-</v>
          </cell>
          <cell r="D290">
            <v>7.3501132206640661E-3</v>
          </cell>
          <cell r="E290">
            <v>1.1336563677318015E-2</v>
          </cell>
          <cell r="F290">
            <v>1.40708722409004E-2</v>
          </cell>
          <cell r="G290">
            <v>0.52117106913209466</v>
          </cell>
          <cell r="H290">
            <v>1.9170030226761099</v>
          </cell>
          <cell r="I290">
            <v>1.9022456167814401</v>
          </cell>
        </row>
        <row r="291">
          <cell r="A291" t="str">
            <v>TFLGV-BeVELCExt</v>
          </cell>
          <cell r="B291" t="str">
            <v>VAR_fout</v>
          </cell>
          <cell r="C291" t="str">
            <v>TFLGV</v>
          </cell>
          <cell r="D291">
            <v>6.4560643694107885E-3</v>
          </cell>
          <cell r="E291">
            <v>5.5952596235620084E-3</v>
          </cell>
          <cell r="F291">
            <v>4.304042240099698E-3</v>
          </cell>
          <cell r="G291">
            <v>2.1520205206231589E-3</v>
          </cell>
        </row>
        <row r="292">
          <cell r="A292" t="str">
            <v>TFLGV-BeVELCExt</v>
          </cell>
          <cell r="B292" t="str">
            <v>VAR_fin</v>
          </cell>
          <cell r="C292" t="str">
            <v>TELC</v>
          </cell>
          <cell r="D292">
            <v>9.3671652612691194E-3</v>
          </cell>
          <cell r="E292">
            <v>8.0432521059147066E-3</v>
          </cell>
          <cell r="F292">
            <v>6.1025851668021474E-3</v>
          </cell>
          <cell r="G292">
            <v>3.0512917334901712E-3</v>
          </cell>
        </row>
        <row r="293">
          <cell r="A293" t="str">
            <v>TFLGV-BeVELCExt</v>
          </cell>
          <cell r="B293" t="str">
            <v>VAR_cap</v>
          </cell>
          <cell r="C293" t="str">
            <v>-</v>
          </cell>
          <cell r="D293">
            <v>4.4999999999999999E-4</v>
          </cell>
          <cell r="E293">
            <v>3.8999999999999999E-4</v>
          </cell>
          <cell r="F293">
            <v>2.9999999999999997E-4</v>
          </cell>
          <cell r="G293">
            <v>1.4999999999999999E-4</v>
          </cell>
        </row>
        <row r="294">
          <cell r="A294" t="str">
            <v>T_C-BAT-ELC-S3</v>
          </cell>
          <cell r="B294" t="str">
            <v>VAR_fout</v>
          </cell>
          <cell r="C294" t="str">
            <v>TPCAR</v>
          </cell>
          <cell r="D294">
            <v>6.1497478146869136E-2</v>
          </cell>
          <cell r="E294">
            <v>9.0431966922587245E-2</v>
          </cell>
          <cell r="F294">
            <v>0.11879742716884126</v>
          </cell>
          <cell r="G294">
            <v>9.8728003174766113E-2</v>
          </cell>
          <cell r="H294">
            <v>2.0234551170146822</v>
          </cell>
          <cell r="I294">
            <v>2.0228370275924972</v>
          </cell>
        </row>
        <row r="295">
          <cell r="A295" t="str">
            <v>T_C-BAT-ELC-S3</v>
          </cell>
          <cell r="B295" t="str">
            <v>VAR_fin</v>
          </cell>
          <cell r="C295" t="str">
            <v>T-ELC-car-BatSTGOut_S3</v>
          </cell>
          <cell r="D295">
            <v>4.5981048145091477E-2</v>
          </cell>
          <cell r="E295">
            <v>6.7615075450610088E-2</v>
          </cell>
          <cell r="F295">
            <v>8.8823645826875006E-2</v>
          </cell>
          <cell r="G295">
            <v>7.3817938621907053E-2</v>
          </cell>
          <cell r="H295">
            <v>1.4359878681199965</v>
          </cell>
          <cell r="I295">
            <v>1.2897238570964507</v>
          </cell>
        </row>
        <row r="296">
          <cell r="A296" t="str">
            <v>T_C-BAT-ELC-S3</v>
          </cell>
          <cell r="B296" t="str">
            <v>VAR_ncap</v>
          </cell>
          <cell r="C296" t="str">
            <v>-</v>
          </cell>
          <cell r="D296">
            <v>4.1380808668378198E-5</v>
          </cell>
          <cell r="E296">
            <v>4.9542087703666101E-5</v>
          </cell>
          <cell r="F296">
            <v>2.1744573001865899E-3</v>
          </cell>
          <cell r="H296">
            <v>1.16374934098302E-8</v>
          </cell>
          <cell r="I296">
            <v>0.11525332140693401</v>
          </cell>
        </row>
        <row r="297">
          <cell r="A297" t="str">
            <v>T_C-BAT-ELC-S3</v>
          </cell>
          <cell r="B297" t="str">
            <v>VAR_cap</v>
          </cell>
          <cell r="C297" t="str">
            <v>-</v>
          </cell>
          <cell r="D297">
            <v>4.2626021063412681E-3</v>
          </cell>
          <cell r="E297">
            <v>6.217822688110785E-3</v>
          </cell>
          <cell r="F297">
            <v>8.1681440276203214E-3</v>
          </cell>
          <cell r="G297">
            <v>6.7882366091910401E-3</v>
          </cell>
          <cell r="H297">
            <v>0.13912646976888601</v>
          </cell>
          <cell r="I297">
            <v>0.13908396049156399</v>
          </cell>
        </row>
        <row r="298">
          <cell r="A298" t="str">
            <v>T_C-BAT-ELC-S4</v>
          </cell>
          <cell r="B298" t="str">
            <v>VAR_fout</v>
          </cell>
          <cell r="C298" t="str">
            <v>TPCAR</v>
          </cell>
          <cell r="D298">
            <v>0.1937628921934704</v>
          </cell>
          <cell r="E298">
            <v>1.2296506198412109</v>
          </cell>
          <cell r="F298">
            <v>2.6272440197033657</v>
          </cell>
          <cell r="G298">
            <v>11.874580057089082</v>
          </cell>
          <cell r="H298">
            <v>20.131145669800055</v>
          </cell>
          <cell r="I298">
            <v>19.352694572876672</v>
          </cell>
        </row>
        <row r="299">
          <cell r="A299" t="str">
            <v>T_C-BAT-ELC-S4</v>
          </cell>
          <cell r="B299" t="str">
            <v>VAR_fin</v>
          </cell>
          <cell r="C299" t="str">
            <v>T-ELC-car-BatSTGOut_S4</v>
          </cell>
          <cell r="D299">
            <v>0.14962698344559189</v>
          </cell>
          <cell r="E299">
            <v>0.94955701195423914</v>
          </cell>
          <cell r="F299">
            <v>2.0288022799080272</v>
          </cell>
          <cell r="G299">
            <v>9.1697516150375851</v>
          </cell>
          <cell r="H299">
            <v>14.577264848632682</v>
          </cell>
          <cell r="I299">
            <v>12.73539797686173</v>
          </cell>
        </row>
        <row r="300">
          <cell r="A300" t="str">
            <v>T_C-BAT-ELC-S4</v>
          </cell>
          <cell r="B300" t="str">
            <v>VAR_ncap</v>
          </cell>
          <cell r="C300" t="str">
            <v>-</v>
          </cell>
          <cell r="D300">
            <v>1.36573086416732E-4</v>
          </cell>
          <cell r="E300">
            <v>6.9682302874596494E-2</v>
          </cell>
          <cell r="F300">
            <v>0.116689104782478</v>
          </cell>
          <cell r="G300">
            <v>0.80108941632285302</v>
          </cell>
          <cell r="H300">
            <v>0.83421355808771003</v>
          </cell>
          <cell r="I300">
            <v>1.64807349422994</v>
          </cell>
        </row>
        <row r="301">
          <cell r="A301" t="str">
            <v>T_C-BAT-ELC-S4</v>
          </cell>
          <cell r="B301" t="str">
            <v>VAR_cap</v>
          </cell>
          <cell r="C301" t="str">
            <v>-</v>
          </cell>
          <cell r="D301">
            <v>1.5339442019206732E-2</v>
          </cell>
          <cell r="E301">
            <v>9.6822883488019207E-2</v>
          </cell>
          <cell r="F301">
            <v>0.20686961097707179</v>
          </cell>
          <cell r="G301">
            <v>0.93500630505012583</v>
          </cell>
          <cell r="H301">
            <v>1.6904413255769</v>
          </cell>
          <cell r="I301">
            <v>1.99648220271692</v>
          </cell>
        </row>
        <row r="302">
          <cell r="A302" t="str">
            <v>TFLGV-FCLH2O</v>
          </cell>
          <cell r="B302" t="str">
            <v>VAR_fout</v>
          </cell>
          <cell r="C302" t="str">
            <v>TFLGV</v>
          </cell>
          <cell r="G302">
            <v>9.1741212704216812E-2</v>
          </cell>
          <cell r="H302">
            <v>7.5567837902099477E-2</v>
          </cell>
          <cell r="I302">
            <v>0.51093168588420079</v>
          </cell>
        </row>
        <row r="303">
          <cell r="A303" t="str">
            <v>TFLGV-FCLH2O</v>
          </cell>
          <cell r="B303" t="str">
            <v>VAR_fin</v>
          </cell>
          <cell r="C303" t="str">
            <v>TH2O</v>
          </cell>
          <cell r="G303">
            <v>0.17322938890460213</v>
          </cell>
          <cell r="H303">
            <v>0.13284461908872883</v>
          </cell>
          <cell r="I303">
            <v>0.84751411145295563</v>
          </cell>
        </row>
        <row r="304">
          <cell r="A304" t="str">
            <v>TFLGV-FCLH2O</v>
          </cell>
          <cell r="B304" t="str">
            <v>VAR_ncap</v>
          </cell>
          <cell r="C304" t="str">
            <v>-</v>
          </cell>
          <cell r="G304">
            <v>6.3955388102610597E-3</v>
          </cell>
          <cell r="H304">
            <v>5.2626891777273598E-3</v>
          </cell>
          <cell r="I304">
            <v>3.4250043514330503E-2</v>
          </cell>
        </row>
        <row r="305">
          <cell r="A305" t="str">
            <v>TFLGV-FCLH2O</v>
          </cell>
          <cell r="B305" t="str">
            <v>VAR_cap</v>
          </cell>
          <cell r="C305" t="str">
            <v>-</v>
          </cell>
          <cell r="G305">
            <v>6.3955388102610597E-3</v>
          </cell>
          <cell r="H305">
            <v>6.3954793120916198E-3</v>
          </cell>
          <cell r="I305">
            <v>3.6889309976463398E-2</v>
          </cell>
        </row>
        <row r="306">
          <cell r="A306" t="str">
            <v>T_B_u-ICEDSL-S1</v>
          </cell>
          <cell r="B306" t="str">
            <v>VAR_fout</v>
          </cell>
          <cell r="C306" t="str">
            <v>CO2_T</v>
          </cell>
          <cell r="D306">
            <v>2.158020711727477E-2</v>
          </cell>
          <cell r="E306">
            <v>3.4533094027792001E-3</v>
          </cell>
          <cell r="F306">
            <v>17.961242824183419</v>
          </cell>
          <cell r="G306">
            <v>46.891403236357348</v>
          </cell>
          <cell r="H306">
            <v>24.325466568802121</v>
          </cell>
        </row>
        <row r="307">
          <cell r="A307" t="str">
            <v>T_B_u-ICEDSL-S1</v>
          </cell>
          <cell r="B307" t="str">
            <v>VAR_fout</v>
          </cell>
          <cell r="C307" t="str">
            <v>TPBSu</v>
          </cell>
          <cell r="D307">
            <v>3.6482964531345182E-5</v>
          </cell>
          <cell r="E307">
            <v>5.8380794851826424E-6</v>
          </cell>
          <cell r="F307">
            <v>3.3179980565089862E-2</v>
          </cell>
          <cell r="G307">
            <v>9.2005278684412758E-2</v>
          </cell>
          <cell r="H307">
            <v>5.2767544005841084E-2</v>
          </cell>
        </row>
        <row r="308">
          <cell r="A308" t="str">
            <v>T_B_u-ICEDSL-S1</v>
          </cell>
          <cell r="B308" t="str">
            <v>VAR_fin</v>
          </cell>
          <cell r="C308" t="str">
            <v>TDSL</v>
          </cell>
          <cell r="D308">
            <v>2.9440937404194724E-4</v>
          </cell>
          <cell r="E308">
            <v>4.7111997309402437E-5</v>
          </cell>
          <cell r="F308">
            <v>0.24503741915666222</v>
          </cell>
          <cell r="G308">
            <v>0.63971900731728937</v>
          </cell>
          <cell r="H308">
            <v>0.33186175400821399</v>
          </cell>
        </row>
        <row r="309">
          <cell r="A309" t="str">
            <v>T_B_u-ICEDSL-S1</v>
          </cell>
          <cell r="B309" t="str">
            <v>VAR_ncap</v>
          </cell>
          <cell r="C309" t="str">
            <v>-</v>
          </cell>
          <cell r="F309">
            <v>6.2553111335784603E-4</v>
          </cell>
          <cell r="G309">
            <v>1.4382922252571301E-3</v>
          </cell>
          <cell r="H309">
            <v>7.7695226921443495E-4</v>
          </cell>
        </row>
        <row r="310">
          <cell r="A310" t="str">
            <v>T_B_u-ICEDSL-S1</v>
          </cell>
          <cell r="B310" t="str">
            <v>VAR_cap</v>
          </cell>
          <cell r="C310" t="str">
            <v>-</v>
          </cell>
          <cell r="D310">
            <v>7.0464135021097004E-7</v>
          </cell>
          <cell r="E310">
            <v>1.6807313642756697E-7</v>
          </cell>
          <cell r="F310">
            <v>6.2569918649427354E-4</v>
          </cell>
          <cell r="G310">
            <v>2.0639463171836527E-3</v>
          </cell>
          <cell r="H310">
            <v>1.0317053543634201E-3</v>
          </cell>
          <cell r="I310">
            <v>7.8509692020070632E-11</v>
          </cell>
        </row>
        <row r="311">
          <cell r="A311" t="str">
            <v>T_B_c-ICENGA-S3</v>
          </cell>
          <cell r="B311" t="str">
            <v>VAR_fout</v>
          </cell>
          <cell r="C311" t="str">
            <v>CO2_T</v>
          </cell>
          <cell r="G311">
            <v>1.0486266644836699</v>
          </cell>
          <cell r="H311">
            <v>2.6890595486325921</v>
          </cell>
          <cell r="I311">
            <v>2.7549931957059544</v>
          </cell>
        </row>
        <row r="312">
          <cell r="A312" t="str">
            <v>T_B_c-ICENGA-S3</v>
          </cell>
          <cell r="B312" t="str">
            <v>VAR_fout</v>
          </cell>
          <cell r="C312" t="str">
            <v>TPBSc</v>
          </cell>
          <cell r="G312">
            <v>1.1945316993838837E-3</v>
          </cell>
          <cell r="H312">
            <v>3.3247676377497993E-3</v>
          </cell>
          <cell r="I312">
            <v>3.724330498403225E-3</v>
          </cell>
        </row>
        <row r="313">
          <cell r="A313" t="str">
            <v>T_B_c-ICENGA-S3</v>
          </cell>
          <cell r="B313" t="str">
            <v>VAR_fin</v>
          </cell>
          <cell r="C313" t="str">
            <v>TNGA</v>
          </cell>
          <cell r="G313">
            <v>1.8592671356093417E-2</v>
          </cell>
          <cell r="H313">
            <v>4.7678360791358051E-2</v>
          </cell>
          <cell r="I313">
            <v>4.8847397086984976E-2</v>
          </cell>
        </row>
        <row r="314">
          <cell r="A314" t="str">
            <v>T_B_c-ICENGA-S3</v>
          </cell>
          <cell r="B314" t="str">
            <v>VAR_ncap</v>
          </cell>
          <cell r="C314" t="str">
            <v>-</v>
          </cell>
          <cell r="G314">
            <v>2.5958313697176299E-5</v>
          </cell>
          <cell r="H314">
            <v>4.6679858145151298E-5</v>
          </cell>
          <cell r="I314">
            <v>6.4941008025985801E-5</v>
          </cell>
        </row>
        <row r="315">
          <cell r="A315" t="str">
            <v>T_B_c-ICENGA-S3</v>
          </cell>
          <cell r="B315" t="str">
            <v>VAR_cap</v>
          </cell>
          <cell r="C315" t="str">
            <v>-</v>
          </cell>
          <cell r="G315">
            <v>2.5958313697176299E-5</v>
          </cell>
          <cell r="H315">
            <v>7.2247927236270093E-5</v>
          </cell>
          <cell r="I315">
            <v>8.0929851235712097E-5</v>
          </cell>
        </row>
        <row r="316">
          <cell r="A316" t="str">
            <v>T_B_u-ICEDSL-S2</v>
          </cell>
          <cell r="B316" t="str">
            <v>VAR_fout</v>
          </cell>
          <cell r="C316" t="str">
            <v>CO2_T</v>
          </cell>
          <cell r="D316">
            <v>8.2044307439288389</v>
          </cell>
          <cell r="F316">
            <v>7.75667052548678</v>
          </cell>
          <cell r="G316">
            <v>23.024371071760228</v>
          </cell>
          <cell r="H316">
            <v>2.7042442013854302</v>
          </cell>
        </row>
        <row r="317">
          <cell r="A317" t="str">
            <v>T_B_u-ICEDSL-S2</v>
          </cell>
          <cell r="B317" t="str">
            <v>VAR_fout</v>
          </cell>
          <cell r="C317" t="str">
            <v>TPBSu</v>
          </cell>
          <cell r="D317">
            <v>9.7900066708762317E-3</v>
          </cell>
          <cell r="F317">
            <v>1.0072361212423976E-2</v>
          </cell>
          <cell r="G317">
            <v>3.1505543760718673E-2</v>
          </cell>
          <cell r="H317">
            <v>3.7962861171064685E-3</v>
          </cell>
        </row>
        <row r="318">
          <cell r="A318" t="str">
            <v>T_B_u-ICEDSL-S2</v>
          </cell>
          <cell r="B318" t="str">
            <v>VAR_fin</v>
          </cell>
          <cell r="C318" t="str">
            <v>TDSL</v>
          </cell>
          <cell r="D318">
            <v>0.11192947808907021</v>
          </cell>
          <cell r="F318">
            <v>0.10582088029313477</v>
          </cell>
          <cell r="G318">
            <v>0.31411147437599235</v>
          </cell>
          <cell r="H318">
            <v>3.6892826758327904E-2</v>
          </cell>
        </row>
        <row r="319">
          <cell r="A319" t="str">
            <v>T_B_u-ICEDSL-S2</v>
          </cell>
          <cell r="B319" t="str">
            <v>VAR_ncap</v>
          </cell>
          <cell r="C319" t="str">
            <v>-</v>
          </cell>
          <cell r="F319">
            <v>1.8994052612833899E-4</v>
          </cell>
          <cell r="G319">
            <v>4.04178308285204E-4</v>
          </cell>
        </row>
        <row r="320">
          <cell r="A320" t="str">
            <v>T_B_u-ICEDSL-S2</v>
          </cell>
          <cell r="B320" t="str">
            <v>VAR_cap</v>
          </cell>
          <cell r="C320" t="str">
            <v>-</v>
          </cell>
          <cell r="D320">
            <v>1.8461603375527399E-4</v>
          </cell>
          <cell r="E320">
            <v>1.440268719988657E-10</v>
          </cell>
          <cell r="F320">
            <v>1.8994067036294797E-4</v>
          </cell>
          <cell r="G320">
            <v>5.9411894008031495E-4</v>
          </cell>
          <cell r="H320">
            <v>7.1588839303881203E-5</v>
          </cell>
        </row>
        <row r="321">
          <cell r="A321" t="str">
            <v>T_B_u-ICEDSL-S3</v>
          </cell>
          <cell r="B321" t="str">
            <v>VAR_fout</v>
          </cell>
          <cell r="C321" t="str">
            <v>CO2_T</v>
          </cell>
          <cell r="D321">
            <v>45.283640092432101</v>
          </cell>
          <cell r="E321">
            <v>6.7244046803834499</v>
          </cell>
          <cell r="F321">
            <v>59.622431355867171</v>
          </cell>
          <cell r="G321">
            <v>157.42334976003656</v>
          </cell>
          <cell r="H321">
            <v>43.323681929983898</v>
          </cell>
        </row>
        <row r="322">
          <cell r="A322" t="str">
            <v>T_B_u-ICEDSL-S3</v>
          </cell>
          <cell r="B322" t="str">
            <v>VAR_fout</v>
          </cell>
          <cell r="C322" t="str">
            <v>TPBSu</v>
          </cell>
          <cell r="D322">
            <v>3.5800348824954795E-2</v>
          </cell>
          <cell r="E322">
            <v>5.4099912713812858E-3</v>
          </cell>
          <cell r="F322">
            <v>5.0759128277674807E-2</v>
          </cell>
          <cell r="G322">
            <v>0.14221401253764041</v>
          </cell>
          <cell r="H322">
            <v>4.2362028188237554E-2</v>
          </cell>
        </row>
        <row r="323">
          <cell r="A323" t="str">
            <v>T_B_u-ICEDSL-S3</v>
          </cell>
          <cell r="B323" t="str">
            <v>VAR_fin</v>
          </cell>
          <cell r="C323" t="str">
            <v>TDSL</v>
          </cell>
          <cell r="D323">
            <v>0.61778499443972779</v>
          </cell>
          <cell r="E323">
            <v>9.1738126608232509E-2</v>
          </cell>
          <cell r="F323">
            <v>0.81340288343611278</v>
          </cell>
          <cell r="G323">
            <v>2.1476582504779924</v>
          </cell>
          <cell r="H323">
            <v>0.59104613819896235</v>
          </cell>
        </row>
        <row r="324">
          <cell r="A324" t="str">
            <v>T_B_u-ICEDSL-S3</v>
          </cell>
          <cell r="B324" t="str">
            <v>VAR_ncap</v>
          </cell>
          <cell r="C324" t="str">
            <v>-</v>
          </cell>
          <cell r="F324">
            <v>8.1145324253752095E-4</v>
          </cell>
          <cell r="G324">
            <v>1.7840100243585E-3</v>
          </cell>
        </row>
        <row r="325">
          <cell r="A325" t="str">
            <v>T_B_u-ICEDSL-S3</v>
          </cell>
          <cell r="B325" t="str">
            <v>VAR_cap</v>
          </cell>
          <cell r="C325" t="str">
            <v>-</v>
          </cell>
          <cell r="D325">
            <v>6.7510857237099695E-4</v>
          </cell>
          <cell r="E325">
            <v>1.4574201889220608E-4</v>
          </cell>
          <cell r="F325">
            <v>9.5719526164959098E-4</v>
          </cell>
          <cell r="G325">
            <v>2.6818144865237308E-3</v>
          </cell>
          <cell r="H325">
            <v>7.9884602742208704E-4</v>
          </cell>
        </row>
        <row r="326">
          <cell r="A326" t="str">
            <v>T_B_u-ICEDSL-S4</v>
          </cell>
          <cell r="B326" t="str">
            <v>VAR_fout</v>
          </cell>
          <cell r="C326" t="str">
            <v>CO2_T</v>
          </cell>
          <cell r="D326">
            <v>0.23655731331632701</v>
          </cell>
        </row>
        <row r="327">
          <cell r="A327" t="str">
            <v>T_B_u-ICEDSL-S4</v>
          </cell>
          <cell r="B327" t="str">
            <v>VAR_fout</v>
          </cell>
          <cell r="C327" t="str">
            <v>TPBSu</v>
          </cell>
          <cell r="D327">
            <v>1.2472179817547461E-4</v>
          </cell>
        </row>
        <row r="328">
          <cell r="A328" t="str">
            <v>T_B_u-ICEDSL-S4</v>
          </cell>
          <cell r="B328" t="str">
            <v>VAR_fin</v>
          </cell>
          <cell r="C328" t="str">
            <v>TDSL</v>
          </cell>
          <cell r="D328">
            <v>3.2272484763482519E-3</v>
          </cell>
        </row>
        <row r="329">
          <cell r="A329" t="str">
            <v>T_B_u-ICEDSL-S4</v>
          </cell>
          <cell r="B329" t="str">
            <v>VAR_cap</v>
          </cell>
          <cell r="C329" t="str">
            <v>-</v>
          </cell>
          <cell r="D329">
            <v>2.3530239099859391E-6</v>
          </cell>
          <cell r="E329">
            <v>-1.6989900358441688E-14</v>
          </cell>
          <cell r="F329">
            <v>2.1704232988227663E-13</v>
          </cell>
          <cell r="G329">
            <v>6.1464791022237193E-14</v>
          </cell>
        </row>
        <row r="330">
          <cell r="A330" t="str">
            <v>T_B_c-ICENGAEXT</v>
          </cell>
          <cell r="B330" t="str">
            <v>VAR_fout</v>
          </cell>
          <cell r="C330" t="str">
            <v>CO2_T</v>
          </cell>
          <cell r="D330">
            <v>7.7529822262282101E-3</v>
          </cell>
          <cell r="E330">
            <v>7.7366215643810401E-3</v>
          </cell>
          <cell r="F330">
            <v>7.6886196425979703E-3</v>
          </cell>
        </row>
        <row r="331">
          <cell r="A331" t="str">
            <v>T_B_c-ICENGAEXT</v>
          </cell>
          <cell r="B331" t="str">
            <v>VAR_fout</v>
          </cell>
          <cell r="C331" t="str">
            <v>TPBSc</v>
          </cell>
          <cell r="D331">
            <v>1.367803337771869E-3</v>
          </cell>
          <cell r="E331">
            <v>1.094210361067064E-3</v>
          </cell>
          <cell r="F331">
            <v>6.8388085382380939E-4</v>
          </cell>
        </row>
        <row r="332">
          <cell r="A332" t="str">
            <v>T_B_c-ICENGAEXT</v>
          </cell>
          <cell r="B332" t="str">
            <v>VAR_fin</v>
          </cell>
          <cell r="C332" t="str">
            <v>TNGA</v>
          </cell>
          <cell r="D332">
            <v>1.374642238692944E-4</v>
          </cell>
          <cell r="E332">
            <v>1.3717414121242985E-4</v>
          </cell>
          <cell r="F332">
            <v>1.3632304330847461E-4</v>
          </cell>
        </row>
        <row r="333">
          <cell r="A333" t="str">
            <v>T_B_c-ICENGAEXT</v>
          </cell>
          <cell r="B333" t="str">
            <v>VAR_cap</v>
          </cell>
          <cell r="C333" t="str">
            <v>-</v>
          </cell>
          <cell r="D333">
            <v>2.9722792607802899E-5</v>
          </cell>
          <cell r="E333">
            <v>2.3778234086242301E-5</v>
          </cell>
          <cell r="F333">
            <v>1.4861396303901497E-5</v>
          </cell>
        </row>
        <row r="334">
          <cell r="A334" t="str">
            <v>T_B_u-ICEDSLEXT</v>
          </cell>
          <cell r="B334" t="str">
            <v>VAR_fout</v>
          </cell>
          <cell r="C334" t="str">
            <v>CO2_T</v>
          </cell>
          <cell r="D334">
            <v>1.2710796698232201</v>
          </cell>
          <cell r="E334">
            <v>1.2694152854459599</v>
          </cell>
          <cell r="F334">
            <v>1.26444817263812</v>
          </cell>
        </row>
        <row r="335">
          <cell r="A335" t="str">
            <v>T_B_u-ICEDSLEXT</v>
          </cell>
          <cell r="B335" t="str">
            <v>VAR_fout</v>
          </cell>
          <cell r="C335" t="str">
            <v>TPBSu</v>
          </cell>
          <cell r="D335">
            <v>0.24222791365544807</v>
          </cell>
          <cell r="E335">
            <v>0.19378233134729395</v>
          </cell>
          <cell r="F335">
            <v>0.12111395692354969</v>
          </cell>
        </row>
        <row r="336">
          <cell r="A336" t="str">
            <v>T_B_u-ICEDSLEXT</v>
          </cell>
          <cell r="B336" t="str">
            <v>VAR_fin</v>
          </cell>
          <cell r="C336" t="str">
            <v>TDSL</v>
          </cell>
          <cell r="D336">
            <v>1.7340786764300457E-2</v>
          </cell>
          <cell r="E336">
            <v>1.7318080292577809E-2</v>
          </cell>
          <cell r="F336">
            <v>1.7250316134217202E-2</v>
          </cell>
        </row>
        <row r="337">
          <cell r="A337" t="str">
            <v>T_B_u-ICEDSLEXT</v>
          </cell>
          <cell r="B337" t="str">
            <v>VAR_cap</v>
          </cell>
          <cell r="C337" t="str">
            <v>-</v>
          </cell>
          <cell r="D337">
            <v>4.5678362175525303E-3</v>
          </cell>
          <cell r="E337">
            <v>3.6542689740420198E-3</v>
          </cell>
          <cell r="F337">
            <v>2.2839181087762699E-3</v>
          </cell>
        </row>
        <row r="338">
          <cell r="A338" t="str">
            <v>D-T-ELC-LGV</v>
          </cell>
          <cell r="B338" t="str">
            <v>VAR_fout</v>
          </cell>
          <cell r="C338" t="str">
            <v>T-ELC-LGV_BatSTGin</v>
          </cell>
          <cell r="D338">
            <v>3.5762834137821359E-2</v>
          </cell>
          <cell r="E338">
            <v>7.4038824839191844E-2</v>
          </cell>
          <cell r="F338">
            <v>0.18731899438989363</v>
          </cell>
          <cell r="G338">
            <v>0.72544351064394175</v>
          </cell>
          <cell r="H338">
            <v>2.9275486627582068</v>
          </cell>
          <cell r="I338">
            <v>4.3384884295357136</v>
          </cell>
        </row>
        <row r="339">
          <cell r="A339" t="str">
            <v>D-T-ELC-LGV</v>
          </cell>
          <cell r="B339" t="str">
            <v>VAR_fin</v>
          </cell>
          <cell r="C339" t="str">
            <v>TELC</v>
          </cell>
          <cell r="D339">
            <v>3.5762834137821359E-2</v>
          </cell>
          <cell r="E339">
            <v>7.4038824839191844E-2</v>
          </cell>
          <cell r="F339">
            <v>0.18731899438989363</v>
          </cell>
          <cell r="G339">
            <v>0.72544351064394175</v>
          </cell>
          <cell r="H339">
            <v>2.9275486627582068</v>
          </cell>
          <cell r="I339">
            <v>4.3384884295357136</v>
          </cell>
        </row>
        <row r="340">
          <cell r="A340" t="str">
            <v>D-T-ELC-LGV</v>
          </cell>
          <cell r="B340" t="str">
            <v>VAR_ncap</v>
          </cell>
          <cell r="C340" t="str">
            <v>-</v>
          </cell>
          <cell r="D340">
            <v>3.7801360522940202E-3</v>
          </cell>
          <cell r="E340">
            <v>4.0457755003194002E-3</v>
          </cell>
          <cell r="F340">
            <v>1.1973660402754599E-2</v>
          </cell>
          <cell r="G340">
            <v>5.8429583612932899E-2</v>
          </cell>
          <cell r="H340">
            <v>0.13860532071918599</v>
          </cell>
          <cell r="I340">
            <v>0.360900572887981</v>
          </cell>
        </row>
        <row r="341">
          <cell r="A341" t="str">
            <v>D-T-ELC-LGV</v>
          </cell>
          <cell r="B341" t="str">
            <v>VAR_cap</v>
          </cell>
          <cell r="C341" t="str">
            <v>-</v>
          </cell>
          <cell r="D341">
            <v>3.7801360522940202E-3</v>
          </cell>
          <cell r="E341">
            <v>7.8259115526134303E-3</v>
          </cell>
          <cell r="F341">
            <v>1.9799571955367998E-2</v>
          </cell>
          <cell r="G341">
            <v>7.6678886043871894E-2</v>
          </cell>
          <cell r="H341">
            <v>0.309439877828592</v>
          </cell>
          <cell r="I341">
            <v>0.458575237896652</v>
          </cell>
        </row>
        <row r="342">
          <cell r="A342" t="str">
            <v>T_B_c-FCLH2O-S1</v>
          </cell>
          <cell r="B342" t="str">
            <v>VAR_fout</v>
          </cell>
          <cell r="C342" t="str">
            <v>TPBSc</v>
          </cell>
          <cell r="G342">
            <v>3.3907955281341886E-3</v>
          </cell>
        </row>
        <row r="343">
          <cell r="A343" t="str">
            <v>T_B_c-FCLH2O-S1</v>
          </cell>
          <cell r="B343" t="str">
            <v>VAR_fin</v>
          </cell>
          <cell r="C343" t="str">
            <v>TH2O</v>
          </cell>
          <cell r="G343">
            <v>1.4465742505088499E-2</v>
          </cell>
        </row>
        <row r="344">
          <cell r="A344" t="str">
            <v>T_B_c-FCLH2O-S1</v>
          </cell>
          <cell r="B344" t="str">
            <v>VAR_ncap</v>
          </cell>
          <cell r="C344" t="str">
            <v>-</v>
          </cell>
          <cell r="G344">
            <v>7.5915049541121999E-5</v>
          </cell>
        </row>
        <row r="345">
          <cell r="A345" t="str">
            <v>T_B_c-FCLH2O-S1</v>
          </cell>
          <cell r="B345" t="str">
            <v>VAR_cap</v>
          </cell>
          <cell r="C345" t="str">
            <v>-</v>
          </cell>
          <cell r="G345">
            <v>7.5915049541121999E-5</v>
          </cell>
          <cell r="H345">
            <v>3.7541771899979358E-11</v>
          </cell>
        </row>
        <row r="346">
          <cell r="A346" t="str">
            <v>T_B_c-FCLH2O-S2</v>
          </cell>
          <cell r="B346" t="str">
            <v>VAR_fout</v>
          </cell>
          <cell r="C346" t="str">
            <v>TPBSc</v>
          </cell>
          <cell r="H346">
            <v>1.4864876198823315E-2</v>
          </cell>
          <cell r="I346">
            <v>2.535613972158738E-2</v>
          </cell>
        </row>
        <row r="347">
          <cell r="A347" t="str">
            <v>T_B_c-FCLH2O-S2</v>
          </cell>
          <cell r="B347" t="str">
            <v>VAR_fin</v>
          </cell>
          <cell r="C347" t="str">
            <v>TH2O</v>
          </cell>
          <cell r="H347">
            <v>7.8368252479264697E-2</v>
          </cell>
          <cell r="I347">
            <v>0.11959205291653699</v>
          </cell>
        </row>
        <row r="348">
          <cell r="A348" t="str">
            <v>T_B_c-FCLH2O-S2</v>
          </cell>
          <cell r="B348" t="str">
            <v>VAR_ncap</v>
          </cell>
          <cell r="C348" t="str">
            <v>-</v>
          </cell>
          <cell r="H348">
            <v>2.1661507747887599E-4</v>
          </cell>
          <cell r="I348">
            <v>4.2490034833767498E-4</v>
          </cell>
        </row>
        <row r="349">
          <cell r="A349" t="str">
            <v>T_B_c-FCLH2O-S2</v>
          </cell>
          <cell r="B349" t="str">
            <v>VAR_cap</v>
          </cell>
          <cell r="C349" t="str">
            <v>-</v>
          </cell>
          <cell r="H349">
            <v>3.2324362459370799E-4</v>
          </cell>
          <cell r="I349">
            <v>5.5224605390835602E-4</v>
          </cell>
        </row>
        <row r="350">
          <cell r="A350" t="str">
            <v>T_B_c-FCLH2O-S3</v>
          </cell>
          <cell r="B350" t="str">
            <v>VAR_fout</v>
          </cell>
          <cell r="C350" t="str">
            <v>TPBSc</v>
          </cell>
          <cell r="I350">
            <v>7.4214841122954567E-3</v>
          </cell>
        </row>
        <row r="351">
          <cell r="A351" t="str">
            <v>T_B_c-FCLH2O-S3</v>
          </cell>
          <cell r="B351" t="str">
            <v>VAR_fin</v>
          </cell>
          <cell r="C351" t="str">
            <v>TH2O</v>
          </cell>
          <cell r="I351">
            <v>5.0627543314855257E-2</v>
          </cell>
        </row>
        <row r="352">
          <cell r="A352" t="str">
            <v>T_B_c-FCLH2O-S3</v>
          </cell>
          <cell r="B352" t="str">
            <v>VAR_ncap</v>
          </cell>
          <cell r="C352" t="str">
            <v>-</v>
          </cell>
          <cell r="I352">
            <v>1.6248657670319799E-4</v>
          </cell>
        </row>
        <row r="353">
          <cell r="A353" t="str">
            <v>T_B_c-FCLH2O-S3</v>
          </cell>
          <cell r="B353" t="str">
            <v>VAR_cap</v>
          </cell>
          <cell r="C353" t="str">
            <v>-</v>
          </cell>
          <cell r="I353">
            <v>1.6248657670319799E-4</v>
          </cell>
        </row>
        <row r="354">
          <cell r="A354" t="str">
            <v>T_C-HYBGSLEXT</v>
          </cell>
          <cell r="B354" t="str">
            <v>VAR_fout</v>
          </cell>
          <cell r="C354" t="str">
            <v>CO2_T</v>
          </cell>
          <cell r="D354">
            <v>92.548883361098206</v>
          </cell>
          <cell r="E354">
            <v>91.724441997870599</v>
          </cell>
          <cell r="F354">
            <v>68.278489766661295</v>
          </cell>
          <cell r="G354">
            <v>32.395462331682097</v>
          </cell>
        </row>
        <row r="355">
          <cell r="A355" t="str">
            <v>T_C-HYBGSLEXT</v>
          </cell>
          <cell r="B355" t="str">
            <v>VAR_fout</v>
          </cell>
          <cell r="C355" t="str">
            <v>TPCAR</v>
          </cell>
          <cell r="D355">
            <v>0.61924401041776178</v>
          </cell>
          <cell r="E355">
            <v>0.62769373340132517</v>
          </cell>
          <cell r="F355">
            <v>0.48284133336390733</v>
          </cell>
          <cell r="G355">
            <v>0.24142066672150556</v>
          </cell>
        </row>
        <row r="356">
          <cell r="A356" t="str">
            <v>T_C-HYBGSLEXT</v>
          </cell>
          <cell r="B356" t="str">
            <v>VAR_fin</v>
          </cell>
          <cell r="C356" t="str">
            <v>TGSL</v>
          </cell>
          <cell r="D356">
            <v>1.2540499100419817</v>
          </cell>
          <cell r="E356">
            <v>1.2428786178573252</v>
          </cell>
          <cell r="F356">
            <v>0.92518278816614141</v>
          </cell>
          <cell r="G356">
            <v>0.43896290422333417</v>
          </cell>
        </row>
        <row r="357">
          <cell r="A357" t="str">
            <v>T_C-HYBGSLEXT</v>
          </cell>
          <cell r="B357" t="str">
            <v>VAR_cap</v>
          </cell>
          <cell r="C357" t="str">
            <v>-</v>
          </cell>
          <cell r="D357">
            <v>6.5841999999999998E-2</v>
          </cell>
          <cell r="E357">
            <v>5.7063066666666697E-2</v>
          </cell>
          <cell r="F357">
            <v>4.38946666666667E-2</v>
          </cell>
          <cell r="G357">
            <v>2.1947333333333301E-2</v>
          </cell>
        </row>
        <row r="358">
          <cell r="A358" t="str">
            <v>TPAVDKEREXT</v>
          </cell>
          <cell r="B358" t="str">
            <v>VAR_fout</v>
          </cell>
          <cell r="C358" t="str">
            <v>CO2_T</v>
          </cell>
          <cell r="D358">
            <v>79.576349423418094</v>
          </cell>
          <cell r="E358">
            <v>100.796237247683</v>
          </cell>
          <cell r="F358">
            <v>132.626068984081</v>
          </cell>
          <cell r="G358">
            <v>185.675788544743</v>
          </cell>
          <cell r="H358">
            <v>154.38211110512901</v>
          </cell>
          <cell r="I358">
            <v>123.088433665514</v>
          </cell>
        </row>
        <row r="359">
          <cell r="A359" t="str">
            <v>TPAVDKEREXT</v>
          </cell>
          <cell r="B359" t="str">
            <v>VAR_fout</v>
          </cell>
          <cell r="C359" t="str">
            <v>TPAVD</v>
          </cell>
          <cell r="D359">
            <v>1.0930817228491501</v>
          </cell>
          <cell r="E359">
            <v>1.3845636984571901</v>
          </cell>
          <cell r="F359">
            <v>1.82178666186924</v>
          </cell>
          <cell r="G359">
            <v>2.5504916008893299</v>
          </cell>
          <cell r="H359">
            <v>2.1206333943012199</v>
          </cell>
          <cell r="I359">
            <v>1.6907751877131001</v>
          </cell>
        </row>
        <row r="360">
          <cell r="A360" t="str">
            <v>TPAVDKEREXT</v>
          </cell>
          <cell r="B360" t="str">
            <v>VAR_fin</v>
          </cell>
          <cell r="C360" t="str">
            <v>TKER</v>
          </cell>
          <cell r="D360">
            <v>1.0930817228491501</v>
          </cell>
          <cell r="E360">
            <v>1.3845636984571901</v>
          </cell>
          <cell r="F360">
            <v>1.82178666186924</v>
          </cell>
          <cell r="G360">
            <v>2.5504916008893299</v>
          </cell>
          <cell r="H360">
            <v>2.1206333943012199</v>
          </cell>
          <cell r="I360">
            <v>1.6907751877131001</v>
          </cell>
        </row>
        <row r="361">
          <cell r="A361" t="str">
            <v>TPAVDKEREXT</v>
          </cell>
          <cell r="B361" t="str">
            <v>VAR_ncap</v>
          </cell>
          <cell r="C361" t="str">
            <v>-</v>
          </cell>
          <cell r="D361">
            <v>15.894086169540801</v>
          </cell>
          <cell r="E361">
            <v>16.412415386998699</v>
          </cell>
          <cell r="F361">
            <v>15.070002795071099</v>
          </cell>
          <cell r="G361">
            <v>16.022237557543001</v>
          </cell>
          <cell r="H361">
            <v>17.432608544414599</v>
          </cell>
          <cell r="I361">
            <v>17.675563782469599</v>
          </cell>
        </row>
        <row r="362">
          <cell r="A362" t="str">
            <v>TPAVDKEREXT</v>
          </cell>
          <cell r="B362" t="str">
            <v>VAR_cap</v>
          </cell>
          <cell r="C362" t="str">
            <v>-</v>
          </cell>
          <cell r="D362">
            <v>16.987167892389952</v>
          </cell>
          <cell r="E362">
            <v>33.399583279388651</v>
          </cell>
          <cell r="F362">
            <v>46.573268044798418</v>
          </cell>
          <cell r="G362">
            <v>55.07891248762963</v>
          </cell>
          <cell r="H362">
            <v>57.069260938479069</v>
          </cell>
          <cell r="I362">
            <v>43.634567304557905</v>
          </cell>
        </row>
        <row r="363">
          <cell r="A363" t="str">
            <v>T_C-ICE-GSL-S1</v>
          </cell>
          <cell r="B363" t="str">
            <v>VAR_fout</v>
          </cell>
          <cell r="C363" t="str">
            <v>CO2_T</v>
          </cell>
          <cell r="D363">
            <v>20.072765231485771</v>
          </cell>
          <cell r="E363">
            <v>13.030697304223679</v>
          </cell>
          <cell r="F363">
            <v>9.1604690082900611</v>
          </cell>
          <cell r="G363">
            <v>7.2656980916853193</v>
          </cell>
        </row>
        <row r="364">
          <cell r="A364" t="str">
            <v>T_C-ICE-GSL-S1</v>
          </cell>
          <cell r="B364" t="str">
            <v>VAR_fout</v>
          </cell>
          <cell r="C364" t="str">
            <v>TPCAR</v>
          </cell>
          <cell r="D364">
            <v>0.20545644225363596</v>
          </cell>
          <cell r="E364">
            <v>0.14472961010762417</v>
          </cell>
          <cell r="F364">
            <v>0.10174368084360914</v>
          </cell>
          <cell r="G364">
            <v>8.0221641119010742E-2</v>
          </cell>
        </row>
        <row r="365">
          <cell r="A365" t="str">
            <v>T_C-ICE-GSL-S1</v>
          </cell>
          <cell r="B365" t="str">
            <v>VAR_fin</v>
          </cell>
          <cell r="C365" t="str">
            <v>TGSL</v>
          </cell>
          <cell r="D365">
            <v>0.27198868877352012</v>
          </cell>
          <cell r="E365">
            <v>0.17656771414937231</v>
          </cell>
          <cell r="F365">
            <v>0.12412559631829354</v>
          </cell>
          <cell r="G365">
            <v>9.8451193654272434E-2</v>
          </cell>
        </row>
        <row r="366">
          <cell r="A366" t="str">
            <v>T_C-ICE-GSL-S1</v>
          </cell>
          <cell r="B366" t="str">
            <v>VAR_ncap</v>
          </cell>
          <cell r="C366" t="str">
            <v>-</v>
          </cell>
          <cell r="F366">
            <v>1.70029743859969E-8</v>
          </cell>
        </row>
        <row r="367">
          <cell r="A367" t="str">
            <v>T_C-ICE-GSL-S1</v>
          </cell>
          <cell r="B367" t="str">
            <v>VAR_cap</v>
          </cell>
          <cell r="C367" t="str">
            <v>-</v>
          </cell>
          <cell r="D367">
            <v>2.19504905543303E-2</v>
          </cell>
          <cell r="E367">
            <v>1.5462566009185198E-2</v>
          </cell>
          <cell r="F367">
            <v>1.5462582727851028E-2</v>
          </cell>
          <cell r="G367">
            <v>1.219175392134323E-2</v>
          </cell>
          <cell r="H367">
            <v>1.41937599008815E-9</v>
          </cell>
        </row>
        <row r="368">
          <cell r="A368" t="str">
            <v>V2G</v>
          </cell>
          <cell r="B368" t="str">
            <v>VAR_fout</v>
          </cell>
          <cell r="C368" t="str">
            <v>ELC35</v>
          </cell>
          <cell r="G368">
            <v>1.436603534768609E-7</v>
          </cell>
          <cell r="H368">
            <v>1.1384608827324372E-6</v>
          </cell>
          <cell r="I368">
            <v>2.2013035018468168</v>
          </cell>
        </row>
        <row r="369">
          <cell r="A369" t="str">
            <v>V2G</v>
          </cell>
          <cell r="B369" t="str">
            <v>VAR_fin</v>
          </cell>
          <cell r="C369" t="str">
            <v>T-ELC-car-BatSTGOut_S1</v>
          </cell>
          <cell r="I369">
            <v>0.61954274862114322</v>
          </cell>
        </row>
        <row r="370">
          <cell r="A370" t="str">
            <v>V2G</v>
          </cell>
          <cell r="B370" t="str">
            <v>VAR_fin</v>
          </cell>
          <cell r="C370" t="str">
            <v>T-ELC-car-BatSTGOut_S2</v>
          </cell>
          <cell r="I370">
            <v>0.34995805773028438</v>
          </cell>
        </row>
        <row r="371">
          <cell r="A371" t="str">
            <v>V2G</v>
          </cell>
          <cell r="B371" t="str">
            <v>VAR_fin</v>
          </cell>
          <cell r="C371" t="str">
            <v>T-ELC-car-BatSTGOut_S3</v>
          </cell>
          <cell r="I371">
            <v>0.50661468775032437</v>
          </cell>
        </row>
        <row r="372">
          <cell r="A372" t="str">
            <v>V2G</v>
          </cell>
          <cell r="B372" t="str">
            <v>VAR_fin</v>
          </cell>
          <cell r="C372" t="str">
            <v>T-ELC-car-BatSTGOut_S4</v>
          </cell>
          <cell r="I372">
            <v>0.35054465438683041</v>
          </cell>
        </row>
        <row r="373">
          <cell r="A373" t="str">
            <v>V2G</v>
          </cell>
          <cell r="B373" t="str">
            <v>VAR_fin</v>
          </cell>
          <cell r="C373" t="str">
            <v>T-ELC-car-PlgSTGOut_S3</v>
          </cell>
          <cell r="G373">
            <v>6.7503599594439194E-8</v>
          </cell>
          <cell r="I373">
            <v>0.37463930452432959</v>
          </cell>
        </row>
        <row r="374">
          <cell r="A374" t="str">
            <v>V2G</v>
          </cell>
          <cell r="B374" t="str">
            <v>VAR_fin</v>
          </cell>
          <cell r="C374" t="str">
            <v>T-ELC-car-PlgSTGOut_S4</v>
          </cell>
          <cell r="H374">
            <v>6.93678621274404E-8</v>
          </cell>
          <cell r="I374">
            <v>2.0460012071761799E-8</v>
          </cell>
        </row>
        <row r="375">
          <cell r="A375" t="str">
            <v>V2G</v>
          </cell>
          <cell r="B375" t="str">
            <v>VAR_fin</v>
          </cell>
          <cell r="C375" t="str">
            <v>T-ELC-TWSTGout_S3</v>
          </cell>
          <cell r="H375">
            <v>2.4072798459824801E-8</v>
          </cell>
          <cell r="I375">
            <v>7.8892793231143811E-8</v>
          </cell>
        </row>
        <row r="376">
          <cell r="A376" t="str">
            <v>V2G</v>
          </cell>
          <cell r="B376" t="str">
            <v>VAR_fin</v>
          </cell>
          <cell r="C376" t="str">
            <v>T-ELC-TWSTGout_S4</v>
          </cell>
          <cell r="I376">
            <v>1.842768107356078E-7</v>
          </cell>
        </row>
        <row r="377">
          <cell r="A377" t="str">
            <v>V2G</v>
          </cell>
          <cell r="B377" t="str">
            <v>VAR_fin</v>
          </cell>
          <cell r="C377" t="str">
            <v>T-ELC-HGV_BatSTGout</v>
          </cell>
          <cell r="I377">
            <v>2.3090264230677364E-6</v>
          </cell>
        </row>
        <row r="378">
          <cell r="A378" t="str">
            <v>V2G</v>
          </cell>
          <cell r="B378" t="str">
            <v>VAR_ncap</v>
          </cell>
          <cell r="C378" t="str">
            <v>-</v>
          </cell>
          <cell r="G378">
            <v>1.54682538439335E-7</v>
          </cell>
          <cell r="H378">
            <v>5.8518807757160003E-8</v>
          </cell>
          <cell r="I378">
            <v>2.6631157977040298</v>
          </cell>
        </row>
        <row r="379">
          <cell r="A379" t="str">
            <v>V2G</v>
          </cell>
          <cell r="B379" t="str">
            <v>VAR_cap</v>
          </cell>
          <cell r="C379" t="str">
            <v>-</v>
          </cell>
          <cell r="G379">
            <v>1.54682538439335E-7</v>
          </cell>
          <cell r="H379">
            <v>3.4342639365297398E-7</v>
          </cell>
          <cell r="I379">
            <v>2.6631159159997599</v>
          </cell>
        </row>
        <row r="380">
          <cell r="A380" t="str">
            <v>TPSHPELCEXT</v>
          </cell>
          <cell r="B380" t="str">
            <v>VAR_fout</v>
          </cell>
          <cell r="C380" t="str">
            <v>TPSHP</v>
          </cell>
          <cell r="E380">
            <v>0.81671084516776205</v>
          </cell>
          <cell r="F380">
            <v>0.81670703505117903</v>
          </cell>
        </row>
        <row r="381">
          <cell r="A381" t="str">
            <v>TPSHPELCEXT</v>
          </cell>
          <cell r="B381" t="str">
            <v>VAR_fin</v>
          </cell>
          <cell r="C381" t="str">
            <v>TELC</v>
          </cell>
          <cell r="E381">
            <v>0.33100175222658196</v>
          </cell>
          <cell r="F381">
            <v>0.33100020803836216</v>
          </cell>
        </row>
        <row r="382">
          <cell r="A382" t="str">
            <v>TPSHPELCEXT</v>
          </cell>
          <cell r="B382" t="str">
            <v>VAR_ncap</v>
          </cell>
          <cell r="C382" t="str">
            <v>-</v>
          </cell>
          <cell r="E382">
            <v>0.81670703829759494</v>
          </cell>
        </row>
        <row r="383">
          <cell r="A383" t="str">
            <v>TPSHPELCEXT</v>
          </cell>
          <cell r="B383" t="str">
            <v>VAR_cap</v>
          </cell>
          <cell r="C383" t="str">
            <v>-</v>
          </cell>
          <cell r="E383">
            <v>0.81670703829759494</v>
          </cell>
          <cell r="F383">
            <v>0.81670703829759494</v>
          </cell>
          <cell r="G383">
            <v>3.8872008945034509E-9</v>
          </cell>
          <cell r="H383">
            <v>-2.8230195958656168E-12</v>
          </cell>
        </row>
        <row r="384">
          <cell r="A384" t="str">
            <v>TFLGV-ICEGSL</v>
          </cell>
          <cell r="B384" t="str">
            <v>VAR_fout</v>
          </cell>
          <cell r="C384" t="str">
            <v>CO2_T</v>
          </cell>
          <cell r="D384">
            <v>26.240061102817709</v>
          </cell>
          <cell r="E384">
            <v>42.571319178500403</v>
          </cell>
          <cell r="F384">
            <v>56.83102774788378</v>
          </cell>
          <cell r="G384">
            <v>60.527873625453907</v>
          </cell>
          <cell r="H384">
            <v>1.0891197474377301</v>
          </cell>
          <cell r="I384">
            <v>0.54619956326583896</v>
          </cell>
        </row>
        <row r="385">
          <cell r="A385" t="str">
            <v>TFLGV-ICEGSL</v>
          </cell>
          <cell r="B385" t="str">
            <v>VAR_fout</v>
          </cell>
          <cell r="C385" t="str">
            <v>TFLGV</v>
          </cell>
          <cell r="D385">
            <v>0.12488193067883752</v>
          </cell>
          <cell r="E385">
            <v>0.20260579842877185</v>
          </cell>
          <cell r="F385">
            <v>0.27047072946244821</v>
          </cell>
          <cell r="G385">
            <v>0.28806479103128607</v>
          </cell>
          <cell r="H385">
            <v>5.1833483263446457E-3</v>
          </cell>
          <cell r="I385">
            <v>2.5994777881539E-3</v>
          </cell>
        </row>
        <row r="386">
          <cell r="A386" t="str">
            <v>TFLGV-ICEGSL</v>
          </cell>
          <cell r="B386" t="str">
            <v>VAR_fin</v>
          </cell>
          <cell r="C386" t="str">
            <v>TGSL</v>
          </cell>
          <cell r="D386">
            <v>0.35555638350701518</v>
          </cell>
          <cell r="E386">
            <v>0.57684714334011322</v>
          </cell>
          <cell r="F386">
            <v>0.77006812666509317</v>
          </cell>
          <cell r="G386">
            <v>0.82016088923379171</v>
          </cell>
          <cell r="H386">
            <v>1.4757720154982772E-2</v>
          </cell>
          <cell r="I386">
            <v>7.4010780930330424E-3</v>
          </cell>
        </row>
        <row r="387">
          <cell r="A387" t="str">
            <v>TFLGV-ICEGSL</v>
          </cell>
          <cell r="B387" t="str">
            <v>VAR_ncap</v>
          </cell>
          <cell r="C387" t="str">
            <v>-</v>
          </cell>
          <cell r="F387">
            <v>1.23789996701009E-2</v>
          </cell>
          <cell r="H387">
            <v>5.16127016519951E-4</v>
          </cell>
        </row>
        <row r="388">
          <cell r="A388" t="str">
            <v>TFLGV-ICEGSL</v>
          </cell>
          <cell r="B388" t="str">
            <v>VAR_cap</v>
          </cell>
          <cell r="C388" t="str">
            <v>-</v>
          </cell>
          <cell r="D388">
            <v>1.2435E-2</v>
          </cell>
          <cell r="E388">
            <v>1.4121999999999999E-2</v>
          </cell>
          <cell r="F388">
            <v>2.6500999670100899E-2</v>
          </cell>
          <cell r="G388">
            <v>2.0078686913736189E-2</v>
          </cell>
          <cell r="H388">
            <v>5.16127016519951E-4</v>
          </cell>
          <cell r="I388">
            <v>2.5884042908459699E-4</v>
          </cell>
        </row>
        <row r="389">
          <cell r="A389" t="str">
            <v>T_C-ICE-GSL-S2</v>
          </cell>
          <cell r="B389" t="str">
            <v>VAR_fout</v>
          </cell>
          <cell r="C389" t="str">
            <v>CO2_T</v>
          </cell>
          <cell r="D389">
            <v>224.5066417635463</v>
          </cell>
          <cell r="E389">
            <v>300.62846103245892</v>
          </cell>
          <cell r="F389">
            <v>212.32723632377159</v>
          </cell>
          <cell r="G389">
            <v>248.70341364748461</v>
          </cell>
        </row>
        <row r="390">
          <cell r="A390" t="str">
            <v>T_C-ICE-GSL-S2</v>
          </cell>
          <cell r="B390" t="str">
            <v>VAR_fout</v>
          </cell>
          <cell r="C390" t="str">
            <v>TPCAR</v>
          </cell>
          <cell r="D390">
            <v>1.916761736304269</v>
          </cell>
          <cell r="E390">
            <v>2.5515301961824632</v>
          </cell>
          <cell r="F390">
            <v>1.8037096593759625</v>
          </cell>
          <cell r="G390">
            <v>2.1103665982545072</v>
          </cell>
        </row>
        <row r="391">
          <cell r="A391" t="str">
            <v>T_C-ICE-GSL-S2</v>
          </cell>
          <cell r="B391" t="str">
            <v>VAR_fin</v>
          </cell>
          <cell r="C391" t="str">
            <v>TGSL</v>
          </cell>
          <cell r="D391">
            <v>3.0420954168502199</v>
          </cell>
          <cell r="E391">
            <v>4.0735563825536421</v>
          </cell>
          <cell r="F391">
            <v>2.8770628228153301</v>
          </cell>
          <cell r="G391">
            <v>3.3699649545729677</v>
          </cell>
        </row>
        <row r="392">
          <cell r="A392" t="str">
            <v>T_C-ICE-GSL-S2</v>
          </cell>
          <cell r="B392" t="str">
            <v>VAR_ncap</v>
          </cell>
          <cell r="C392" t="str">
            <v>-</v>
          </cell>
          <cell r="F392">
            <v>3.0552325779844397E-8</v>
          </cell>
        </row>
        <row r="393">
          <cell r="A393" t="str">
            <v>T_C-ICE-GSL-S2</v>
          </cell>
          <cell r="B393" t="str">
            <v>VAR_cap</v>
          </cell>
          <cell r="C393" t="str">
            <v>-</v>
          </cell>
          <cell r="D393">
            <v>0.16765136554538018</v>
          </cell>
          <cell r="E393">
            <v>0.1935924091124962</v>
          </cell>
          <cell r="F393">
            <v>0.19024868933287126</v>
          </cell>
          <cell r="G393">
            <v>0.16012000254335193</v>
          </cell>
          <cell r="H393">
            <v>2.5504500958947701E-9</v>
          </cell>
        </row>
        <row r="394">
          <cell r="A394" t="str">
            <v>T_C-ICE-DSL-S1</v>
          </cell>
          <cell r="B394" t="str">
            <v>VAR_fout</v>
          </cell>
          <cell r="C394" t="str">
            <v>CO2_T</v>
          </cell>
          <cell r="D394">
            <v>0.40572145739297849</v>
          </cell>
          <cell r="E394">
            <v>0.17149735902935148</v>
          </cell>
          <cell r="F394">
            <v>0.11897390233541501</v>
          </cell>
          <cell r="G394">
            <v>9.6397597613114241E-2</v>
          </cell>
        </row>
        <row r="395">
          <cell r="A395" t="str">
            <v>T_C-ICE-DSL-S1</v>
          </cell>
          <cell r="B395" t="str">
            <v>VAR_fout</v>
          </cell>
          <cell r="C395" t="str">
            <v>TPCAR</v>
          </cell>
          <cell r="D395">
            <v>4.162805855531861E-3</v>
          </cell>
          <cell r="E395">
            <v>2.3068396848781869E-3</v>
          </cell>
          <cell r="F395">
            <v>1.6003551043948542E-3</v>
          </cell>
          <cell r="G395">
            <v>1.2966783723372252E-3</v>
          </cell>
        </row>
        <row r="396">
          <cell r="A396" t="str">
            <v>T_C-ICE-DSL-S1</v>
          </cell>
          <cell r="B396" t="str">
            <v>VAR_fin</v>
          </cell>
          <cell r="C396" t="str">
            <v>TDSL</v>
          </cell>
          <cell r="D396">
            <v>5.5350812741197693E-3</v>
          </cell>
          <cell r="E396">
            <v>2.3396638339611394E-3</v>
          </cell>
          <cell r="F396">
            <v>1.6231091723794672E-3</v>
          </cell>
          <cell r="G396">
            <v>1.3151104722116554E-3</v>
          </cell>
        </row>
        <row r="397">
          <cell r="A397" t="str">
            <v>T_C-ICE-DSL-S1</v>
          </cell>
          <cell r="B397" t="str">
            <v>VAR_cap</v>
          </cell>
          <cell r="C397" t="str">
            <v>-</v>
          </cell>
          <cell r="D397">
            <v>4.4479404428632302E-4</v>
          </cell>
          <cell r="E397">
            <v>2.46514269146945E-4</v>
          </cell>
          <cell r="F397">
            <v>2.43310957264732E-4</v>
          </cell>
          <cell r="G397">
            <v>1.9716112776683699E-4</v>
          </cell>
        </row>
        <row r="398">
          <cell r="A398" t="str">
            <v>T_C-ICE-GSL-S3</v>
          </cell>
          <cell r="B398" t="str">
            <v>VAR_fout</v>
          </cell>
          <cell r="C398" t="str">
            <v>CO2_T</v>
          </cell>
          <cell r="D398">
            <v>236.11006309472458</v>
          </cell>
          <cell r="E398">
            <v>346.14047387347364</v>
          </cell>
          <cell r="F398">
            <v>437.13705367836587</v>
          </cell>
          <cell r="G398">
            <v>375.69902153962551</v>
          </cell>
          <cell r="H398">
            <v>5.9289805034898704</v>
          </cell>
        </row>
        <row r="399">
          <cell r="A399" t="str">
            <v>T_C-ICE-GSL-S3</v>
          </cell>
          <cell r="B399" t="str">
            <v>VAR_fout</v>
          </cell>
          <cell r="C399" t="str">
            <v>TPCAR</v>
          </cell>
          <cell r="D399">
            <v>1.7140249808107648</v>
          </cell>
          <cell r="E399">
            <v>2.4988335849518934</v>
          </cell>
          <cell r="F399">
            <v>3.0905582645162482</v>
          </cell>
          <cell r="G399">
            <v>2.6539082337765678</v>
          </cell>
          <cell r="H399">
            <v>3.8748782011697493E-2</v>
          </cell>
        </row>
        <row r="400">
          <cell r="A400" t="str">
            <v>T_C-ICE-GSL-S3</v>
          </cell>
          <cell r="B400" t="str">
            <v>VAR_fin</v>
          </cell>
          <cell r="C400" t="str">
            <v>TGSL</v>
          </cell>
          <cell r="D400">
            <v>3.199323348167002</v>
          </cell>
          <cell r="E400">
            <v>4.6902503234888009</v>
          </cell>
          <cell r="F400">
            <v>5.9232663100049487</v>
          </cell>
          <cell r="G400">
            <v>5.0907726495884251</v>
          </cell>
          <cell r="H400">
            <v>8.0338489207179772E-2</v>
          </cell>
        </row>
        <row r="401">
          <cell r="A401" t="str">
            <v>T_C-ICE-GSL-S3</v>
          </cell>
          <cell r="B401" t="str">
            <v>VAR_ncap</v>
          </cell>
          <cell r="C401" t="str">
            <v>-</v>
          </cell>
          <cell r="F401">
            <v>4.4410596474348897E-2</v>
          </cell>
        </row>
        <row r="402">
          <cell r="A402" t="str">
            <v>T_C-ICE-GSL-S3</v>
          </cell>
          <cell r="B402" t="str">
            <v>VAR_cap</v>
          </cell>
          <cell r="C402" t="str">
            <v>-</v>
          </cell>
          <cell r="D402">
            <v>0.15017088045793661</v>
          </cell>
          <cell r="E402">
            <v>0.17181199023453361</v>
          </cell>
          <cell r="F402">
            <v>0.21249713157959399</v>
          </cell>
          <cell r="G402">
            <v>0.18247443947502001</v>
          </cell>
          <cell r="H402">
            <v>3.7073121978644999E-3</v>
          </cell>
        </row>
        <row r="403">
          <cell r="A403" t="str">
            <v>T_C-ICE-DSL-S2</v>
          </cell>
          <cell r="B403" t="str">
            <v>VAR_fout</v>
          </cell>
          <cell r="C403" t="str">
            <v>CO2_T</v>
          </cell>
          <cell r="D403">
            <v>47.196576393744209</v>
          </cell>
          <cell r="E403">
            <v>51.658384638451999</v>
          </cell>
          <cell r="F403">
            <v>49.192939833271453</v>
          </cell>
          <cell r="G403">
            <v>42.632504243831391</v>
          </cell>
        </row>
        <row r="404">
          <cell r="A404" t="str">
            <v>T_C-ICE-DSL-S2</v>
          </cell>
          <cell r="B404" t="str">
            <v>VAR_fout</v>
          </cell>
          <cell r="C404" t="str">
            <v>TPCAR</v>
          </cell>
          <cell r="D404">
            <v>0.57222891224115324</v>
          </cell>
          <cell r="E404">
            <v>0.62409197345981859</v>
          </cell>
          <cell r="F404">
            <v>0.59680221572537817</v>
          </cell>
          <cell r="G404">
            <v>0.51307184584702026</v>
          </cell>
        </row>
        <row r="405">
          <cell r="A405" t="str">
            <v>T_C-ICE-DSL-S2</v>
          </cell>
          <cell r="B405" t="str">
            <v>VAR_fin</v>
          </cell>
          <cell r="C405" t="str">
            <v>TDSL</v>
          </cell>
          <cell r="D405">
            <v>0.64388235189282583</v>
          </cell>
          <cell r="E405">
            <v>0.70475286000616533</v>
          </cell>
          <cell r="F405">
            <v>0.67111786948528651</v>
          </cell>
          <cell r="G405">
            <v>0.58161670182580461</v>
          </cell>
        </row>
        <row r="406">
          <cell r="A406" t="str">
            <v>T_C-ICE-DSL-S2</v>
          </cell>
          <cell r="B406" t="str">
            <v>VAR_cap</v>
          </cell>
          <cell r="C406" t="str">
            <v>-</v>
          </cell>
          <cell r="D406">
            <v>4.3416770647545899E-2</v>
          </cell>
          <cell r="E406">
            <v>4.73517690564879E-2</v>
          </cell>
          <cell r="F406">
            <v>4.6731310096905093E-2</v>
          </cell>
          <cell r="G406">
            <v>3.8928332024152093E-2</v>
          </cell>
        </row>
        <row r="407">
          <cell r="A407" t="str">
            <v>T_C-ICE-GSL-S4</v>
          </cell>
          <cell r="B407" t="str">
            <v>VAR_fout</v>
          </cell>
          <cell r="C407" t="str">
            <v>CO2_T</v>
          </cell>
          <cell r="D407">
            <v>233.32737305137252</v>
          </cell>
          <cell r="E407">
            <v>307.38446782455691</v>
          </cell>
          <cell r="F407">
            <v>827.61337837328529</v>
          </cell>
          <cell r="G407">
            <v>717.45447953828148</v>
          </cell>
          <cell r="H407">
            <v>399.41699489212721</v>
          </cell>
          <cell r="I407">
            <v>107.913342729378</v>
          </cell>
        </row>
        <row r="408">
          <cell r="A408" t="str">
            <v>T_C-ICE-GSL-S4</v>
          </cell>
          <cell r="B408" t="str">
            <v>VAR_fout</v>
          </cell>
          <cell r="C408" t="str">
            <v>TPCAR</v>
          </cell>
          <cell r="D408">
            <v>1.466670869996604</v>
          </cell>
          <cell r="E408">
            <v>1.9025574787088204</v>
          </cell>
          <cell r="F408">
            <v>4.9655861683337728</v>
          </cell>
          <cell r="G408">
            <v>4.3035636956441987</v>
          </cell>
          <cell r="H408">
            <v>2.5451506064540377</v>
          </cell>
          <cell r="I408">
            <v>0.69207695262354119</v>
          </cell>
        </row>
        <row r="409">
          <cell r="A409" t="str">
            <v>T_C-ICE-GSL-S4</v>
          </cell>
          <cell r="B409" t="str">
            <v>VAR_fin</v>
          </cell>
          <cell r="C409" t="str">
            <v>TGSL</v>
          </cell>
          <cell r="D409">
            <v>3.1616175210213093</v>
          </cell>
          <cell r="E409">
            <v>4.1651011900346404</v>
          </cell>
          <cell r="F409">
            <v>11.214273419692221</v>
          </cell>
          <cell r="G409">
            <v>9.721605413797846</v>
          </cell>
          <cell r="H409">
            <v>5.4121544023323453</v>
          </cell>
          <cell r="I409">
            <v>1.4622404163872338</v>
          </cell>
        </row>
        <row r="410">
          <cell r="A410" t="str">
            <v>T_C-ICE-GSL-S4</v>
          </cell>
          <cell r="B410" t="str">
            <v>VAR_ncap</v>
          </cell>
          <cell r="C410" t="str">
            <v>-</v>
          </cell>
          <cell r="F410">
            <v>0.24737786346535501</v>
          </cell>
          <cell r="G410">
            <v>2.1485838161922699E-8</v>
          </cell>
        </row>
        <row r="411">
          <cell r="A411" t="str">
            <v>T_C-ICE-GSL-S4</v>
          </cell>
          <cell r="B411" t="str">
            <v>VAR_cap</v>
          </cell>
          <cell r="C411" t="str">
            <v>-</v>
          </cell>
          <cell r="D411">
            <v>0.12761957501888702</v>
          </cell>
          <cell r="E411">
            <v>0.14980767561983102</v>
          </cell>
          <cell r="F411">
            <v>0.39099104557231901</v>
          </cell>
          <cell r="G411">
            <v>0.33886330535274256</v>
          </cell>
          <cell r="H411">
            <v>0.28629366256192801</v>
          </cell>
          <cell r="I411">
            <v>7.7848925865998397E-2</v>
          </cell>
        </row>
        <row r="412">
          <cell r="A412" t="str">
            <v>T_C-ICE-DSL-S3</v>
          </cell>
          <cell r="B412" t="str">
            <v>VAR_fout</v>
          </cell>
          <cell r="C412" t="str">
            <v>CO2_T</v>
          </cell>
          <cell r="D412">
            <v>250.24029956258045</v>
          </cell>
          <cell r="E412">
            <v>270.5796237476352</v>
          </cell>
          <cell r="F412">
            <v>266.84502551924481</v>
          </cell>
          <cell r="G412">
            <v>224.28537853286227</v>
          </cell>
        </row>
        <row r="413">
          <cell r="A413" t="str">
            <v>T_C-ICE-DSL-S3</v>
          </cell>
          <cell r="B413" t="str">
            <v>VAR_fout</v>
          </cell>
          <cell r="C413" t="str">
            <v>TPCAR</v>
          </cell>
          <cell r="D413">
            <v>1.9761642322599615</v>
          </cell>
          <cell r="E413">
            <v>2.1471260202518803</v>
          </cell>
          <cell r="F413">
            <v>2.1175456901134742</v>
          </cell>
          <cell r="G413">
            <v>1.7722615362535097</v>
          </cell>
        </row>
        <row r="414">
          <cell r="A414" t="str">
            <v>T_C-ICE-DSL-S3</v>
          </cell>
          <cell r="B414" t="str">
            <v>VAR_fin</v>
          </cell>
          <cell r="C414" t="str">
            <v>TDSL</v>
          </cell>
          <cell r="D414">
            <v>3.4139195029001419</v>
          </cell>
          <cell r="E414">
            <v>3.6914000511273621</v>
          </cell>
          <cell r="F414">
            <v>3.6404505527864188</v>
          </cell>
          <cell r="G414">
            <v>3.0598278108166785</v>
          </cell>
        </row>
        <row r="415">
          <cell r="A415" t="str">
            <v>T_C-ICE-DSL-S3</v>
          </cell>
          <cell r="B415" t="str">
            <v>VAR_cap</v>
          </cell>
          <cell r="C415" t="str">
            <v>-</v>
          </cell>
          <cell r="D415">
            <v>0.1358748819820248</v>
          </cell>
          <cell r="E415">
            <v>0.1476296769142548</v>
          </cell>
          <cell r="F415">
            <v>0.1455958267055448</v>
          </cell>
          <cell r="G415">
            <v>0.12185516692102979</v>
          </cell>
        </row>
        <row r="416">
          <cell r="A416" t="str">
            <v>T_C-ICE-DSL-S4</v>
          </cell>
          <cell r="B416" t="str">
            <v>VAR_fout</v>
          </cell>
          <cell r="C416" t="str">
            <v>CO2_T</v>
          </cell>
          <cell r="D416">
            <v>99.270018203835207</v>
          </cell>
          <cell r="E416">
            <v>76.928214592255699</v>
          </cell>
          <cell r="F416">
            <v>76.928209657177504</v>
          </cell>
          <cell r="G416">
            <v>66.174933936406489</v>
          </cell>
        </row>
        <row r="417">
          <cell r="A417" t="str">
            <v>T_C-ICE-DSL-S4</v>
          </cell>
          <cell r="B417" t="str">
            <v>VAR_fout</v>
          </cell>
          <cell r="C417" t="str">
            <v>TPCAR</v>
          </cell>
          <cell r="D417">
            <v>0.68018687775873909</v>
          </cell>
          <cell r="E417">
            <v>0.55642791959115279</v>
          </cell>
          <cell r="F417">
            <v>0.55642788425839063</v>
          </cell>
          <cell r="G417">
            <v>0.47540339808807841</v>
          </cell>
        </row>
        <row r="418">
          <cell r="A418" t="str">
            <v>T_C-ICE-DSL-S4</v>
          </cell>
          <cell r="B418" t="str">
            <v>VAR_fin</v>
          </cell>
          <cell r="C418" t="str">
            <v>TDSL</v>
          </cell>
          <cell r="D418">
            <v>1.3542976562596916</v>
          </cell>
          <cell r="E418">
            <v>1.0494981526910738</v>
          </cell>
          <cell r="F418">
            <v>1.0494980853639497</v>
          </cell>
          <cell r="G418">
            <v>0.90279582450759122</v>
          </cell>
        </row>
        <row r="419">
          <cell r="A419" t="str">
            <v>T_C-ICE-DSL-S4</v>
          </cell>
          <cell r="B419" t="str">
            <v>VAR_cap</v>
          </cell>
          <cell r="C419" t="str">
            <v>-</v>
          </cell>
          <cell r="D419">
            <v>5.3558044038120908E-2</v>
          </cell>
          <cell r="E419">
            <v>4.3813224109368595E-2</v>
          </cell>
          <cell r="F419">
            <v>4.3813223965666705E-2</v>
          </cell>
          <cell r="G419">
            <v>3.7433340733631498E-2</v>
          </cell>
        </row>
        <row r="420">
          <cell r="A420" t="str">
            <v>TFLGV-ICENGAExt</v>
          </cell>
          <cell r="B420" t="str">
            <v>VAR_fout</v>
          </cell>
          <cell r="C420" t="str">
            <v>CO2_T</v>
          </cell>
          <cell r="D420">
            <v>6.0778141652814499</v>
          </cell>
          <cell r="E420">
            <v>1.8265805568945801</v>
          </cell>
          <cell r="F420">
            <v>3.9596160040013801</v>
          </cell>
          <cell r="G420">
            <v>1.97980850110933</v>
          </cell>
        </row>
        <row r="421">
          <cell r="A421" t="str">
            <v>TFLGV-ICENGAExt</v>
          </cell>
          <cell r="B421" t="str">
            <v>VAR_fout</v>
          </cell>
          <cell r="C421" t="str">
            <v>TFLGV</v>
          </cell>
          <cell r="D421">
            <v>2.9913110748107291E-2</v>
          </cell>
          <cell r="E421">
            <v>9.0736471029201453E-3</v>
          </cell>
          <cell r="F421">
            <v>1.9942070127996668E-2</v>
          </cell>
          <cell r="G421">
            <v>9.9710375776914315E-3</v>
          </cell>
        </row>
        <row r="422">
          <cell r="A422" t="str">
            <v>TFLGV-ICENGAExt</v>
          </cell>
          <cell r="B422" t="str">
            <v>VAR_fin</v>
          </cell>
          <cell r="C422" t="str">
            <v>TNGA</v>
          </cell>
          <cell r="D422">
            <v>0.10776266250499021</v>
          </cell>
          <cell r="E422">
            <v>3.2386180086783366E-2</v>
          </cell>
          <cell r="F422">
            <v>7.0205957517754908E-2</v>
          </cell>
          <cell r="G422">
            <v>3.5102987608321395E-2</v>
          </cell>
        </row>
        <row r="423">
          <cell r="A423" t="str">
            <v>TFLGV-ICENGAExt</v>
          </cell>
          <cell r="B423" t="str">
            <v>VAR_cap</v>
          </cell>
          <cell r="C423" t="str">
            <v>-</v>
          </cell>
          <cell r="D423">
            <v>2.085E-3</v>
          </cell>
          <cell r="E423">
            <v>1.807E-3</v>
          </cell>
          <cell r="F423">
            <v>1.39E-3</v>
          </cell>
          <cell r="G423">
            <v>6.9499999999999998E-4</v>
          </cell>
        </row>
        <row r="424">
          <cell r="A424" t="str">
            <v>D-TGSL</v>
          </cell>
          <cell r="B424" t="str">
            <v>VAR_fout</v>
          </cell>
          <cell r="C424" t="str">
            <v>CO2</v>
          </cell>
          <cell r="D424">
            <v>5731.7987299553897</v>
          </cell>
          <cell r="E424">
            <v>5615.69217187915</v>
          </cell>
          <cell r="F424">
            <v>5437.9516475359096</v>
          </cell>
          <cell r="G424">
            <v>3023.9406060290298</v>
          </cell>
          <cell r="H424">
            <v>604.20951128240404</v>
          </cell>
          <cell r="I424">
            <v>78.224875731030593</v>
          </cell>
        </row>
        <row r="425">
          <cell r="A425" t="str">
            <v>D-TGSL</v>
          </cell>
          <cell r="B425" t="str">
            <v>VAR_fout</v>
          </cell>
          <cell r="C425" t="str">
            <v>TGSL</v>
          </cell>
          <cell r="D425">
            <v>80.956827841970863</v>
          </cell>
          <cell r="E425">
            <v>79.316920538297268</v>
          </cell>
          <cell r="F425">
            <v>76.806485394804923</v>
          </cell>
          <cell r="G425">
            <v>43.025311609145781</v>
          </cell>
          <cell r="H425">
            <v>14.58197291658265</v>
          </cell>
          <cell r="I425">
            <v>6.7398102101248458</v>
          </cell>
        </row>
        <row r="426">
          <cell r="A426" t="str">
            <v>D-TGSL</v>
          </cell>
          <cell r="B426" t="str">
            <v>VAR_fin</v>
          </cell>
          <cell r="C426" t="str">
            <v>GSL</v>
          </cell>
          <cell r="D426">
            <v>77.666649457390037</v>
          </cell>
          <cell r="E426">
            <v>76.093389862861144</v>
          </cell>
          <cell r="F426">
            <v>73.684981673928448</v>
          </cell>
          <cell r="G426">
            <v>40.974804959743018</v>
          </cell>
          <cell r="H426">
            <v>8.1871207490840661</v>
          </cell>
          <cell r="I426">
            <v>1.0599576657321217</v>
          </cell>
        </row>
        <row r="427">
          <cell r="A427" t="str">
            <v>D-TGSL</v>
          </cell>
          <cell r="B427" t="str">
            <v>VAR_fin</v>
          </cell>
          <cell r="C427" t="str">
            <v>ETH</v>
          </cell>
          <cell r="D427">
            <v>4.4976738854832972</v>
          </cell>
          <cell r="E427">
            <v>4.4065664643660103</v>
          </cell>
          <cell r="F427">
            <v>4.2670956125851056</v>
          </cell>
          <cell r="G427">
            <v>2.6922421470503148</v>
          </cell>
          <cell r="H427">
            <v>6.6123466909425934</v>
          </cell>
          <cell r="I427">
            <v>5.7803788548830326</v>
          </cell>
        </row>
        <row r="428">
          <cell r="A428" t="str">
            <v>T_TW-BEVELC-S1</v>
          </cell>
          <cell r="B428" t="str">
            <v>VAR_fout</v>
          </cell>
          <cell r="C428" t="str">
            <v>TPTWL</v>
          </cell>
          <cell r="D428">
            <v>1.7260859638983429E-2</v>
          </cell>
          <cell r="E428">
            <v>0.75405563736519288</v>
          </cell>
          <cell r="F428">
            <v>0.75405563606676018</v>
          </cell>
          <cell r="G428">
            <v>0.64934430583481362</v>
          </cell>
          <cell r="I428">
            <v>0.35796439449143724</v>
          </cell>
        </row>
        <row r="429">
          <cell r="A429" t="str">
            <v>T_TW-BEVELC-S1</v>
          </cell>
          <cell r="B429" t="str">
            <v>VAR_fin</v>
          </cell>
          <cell r="C429" t="str">
            <v>T-ELC-TWSTGout_S1</v>
          </cell>
          <cell r="D429">
            <v>1.5551827324974323E-3</v>
          </cell>
          <cell r="E429">
            <v>6.7602382154213395E-2</v>
          </cell>
          <cell r="F429">
            <v>6.7602382037345074E-2</v>
          </cell>
          <cell r="G429">
            <v>5.8212684480509994E-2</v>
          </cell>
          <cell r="I429">
            <v>3.0046040446189713E-2</v>
          </cell>
        </row>
        <row r="430">
          <cell r="A430" t="str">
            <v>T_TW-BEVELC-S1</v>
          </cell>
          <cell r="B430" t="str">
            <v>VAR_ncap</v>
          </cell>
          <cell r="C430" t="str">
            <v>-</v>
          </cell>
          <cell r="E430">
            <v>0.25164274726004598</v>
          </cell>
          <cell r="H430">
            <v>3.5160344564754601E-8</v>
          </cell>
          <cell r="I430">
            <v>0.123207450501876</v>
          </cell>
        </row>
        <row r="431">
          <cell r="A431" t="str">
            <v>T_TW-BEVELC-S1</v>
          </cell>
          <cell r="B431" t="str">
            <v>VAR_cap</v>
          </cell>
          <cell r="C431" t="str">
            <v>-</v>
          </cell>
          <cell r="D431">
            <v>5.9410000000000001E-3</v>
          </cell>
          <cell r="E431">
            <v>0.25953774726004597</v>
          </cell>
          <cell r="F431">
            <v>0.25953774726004597</v>
          </cell>
          <cell r="G431">
            <v>0.22349724625021225</v>
          </cell>
          <cell r="H431">
            <v>9.6273355652775598E-8</v>
          </cell>
          <cell r="I431">
            <v>0.123207478859613</v>
          </cell>
        </row>
        <row r="432">
          <cell r="A432" t="str">
            <v>T_TW-BEVELC-S2</v>
          </cell>
          <cell r="B432" t="str">
            <v>VAR_fout</v>
          </cell>
          <cell r="C432" t="str">
            <v>TPTWL</v>
          </cell>
          <cell r="D432">
            <v>2.2807227903784266E-3</v>
          </cell>
          <cell r="E432">
            <v>2.6235578632906186E-3</v>
          </cell>
          <cell r="F432">
            <v>2.6235557963788605E-3</v>
          </cell>
          <cell r="G432">
            <v>2.1445086850676656E-3</v>
          </cell>
        </row>
        <row r="433">
          <cell r="A433" t="str">
            <v>T_TW-BEVELC-S2</v>
          </cell>
          <cell r="B433" t="str">
            <v>VAR_fin</v>
          </cell>
          <cell r="C433" t="str">
            <v>T-ELC-TWSTGout_S2</v>
          </cell>
          <cell r="D433">
            <v>3.6291096329093105E-4</v>
          </cell>
          <cell r="E433">
            <v>4.1732098578940903E-4</v>
          </cell>
          <cell r="F433">
            <v>4.173206570991849E-4</v>
          </cell>
          <cell r="G433">
            <v>3.4109418640497572E-4</v>
          </cell>
        </row>
        <row r="434">
          <cell r="A434" t="str">
            <v>T_TW-BEVELC-S2</v>
          </cell>
          <cell r="B434" t="str">
            <v>VAR_ncap</v>
          </cell>
          <cell r="C434" t="str">
            <v>-</v>
          </cell>
          <cell r="H434">
            <v>1.05460245697901E-8</v>
          </cell>
        </row>
        <row r="435">
          <cell r="A435" t="str">
            <v>T_TW-BEVELC-S2</v>
          </cell>
          <cell r="B435" t="str">
            <v>VAR_cap</v>
          </cell>
          <cell r="C435" t="str">
            <v>-</v>
          </cell>
          <cell r="D435">
            <v>7.85E-4</v>
          </cell>
          <cell r="E435">
            <v>9.0300000000000005E-4</v>
          </cell>
          <cell r="F435">
            <v>9.0300000000000005E-4</v>
          </cell>
          <cell r="G435">
            <v>7.3811672562983403E-4</v>
          </cell>
          <cell r="H435">
            <v>1.05460245697901E-8</v>
          </cell>
          <cell r="I435">
            <v>6.8847463614965502E-9</v>
          </cell>
        </row>
        <row r="436">
          <cell r="A436" t="str">
            <v>T_TW-BEVELC-S3</v>
          </cell>
          <cell r="B436" t="str">
            <v>VAR_fout</v>
          </cell>
          <cell r="C436" t="str">
            <v>TPTWL</v>
          </cell>
          <cell r="D436">
            <v>3.1012233835609718E-4</v>
          </cell>
          <cell r="E436">
            <v>4.6991432538725391E-4</v>
          </cell>
          <cell r="F436">
            <v>4.6991424541539416E-4</v>
          </cell>
          <cell r="G436">
            <v>4.6992356705182457E-4</v>
          </cell>
          <cell r="H436">
            <v>1.7512697158689902E-4</v>
          </cell>
        </row>
        <row r="437">
          <cell r="A437" t="str">
            <v>T_TW-BEVELC-S3</v>
          </cell>
          <cell r="B437" t="str">
            <v>VAR_fin</v>
          </cell>
          <cell r="C437" t="str">
            <v>T-ELC-TWSTGout_S3</v>
          </cell>
          <cell r="D437">
            <v>7.582187654905951E-5</v>
          </cell>
          <cell r="E437">
            <v>1.1476874923517422E-4</v>
          </cell>
          <cell r="F437">
            <v>1.1476872999323313E-4</v>
          </cell>
          <cell r="G437">
            <v>1.1477100906971082E-4</v>
          </cell>
          <cell r="H437">
            <v>4.2754263729518859E-5</v>
          </cell>
        </row>
        <row r="438">
          <cell r="A438" t="str">
            <v>T_TW-BEVELC-S3</v>
          </cell>
          <cell r="B438" t="str">
            <v>VAR_cap</v>
          </cell>
          <cell r="C438" t="str">
            <v>-</v>
          </cell>
          <cell r="D438">
            <v>1.07E-4</v>
          </cell>
          <cell r="E438">
            <v>1.6200000000000001E-4</v>
          </cell>
          <cell r="F438">
            <v>1.6200000000000001E-4</v>
          </cell>
          <cell r="G438">
            <v>1.6200000000000001E-4</v>
          </cell>
          <cell r="H438">
            <v>6.04043710169027E-5</v>
          </cell>
        </row>
        <row r="439">
          <cell r="A439" t="str">
            <v>T_TW-BEVELC-S4</v>
          </cell>
          <cell r="B439" t="str">
            <v>VAR_fout</v>
          </cell>
          <cell r="C439" t="str">
            <v>TPTWL</v>
          </cell>
          <cell r="D439">
            <v>3.6313355469029824E-5</v>
          </cell>
          <cell r="E439">
            <v>7.6879593273650794E-5</v>
          </cell>
          <cell r="F439">
            <v>7.6879739896059562E-5</v>
          </cell>
          <cell r="G439">
            <v>7.6884682748328513E-5</v>
          </cell>
          <cell r="H439">
            <v>7.4930118713082322E-5</v>
          </cell>
          <cell r="I439">
            <v>8.2494927133558365E-6</v>
          </cell>
        </row>
        <row r="440">
          <cell r="A440" t="str">
            <v>T_TW-BEVELC-S4</v>
          </cell>
          <cell r="B440" t="str">
            <v>VAR_fin</v>
          </cell>
          <cell r="C440" t="str">
            <v>T-ELC-TWSTGout_S4</v>
          </cell>
          <cell r="D440">
            <v>9.6448445243547295E-6</v>
          </cell>
          <cell r="E440">
            <v>2.0382495653349235E-5</v>
          </cell>
          <cell r="F440">
            <v>2.0382534296939021E-5</v>
          </cell>
          <cell r="G440">
            <v>2.0383848929531934E-5</v>
          </cell>
          <cell r="H440">
            <v>1.9864717703407967E-5</v>
          </cell>
          <cell r="I440">
            <v>2.1849656862651841E-6</v>
          </cell>
        </row>
        <row r="441">
          <cell r="A441" t="str">
            <v>T_TW-BEVELC-S4</v>
          </cell>
          <cell r="B441" t="str">
            <v>VAR_cap</v>
          </cell>
          <cell r="C441" t="str">
            <v>-</v>
          </cell>
          <cell r="D441">
            <v>1.2999999999999999E-5</v>
          </cell>
          <cell r="E441">
            <v>2.6999999999999999E-5</v>
          </cell>
          <cell r="F441">
            <v>2.6999999999999999E-5</v>
          </cell>
          <cell r="G441">
            <v>2.6999999999999999E-5</v>
          </cell>
          <cell r="H441">
            <v>2.6369886370140399E-5</v>
          </cell>
          <cell r="I441">
            <v>3.1674615593195599E-6</v>
          </cell>
        </row>
        <row r="442">
          <cell r="A442" t="str">
            <v>T_B_u-BeVELCEXT</v>
          </cell>
          <cell r="B442" t="str">
            <v>VAR_fout</v>
          </cell>
          <cell r="C442" t="str">
            <v>TPBSu</v>
          </cell>
          <cell r="D442">
            <v>2.0039429531070901E-3</v>
          </cell>
          <cell r="E442">
            <v>1.6031186928328806E-3</v>
          </cell>
          <cell r="F442">
            <v>1.0019190388413837E-3</v>
          </cell>
        </row>
        <row r="443">
          <cell r="A443" t="str">
            <v>T_B_u-BeVELCEXT</v>
          </cell>
          <cell r="B443" t="str">
            <v>VAR_fin</v>
          </cell>
          <cell r="C443" t="str">
            <v>TELC</v>
          </cell>
          <cell r="D443">
            <v>4.7819904971923855E-4</v>
          </cell>
          <cell r="E443">
            <v>4.7517401843068127E-4</v>
          </cell>
          <cell r="F443">
            <v>4.66340605641522E-4</v>
          </cell>
        </row>
        <row r="444">
          <cell r="A444" t="str">
            <v>T_B_u-BeVELCEXT</v>
          </cell>
          <cell r="B444" t="str">
            <v>VAR_cap</v>
          </cell>
          <cell r="C444" t="str">
            <v>-</v>
          </cell>
          <cell r="D444">
            <v>3.77895550061805E-5</v>
          </cell>
          <cell r="E444">
            <v>3.02316440049444E-5</v>
          </cell>
          <cell r="F444">
            <v>1.8894777503090199E-5</v>
          </cell>
        </row>
        <row r="445">
          <cell r="A445" t="str">
            <v>T_B_u-HYBDSL-S1</v>
          </cell>
          <cell r="B445" t="str">
            <v>VAR_fout</v>
          </cell>
          <cell r="C445" t="str">
            <v>CO2_T</v>
          </cell>
          <cell r="E445">
            <v>15.8864799250044</v>
          </cell>
          <cell r="F445">
            <v>12.6412475833153</v>
          </cell>
          <cell r="I445">
            <v>23.657332730778101</v>
          </cell>
        </row>
        <row r="446">
          <cell r="A446" t="str">
            <v>T_B_u-HYBDSL-S1</v>
          </cell>
          <cell r="B446" t="str">
            <v>VAR_fout</v>
          </cell>
          <cell r="C446" t="str">
            <v>TPBSu</v>
          </cell>
          <cell r="E446">
            <v>3.5221973092018105E-2</v>
          </cell>
          <cell r="F446">
            <v>2.802695652724637E-2</v>
          </cell>
          <cell r="I446">
            <v>7.2596339226955506E-2</v>
          </cell>
        </row>
        <row r="447">
          <cell r="A447" t="str">
            <v>T_B_u-HYBDSL-S1</v>
          </cell>
          <cell r="B447" t="str">
            <v>VAR_fin</v>
          </cell>
          <cell r="C447" t="str">
            <v>TDSL</v>
          </cell>
          <cell r="E447">
            <v>0.2167323318554488</v>
          </cell>
          <cell r="F447">
            <v>0.17245903933581572</v>
          </cell>
          <cell r="I447">
            <v>0.32274669482644047</v>
          </cell>
        </row>
        <row r="448">
          <cell r="A448" t="str">
            <v>T_B_u-HYBDSL-S1</v>
          </cell>
          <cell r="B448" t="str">
            <v>VAR_ncap</v>
          </cell>
          <cell r="C448" t="str">
            <v>-</v>
          </cell>
          <cell r="E448">
            <v>6.6420175607205599E-4</v>
          </cell>
          <cell r="I448">
            <v>1.7458561012470401E-3</v>
          </cell>
        </row>
        <row r="449">
          <cell r="A449" t="str">
            <v>T_B_u-HYBDSL-S1</v>
          </cell>
          <cell r="B449" t="str">
            <v>VAR_cap</v>
          </cell>
          <cell r="C449" t="str">
            <v>-</v>
          </cell>
          <cell r="E449">
            <v>6.6420175607205599E-4</v>
          </cell>
          <cell r="F449">
            <v>5.2852104484085E-4</v>
          </cell>
          <cell r="G449">
            <v>7.2457319007582233E-11</v>
          </cell>
          <cell r="I449">
            <v>1.7458561012470401E-3</v>
          </cell>
        </row>
        <row r="450">
          <cell r="A450" t="str">
            <v>T_B_u-HYBDSL-S2</v>
          </cell>
          <cell r="B450" t="str">
            <v>VAR_fout</v>
          </cell>
          <cell r="C450" t="str">
            <v>CO2_T</v>
          </cell>
          <cell r="E450">
            <v>7.79010702771824</v>
          </cell>
          <cell r="F450">
            <v>7.7901069207776299</v>
          </cell>
          <cell r="G450">
            <v>5.2180972653230198</v>
          </cell>
        </row>
        <row r="451">
          <cell r="A451" t="str">
            <v>T_B_u-HYBDSL-S2</v>
          </cell>
          <cell r="B451" t="str">
            <v>VAR_fout</v>
          </cell>
          <cell r="C451" t="str">
            <v>TPBSu</v>
          </cell>
          <cell r="E451">
            <v>1.2380630514658274E-2</v>
          </cell>
          <cell r="F451">
            <v>1.238063034470013E-2</v>
          </cell>
          <cell r="G451">
            <v>8.2929970026914667E-3</v>
          </cell>
        </row>
        <row r="452">
          <cell r="A452" t="str">
            <v>T_B_u-HYBDSL-S2</v>
          </cell>
          <cell r="B452" t="str">
            <v>VAR_fin</v>
          </cell>
          <cell r="C452" t="str">
            <v>TDSL</v>
          </cell>
          <cell r="E452">
            <v>0.1062770399415858</v>
          </cell>
          <cell r="F452">
            <v>0.10627703848264168</v>
          </cell>
          <cell r="G452">
            <v>7.1188230086262239E-2</v>
          </cell>
        </row>
        <row r="453">
          <cell r="A453" t="str">
            <v>T_B_u-HYBDSL-S2</v>
          </cell>
          <cell r="B453" t="str">
            <v>VAR_ncap</v>
          </cell>
          <cell r="C453" t="str">
            <v>-</v>
          </cell>
          <cell r="E453">
            <v>2.3346893339133801E-4</v>
          </cell>
        </row>
        <row r="454">
          <cell r="A454" t="str">
            <v>T_B_u-HYBDSL-S2</v>
          </cell>
          <cell r="B454" t="str">
            <v>VAR_cap</v>
          </cell>
          <cell r="C454" t="str">
            <v>-</v>
          </cell>
          <cell r="E454">
            <v>2.3346893339133801E-4</v>
          </cell>
          <cell r="F454">
            <v>2.3346893339133801E-4</v>
          </cell>
          <cell r="G454">
            <v>1.5638599332090409E-4</v>
          </cell>
        </row>
        <row r="455">
          <cell r="A455" t="str">
            <v>T_B_u-HYBDSL-S3</v>
          </cell>
          <cell r="B455" t="str">
            <v>VAR_fout</v>
          </cell>
          <cell r="C455" t="str">
            <v>CO2_T</v>
          </cell>
          <cell r="E455">
            <v>45.626848243546803</v>
          </cell>
          <cell r="F455">
            <v>45.626848141271502</v>
          </cell>
          <cell r="G455">
            <v>27.0336221837747</v>
          </cell>
          <cell r="H455">
            <v>77.663083647701299</v>
          </cell>
          <cell r="I455">
            <v>9.9359838512033996</v>
          </cell>
        </row>
        <row r="456">
          <cell r="A456" t="str">
            <v>T_B_u-HYBDSL-S3</v>
          </cell>
          <cell r="B456" t="str">
            <v>VAR_fout</v>
          </cell>
          <cell r="C456" t="str">
            <v>TPBSu</v>
          </cell>
          <cell r="E456">
            <v>4.8699239548068846E-2</v>
          </cell>
          <cell r="F456">
            <v>4.8699239438906666E-2</v>
          </cell>
          <cell r="G456">
            <v>2.8853994813587285E-2</v>
          </cell>
          <cell r="H456">
            <v>0.10131732563046594</v>
          </cell>
          <cell r="I456">
            <v>1.338334902616832E-2</v>
          </cell>
        </row>
        <row r="457">
          <cell r="A457" t="str">
            <v>T_B_u-HYBDSL-S3</v>
          </cell>
          <cell r="B457" t="str">
            <v>VAR_fin</v>
          </cell>
          <cell r="C457" t="str">
            <v>TDSL</v>
          </cell>
          <cell r="E457">
            <v>0.62246723388194847</v>
          </cell>
          <cell r="F457">
            <v>0.62246723248665126</v>
          </cell>
          <cell r="G457">
            <v>0.36880794247987325</v>
          </cell>
          <cell r="H457">
            <v>1.0595236514011097</v>
          </cell>
          <cell r="I457">
            <v>0.13555230356348427</v>
          </cell>
        </row>
        <row r="458">
          <cell r="A458" t="str">
            <v>T_B_u-HYBDSL-S3</v>
          </cell>
          <cell r="B458" t="str">
            <v>VAR_ncap</v>
          </cell>
          <cell r="C458" t="str">
            <v>-</v>
          </cell>
          <cell r="E458">
            <v>9.1835059965758201E-4</v>
          </cell>
          <cell r="H458">
            <v>7.3682376139872397E-4</v>
          </cell>
        </row>
        <row r="459">
          <cell r="A459" t="str">
            <v>T_B_u-HYBDSL-S3</v>
          </cell>
          <cell r="B459" t="str">
            <v>VAR_cap</v>
          </cell>
          <cell r="C459" t="str">
            <v>-</v>
          </cell>
          <cell r="E459">
            <v>9.1835059965758201E-4</v>
          </cell>
          <cell r="F459">
            <v>9.1835059965758201E-4</v>
          </cell>
          <cell r="G459">
            <v>5.4411698599215704E-4</v>
          </cell>
          <cell r="H459">
            <v>1.9106012274974801E-3</v>
          </cell>
          <cell r="I459">
            <v>2.5237779338514699E-4</v>
          </cell>
        </row>
        <row r="460">
          <cell r="A460" t="str">
            <v>T_C-HY-GSL-S1</v>
          </cell>
          <cell r="B460" t="str">
            <v>VAR_fout</v>
          </cell>
          <cell r="C460" t="str">
            <v>CO2_T</v>
          </cell>
          <cell r="D460">
            <v>2.1704636005739579</v>
          </cell>
          <cell r="E460">
            <v>2.6102472579049212</v>
          </cell>
          <cell r="F460">
            <v>1.7973825417065581</v>
          </cell>
          <cell r="G460">
            <v>2.356350038607824</v>
          </cell>
          <cell r="H460">
            <v>43.001512755936766</v>
          </cell>
          <cell r="I460">
            <v>12.5041052787816</v>
          </cell>
        </row>
        <row r="461">
          <cell r="A461" t="str">
            <v>T_C-HY-GSL-S1</v>
          </cell>
          <cell r="B461" t="str">
            <v>VAR_fout</v>
          </cell>
          <cell r="C461" t="str">
            <v>TPCAR</v>
          </cell>
          <cell r="D461">
            <v>4.2274048202835299E-2</v>
          </cell>
          <cell r="E461">
            <v>5.0610099805584938E-2</v>
          </cell>
          <cell r="F461">
            <v>3.4871519778234952E-2</v>
          </cell>
          <cell r="G461">
            <v>3.9131964400350092E-2</v>
          </cell>
          <cell r="H461">
            <v>0.53855568351047012</v>
          </cell>
          <cell r="I461">
            <v>0.15666075416778147</v>
          </cell>
        </row>
        <row r="462">
          <cell r="A462" t="str">
            <v>T_C-HY-GSL-S1</v>
          </cell>
          <cell r="B462" t="str">
            <v>VAR_fin</v>
          </cell>
          <cell r="C462" t="str">
            <v>TGSL</v>
          </cell>
          <cell r="D462">
            <v>2.9410075888535968E-2</v>
          </cell>
          <cell r="E462">
            <v>3.5369204036652065E-2</v>
          </cell>
          <cell r="F462">
            <v>2.4354776987893741E-2</v>
          </cell>
          <cell r="G462">
            <v>3.1928862311759114E-2</v>
          </cell>
          <cell r="H462">
            <v>0.58267632460618934</v>
          </cell>
          <cell r="I462">
            <v>0.1694323208506989</v>
          </cell>
        </row>
        <row r="463">
          <cell r="A463" t="str">
            <v>T_C-HY-GSL-S1</v>
          </cell>
          <cell r="B463" t="str">
            <v>VAR_ncap</v>
          </cell>
          <cell r="C463" t="str">
            <v>-</v>
          </cell>
          <cell r="G463">
            <v>1.5806062499770001E-3</v>
          </cell>
        </row>
        <row r="464">
          <cell r="A464" t="str">
            <v>T_C-HY-GSL-S1</v>
          </cell>
          <cell r="B464" t="str">
            <v>VAR_cap</v>
          </cell>
          <cell r="C464" t="str">
            <v>-</v>
          </cell>
          <cell r="D464">
            <v>4.5164843269816096E-3</v>
          </cell>
          <cell r="E464">
            <v>5.4070619115208201E-3</v>
          </cell>
          <cell r="F464">
            <v>5.2996237125034406E-3</v>
          </cell>
          <cell r="G464">
            <v>5.947115434758528E-3</v>
          </cell>
          <cell r="H464">
            <v>8.1847373230033396E-2</v>
          </cell>
          <cell r="I464">
            <v>2.3808625210313801E-2</v>
          </cell>
        </row>
        <row r="465">
          <cell r="A465" t="str">
            <v>TFRLFDSLEXT</v>
          </cell>
          <cell r="B465" t="str">
            <v>VAR_fout</v>
          </cell>
          <cell r="C465" t="str">
            <v>CO2_T</v>
          </cell>
          <cell r="D465">
            <v>29.033517703274899</v>
          </cell>
          <cell r="E465">
            <v>20.323460804637602</v>
          </cell>
        </row>
        <row r="466">
          <cell r="A466" t="str">
            <v>TFRLFDSLEXT</v>
          </cell>
          <cell r="B466" t="str">
            <v>VAR_fout</v>
          </cell>
          <cell r="C466" t="str">
            <v>TFRLF</v>
          </cell>
          <cell r="D466">
            <v>1.6053887100227569E-3</v>
          </cell>
          <cell r="E466">
            <v>1.1237720092276316E-3</v>
          </cell>
        </row>
        <row r="467">
          <cell r="A467" t="str">
            <v>TFRLFDSLEXT</v>
          </cell>
          <cell r="B467" t="str">
            <v>VAR_fin</v>
          </cell>
          <cell r="C467" t="str">
            <v>TDSL</v>
          </cell>
          <cell r="D467">
            <v>0.39609164670224889</v>
          </cell>
          <cell r="E467">
            <v>0.27726413103189074</v>
          </cell>
        </row>
        <row r="468">
          <cell r="A468" t="str">
            <v>TFRLFDSLEXT</v>
          </cell>
          <cell r="B468" t="str">
            <v>VAR_ncap</v>
          </cell>
          <cell r="C468" t="str">
            <v>-</v>
          </cell>
          <cell r="D468">
            <v>1.48205012965226E-4</v>
          </cell>
        </row>
        <row r="469">
          <cell r="A469" t="str">
            <v>TFRLFDSLEXT</v>
          </cell>
          <cell r="B469" t="str">
            <v>VAR_cap</v>
          </cell>
          <cell r="C469" t="str">
            <v>-</v>
          </cell>
          <cell r="D469">
            <v>1.48205012965226E-4</v>
          </cell>
          <cell r="E469">
            <v>1.48205012965226E-4</v>
          </cell>
          <cell r="F469">
            <v>6.9484749985054828E-12</v>
          </cell>
          <cell r="G469">
            <v>2.4974199954157922E-12</v>
          </cell>
          <cell r="H469">
            <v>2.6364770013432431E-12</v>
          </cell>
          <cell r="I469">
            <v>4.1936590376538685E-13</v>
          </cell>
        </row>
        <row r="470">
          <cell r="A470" t="str">
            <v>T_C-HY-GSL-S2</v>
          </cell>
          <cell r="B470" t="str">
            <v>VAR_fout</v>
          </cell>
          <cell r="C470" t="str">
            <v>CO2_T</v>
          </cell>
          <cell r="D470">
            <v>9.80936084042402</v>
          </cell>
          <cell r="E470">
            <v>15.031453933928569</v>
          </cell>
          <cell r="F470">
            <v>83.686281038502841</v>
          </cell>
          <cell r="G470">
            <v>72.856055763611835</v>
          </cell>
          <cell r="H470">
            <v>4.2674634701328262</v>
          </cell>
        </row>
        <row r="471">
          <cell r="A471" t="str">
            <v>T_C-HY-GSL-S2</v>
          </cell>
          <cell r="B471" t="str">
            <v>VAR_fout</v>
          </cell>
          <cell r="C471" t="str">
            <v>TPCAR</v>
          </cell>
          <cell r="D471">
            <v>0.21826637585570899</v>
          </cell>
          <cell r="E471">
            <v>0.38525585746269386</v>
          </cell>
          <cell r="F471">
            <v>2.1287001142926654</v>
          </cell>
          <cell r="G471">
            <v>1.8495746207293871</v>
          </cell>
          <cell r="H471">
            <v>0.1075084061906371</v>
          </cell>
        </row>
        <row r="472">
          <cell r="A472" t="str">
            <v>T_C-HY-GSL-S2</v>
          </cell>
          <cell r="B472" t="str">
            <v>VAR_fin</v>
          </cell>
          <cell r="C472" t="str">
            <v>TGSL</v>
          </cell>
          <cell r="D472">
            <v>0.13291816856943134</v>
          </cell>
          <cell r="E472">
            <v>0.20367823758710807</v>
          </cell>
          <cell r="F472">
            <v>1.1339604476761918</v>
          </cell>
          <cell r="G472">
            <v>0.98720942769121767</v>
          </cell>
          <cell r="H472">
            <v>5.7824708267382528E-2</v>
          </cell>
        </row>
        <row r="473">
          <cell r="A473" t="str">
            <v>T_C-HY-GSL-S2</v>
          </cell>
          <cell r="B473" t="str">
            <v>VAR_ncap</v>
          </cell>
          <cell r="C473" t="str">
            <v>-</v>
          </cell>
          <cell r="E473">
            <v>1.32994506235076E-8</v>
          </cell>
          <cell r="F473">
            <v>0.135838259173445</v>
          </cell>
        </row>
        <row r="474">
          <cell r="A474" t="str">
            <v>T_C-HY-GSL-S2</v>
          </cell>
          <cell r="B474" t="str">
            <v>VAR_cap</v>
          </cell>
          <cell r="C474" t="str">
            <v>-</v>
          </cell>
          <cell r="D474">
            <v>1.72272439726779E-2</v>
          </cell>
          <cell r="E474">
            <v>2.923055470788893E-2</v>
          </cell>
          <cell r="F474">
            <v>0.16217777196874919</v>
          </cell>
          <cell r="G474">
            <v>0.1403329000331347</v>
          </cell>
          <cell r="H474">
            <v>1.13396506569303E-2</v>
          </cell>
          <cell r="I474">
            <v>3.8367732853973201E-8</v>
          </cell>
        </row>
        <row r="475">
          <cell r="A475" t="str">
            <v>TPSHPNGAEXT</v>
          </cell>
          <cell r="B475" t="str">
            <v>VAR_fout</v>
          </cell>
          <cell r="C475" t="str">
            <v>TPSHP</v>
          </cell>
          <cell r="F475">
            <v>2.37866693971218</v>
          </cell>
          <cell r="G475">
            <v>7.3787250247209704</v>
          </cell>
        </row>
        <row r="476">
          <cell r="A476" t="str">
            <v>TPSHPNGAEXT</v>
          </cell>
          <cell r="B476" t="str">
            <v>VAR_fout</v>
          </cell>
          <cell r="C476" t="str">
            <v>CO2_T</v>
          </cell>
          <cell r="F476">
            <v>142.569244633702</v>
          </cell>
          <cell r="G476">
            <v>442.255801168007</v>
          </cell>
        </row>
        <row r="477">
          <cell r="A477" t="str">
            <v>TPSHPNGAEXT</v>
          </cell>
          <cell r="B477" t="str">
            <v>VAR_fin</v>
          </cell>
          <cell r="C477" t="str">
            <v>TNGA</v>
          </cell>
          <cell r="F477">
            <v>2.5278234864131504</v>
          </cell>
          <cell r="G477">
            <v>7.8414149143263616</v>
          </cell>
        </row>
        <row r="478">
          <cell r="A478" t="str">
            <v>TPSHPNGAEXT</v>
          </cell>
          <cell r="B478" t="str">
            <v>VAR_ncap</v>
          </cell>
          <cell r="C478" t="str">
            <v>-</v>
          </cell>
          <cell r="F478">
            <v>2.3786636118735398</v>
          </cell>
          <cell r="G478">
            <v>4.9999999984533599</v>
          </cell>
        </row>
        <row r="479">
          <cell r="A479" t="str">
            <v>TPSHPNGAEXT</v>
          </cell>
          <cell r="B479" t="str">
            <v>VAR_cap</v>
          </cell>
          <cell r="C479" t="str">
            <v>-</v>
          </cell>
          <cell r="F479">
            <v>2.3786636118735398</v>
          </cell>
          <cell r="G479">
            <v>7.3786636103268997</v>
          </cell>
          <cell r="H479">
            <v>-2.5949908888378559E-11</v>
          </cell>
          <cell r="I479">
            <v>-1.1470158156612342E-11</v>
          </cell>
        </row>
        <row r="480">
          <cell r="A480" t="str">
            <v>T_C-HY-DSL-S1</v>
          </cell>
          <cell r="B480" t="str">
            <v>VAR_fout</v>
          </cell>
          <cell r="C480" t="str">
            <v>CO2_T</v>
          </cell>
          <cell r="D480">
            <v>2.5914307303474202E-3</v>
          </cell>
          <cell r="H480">
            <v>29.590911738357399</v>
          </cell>
          <cell r="I480">
            <v>8.6718660748262408</v>
          </cell>
        </row>
        <row r="481">
          <cell r="A481" t="str">
            <v>T_C-HY-DSL-S1</v>
          </cell>
          <cell r="B481" t="str">
            <v>VAR_fout</v>
          </cell>
          <cell r="C481" t="str">
            <v>TPCAR</v>
          </cell>
          <cell r="D481">
            <v>1.4786398873158766E-5</v>
          </cell>
          <cell r="H481">
            <v>0.37309483686210249</v>
          </cell>
          <cell r="I481">
            <v>0.1093385863566804</v>
          </cell>
        </row>
        <row r="482">
          <cell r="A482" t="str">
            <v>T_C-HY-DSL-S1</v>
          </cell>
          <cell r="B482" t="str">
            <v>VAR_fin</v>
          </cell>
          <cell r="C482" t="str">
            <v>TDSL</v>
          </cell>
          <cell r="D482">
            <v>3.5353761669132535E-5</v>
          </cell>
          <cell r="H482">
            <v>0.40369593094621237</v>
          </cell>
          <cell r="I482">
            <v>0.1183064948816676</v>
          </cell>
        </row>
        <row r="483">
          <cell r="A483" t="str">
            <v>T_C-HY-DSL-S1</v>
          </cell>
          <cell r="B483" t="str">
            <v>VAR_ncap</v>
          </cell>
          <cell r="C483" t="str">
            <v>-</v>
          </cell>
          <cell r="G483">
            <v>2.8419902814596301E-8</v>
          </cell>
        </row>
        <row r="484">
          <cell r="A484" t="str">
            <v>T_C-HY-DSL-S1</v>
          </cell>
          <cell r="B484" t="str">
            <v>VAR_cap</v>
          </cell>
          <cell r="C484" t="str">
            <v>-</v>
          </cell>
          <cell r="D484">
            <v>1.5999999999999999E-6</v>
          </cell>
          <cell r="G484">
            <v>2.6945986066468327E-8</v>
          </cell>
          <cell r="H484">
            <v>5.6701353784199902E-2</v>
          </cell>
          <cell r="I484">
            <v>1.66168063937213E-2</v>
          </cell>
        </row>
        <row r="485">
          <cell r="A485" t="str">
            <v>T_C-HY-GSL-S3</v>
          </cell>
          <cell r="B485" t="str">
            <v>VAR_fout</v>
          </cell>
          <cell r="C485" t="str">
            <v>CO2_T</v>
          </cell>
          <cell r="D485">
            <v>7.3815603469515985</v>
          </cell>
          <cell r="E485">
            <v>142.84798655191511</v>
          </cell>
          <cell r="F485">
            <v>134.93566834393675</v>
          </cell>
          <cell r="G485">
            <v>108.04945830019999</v>
          </cell>
        </row>
        <row r="486">
          <cell r="A486" t="str">
            <v>T_C-HY-GSL-S3</v>
          </cell>
          <cell r="B486" t="str">
            <v>VAR_fout</v>
          </cell>
          <cell r="C486" t="str">
            <v>TPCAR</v>
          </cell>
          <cell r="D486">
            <v>0.20183321781984595</v>
          </cell>
          <cell r="E486">
            <v>4.8625528149876045</v>
          </cell>
          <cell r="F486">
            <v>4.5900950459762422</v>
          </cell>
          <cell r="G486">
            <v>3.6913292543030356</v>
          </cell>
        </row>
        <row r="487">
          <cell r="A487" t="str">
            <v>T_C-HY-GSL-S3</v>
          </cell>
          <cell r="B487" t="str">
            <v>VAR_fin</v>
          </cell>
          <cell r="C487" t="str">
            <v>TGSL</v>
          </cell>
          <cell r="D487">
            <v>0.1000211429126234</v>
          </cell>
          <cell r="E487">
            <v>1.9356095738741832</v>
          </cell>
          <cell r="F487">
            <v>1.8283965900262473</v>
          </cell>
          <cell r="G487">
            <v>1.4640848008157179</v>
          </cell>
        </row>
        <row r="488">
          <cell r="A488" t="str">
            <v>T_C-HY-GSL-S3</v>
          </cell>
          <cell r="B488" t="str">
            <v>VAR_ncap</v>
          </cell>
          <cell r="C488" t="str">
            <v>-</v>
          </cell>
          <cell r="E488">
            <v>0.31256038545828502</v>
          </cell>
        </row>
        <row r="489">
          <cell r="A489" t="str">
            <v>T_C-HY-GSL-S3</v>
          </cell>
          <cell r="B489" t="str">
            <v>VAR_cap</v>
          </cell>
          <cell r="C489" t="str">
            <v>-</v>
          </cell>
          <cell r="D489">
            <v>1.42489700355796E-2</v>
          </cell>
          <cell r="E489">
            <v>0.33433393944950079</v>
          </cell>
          <cell r="F489">
            <v>0.31560059558801468</v>
          </cell>
          <cell r="G489">
            <v>0.25380426738511291</v>
          </cell>
        </row>
        <row r="490">
          <cell r="A490" t="str">
            <v>T_C-HY-DSL-S2</v>
          </cell>
          <cell r="B490" t="str">
            <v>VAR_fout</v>
          </cell>
          <cell r="C490" t="str">
            <v>CO2_T</v>
          </cell>
          <cell r="D490">
            <v>0.21292599608074605</v>
          </cell>
          <cell r="E490">
            <v>75.354964643056277</v>
          </cell>
          <cell r="F490">
            <v>138.26411246217003</v>
          </cell>
          <cell r="G490">
            <v>116.13093641443987</v>
          </cell>
          <cell r="H490">
            <v>4.0911251104137607</v>
          </cell>
        </row>
        <row r="491">
          <cell r="A491" t="str">
            <v>T_C-HY-DSL-S2</v>
          </cell>
          <cell r="B491" t="str">
            <v>VAR_fout</v>
          </cell>
          <cell r="C491" t="str">
            <v>TPCAR</v>
          </cell>
          <cell r="D491">
            <v>3.4245735678189847E-3</v>
          </cell>
          <cell r="E491">
            <v>2.7586728530233362</v>
          </cell>
          <cell r="F491">
            <v>4.3920644577228813</v>
          </cell>
          <cell r="G491">
            <v>3.6628152987848277</v>
          </cell>
          <cell r="H491">
            <v>0.10901447512309866</v>
          </cell>
        </row>
        <row r="492">
          <cell r="A492" t="str">
            <v>T_C-HY-DSL-S2</v>
          </cell>
          <cell r="B492" t="str">
            <v>VAR_fin</v>
          </cell>
          <cell r="C492" t="str">
            <v>TDSL</v>
          </cell>
          <cell r="D492">
            <v>2.904856699600904E-3</v>
          </cell>
          <cell r="E492">
            <v>1.0280349883090896</v>
          </cell>
          <cell r="F492">
            <v>1.8862771140814472</v>
          </cell>
          <cell r="G492">
            <v>1.5843238255721663</v>
          </cell>
          <cell r="H492">
            <v>5.5813439432656972E-2</v>
          </cell>
        </row>
        <row r="493">
          <cell r="A493" t="str">
            <v>T_C-HY-DSL-S2</v>
          </cell>
          <cell r="B493" t="str">
            <v>VAR_ncap</v>
          </cell>
          <cell r="C493" t="str">
            <v>-</v>
          </cell>
          <cell r="E493">
            <v>0.21160547558701001</v>
          </cell>
          <cell r="F493">
            <v>0.13774189654546201</v>
          </cell>
        </row>
        <row r="494">
          <cell r="A494" t="str">
            <v>T_C-HY-DSL-S2</v>
          </cell>
          <cell r="B494" t="str">
            <v>VAR_cap</v>
          </cell>
          <cell r="C494" t="str">
            <v>-</v>
          </cell>
          <cell r="D494">
            <v>2.5986386435055E-4</v>
          </cell>
          <cell r="E494">
            <v>0.20930899169907038</v>
          </cell>
          <cell r="F494">
            <v>0.33323941532455836</v>
          </cell>
          <cell r="G494">
            <v>0.27790904876948919</v>
          </cell>
          <cell r="H494">
            <v>1.1498515002880299E-2</v>
          </cell>
          <cell r="I494">
            <v>2.4393451898085999E-8</v>
          </cell>
        </row>
        <row r="495">
          <cell r="A495" t="str">
            <v>D-T-ELC-Bus_c_S1</v>
          </cell>
          <cell r="B495" t="str">
            <v>VAR_fout</v>
          </cell>
          <cell r="C495" t="str">
            <v>T-ELC-Bus_c_BatSTGin_S1</v>
          </cell>
          <cell r="D495">
            <v>4.0968901062995831E-4</v>
          </cell>
          <cell r="E495">
            <v>3.1956429445517698E-4</v>
          </cell>
          <cell r="F495">
            <v>4.3627405487963101E-4</v>
          </cell>
          <cell r="G495">
            <v>1.2681024219550511E-2</v>
          </cell>
          <cell r="H495">
            <v>8.1199081506337881E-2</v>
          </cell>
          <cell r="I495">
            <v>9.4496310015015308E-2</v>
          </cell>
        </row>
        <row r="496">
          <cell r="A496" t="str">
            <v>D-T-ELC-Bus_c_S1</v>
          </cell>
          <cell r="B496" t="str">
            <v>VAR_fin</v>
          </cell>
          <cell r="C496" t="str">
            <v>TELC</v>
          </cell>
          <cell r="D496">
            <v>4.0968901062995831E-4</v>
          </cell>
          <cell r="E496">
            <v>3.1956429445517698E-4</v>
          </cell>
          <cell r="F496">
            <v>4.3627405487963101E-4</v>
          </cell>
          <cell r="G496">
            <v>1.2681024219550511E-2</v>
          </cell>
          <cell r="H496">
            <v>8.1199081506337881E-2</v>
          </cell>
          <cell r="I496">
            <v>9.4496310015015308E-2</v>
          </cell>
        </row>
        <row r="497">
          <cell r="A497" t="str">
            <v>D-T-ELC-Bus_c_S1</v>
          </cell>
          <cell r="B497" t="str">
            <v>VAR_ncap</v>
          </cell>
          <cell r="C497" t="str">
            <v>-</v>
          </cell>
          <cell r="D497">
            <v>5.5606225884369697E-5</v>
          </cell>
          <cell r="F497">
            <v>8.7666917233778106E-8</v>
          </cell>
          <cell r="G497">
            <v>1.3171526362994099E-3</v>
          </cell>
          <cell r="H497">
            <v>5.0557098135552E-3</v>
          </cell>
          <cell r="I497">
            <v>7.6065524085653204E-3</v>
          </cell>
        </row>
        <row r="498">
          <cell r="A498" t="str">
            <v>D-T-ELC-Bus_c_S1</v>
          </cell>
          <cell r="B498" t="str">
            <v>VAR_cap</v>
          </cell>
          <cell r="C498" t="str">
            <v>-</v>
          </cell>
          <cell r="D498">
            <v>5.5606225884369697E-5</v>
          </cell>
          <cell r="E498">
            <v>5.5606225884369697E-5</v>
          </cell>
          <cell r="F498">
            <v>5.5693892801603403E-5</v>
          </cell>
          <cell r="G498">
            <v>1.35792719830565E-3</v>
          </cell>
          <cell r="H498">
            <v>9.9869538905269298E-3</v>
          </cell>
          <cell r="I498">
            <v>1.09664540194691E-2</v>
          </cell>
        </row>
        <row r="499">
          <cell r="A499" t="str">
            <v>T_C-HY-GSL-S4</v>
          </cell>
          <cell r="B499" t="str">
            <v>VAR_fout</v>
          </cell>
          <cell r="C499" t="str">
            <v>CO2_T</v>
          </cell>
          <cell r="D499">
            <v>6.1113674171362797</v>
          </cell>
          <cell r="E499">
            <v>9.128669476014915</v>
          </cell>
          <cell r="F499">
            <v>8.7650417611390736</v>
          </cell>
          <cell r="G499">
            <v>7.4358438938792464</v>
          </cell>
        </row>
        <row r="500">
          <cell r="A500" t="str">
            <v>T_C-HY-GSL-S4</v>
          </cell>
          <cell r="B500" t="str">
            <v>VAR_fout</v>
          </cell>
          <cell r="C500" t="str">
            <v>TPCAR</v>
          </cell>
          <cell r="D500">
            <v>0.10179771005120671</v>
          </cell>
          <cell r="E500">
            <v>0.17493273468871609</v>
          </cell>
          <cell r="F500">
            <v>0.16759448558535911</v>
          </cell>
          <cell r="G500">
            <v>0.14111249529897774</v>
          </cell>
        </row>
        <row r="501">
          <cell r="A501" t="str">
            <v>T_C-HY-GSL-S4</v>
          </cell>
          <cell r="B501" t="str">
            <v>VAR_fin</v>
          </cell>
          <cell r="C501" t="str">
            <v>TGSL</v>
          </cell>
          <cell r="D501">
            <v>8.2809856600762496E-2</v>
          </cell>
          <cell r="E501">
            <v>0.12369470834708553</v>
          </cell>
          <cell r="F501">
            <v>0.11876750353846967</v>
          </cell>
          <cell r="G501">
            <v>0.10075669232898697</v>
          </cell>
        </row>
        <row r="502">
          <cell r="A502" t="str">
            <v>T_C-HY-GSL-S4</v>
          </cell>
          <cell r="B502" t="str">
            <v>VAR_ncap</v>
          </cell>
          <cell r="C502" t="str">
            <v>-</v>
          </cell>
          <cell r="E502">
            <v>2.2352199341342599E-8</v>
          </cell>
        </row>
        <row r="503">
          <cell r="A503" t="str">
            <v>T_C-HY-GSL-S4</v>
          </cell>
          <cell r="B503" t="str">
            <v>VAR_cap</v>
          </cell>
          <cell r="C503" t="str">
            <v>-</v>
          </cell>
          <cell r="D503">
            <v>8.0155712111351484E-3</v>
          </cell>
          <cell r="E503">
            <v>1.3774253135410468E-2</v>
          </cell>
          <cell r="F503">
            <v>1.3196439690010612E-2</v>
          </cell>
          <cell r="G503">
            <v>1.1111240326010739E-2</v>
          </cell>
        </row>
        <row r="504">
          <cell r="A504" t="str">
            <v>T_C-HY-DSL-S3</v>
          </cell>
          <cell r="B504" t="str">
            <v>VAR_fout</v>
          </cell>
          <cell r="C504" t="str">
            <v>CO2_T</v>
          </cell>
          <cell r="D504">
            <v>1.4102802050211833</v>
          </cell>
          <cell r="E504">
            <v>2.4956436120484988</v>
          </cell>
          <cell r="F504">
            <v>2.3506908305282233</v>
          </cell>
          <cell r="G504">
            <v>1.8773363315805971</v>
          </cell>
        </row>
        <row r="505">
          <cell r="A505" t="str">
            <v>T_C-HY-DSL-S3</v>
          </cell>
          <cell r="B505" t="str">
            <v>VAR_fout</v>
          </cell>
          <cell r="C505" t="str">
            <v>TPCAR</v>
          </cell>
          <cell r="D505">
            <v>2.1764933052808615E-2</v>
          </cell>
          <cell r="E505">
            <v>4.8203496099525671E-2</v>
          </cell>
          <cell r="F505">
            <v>4.5638715573964379E-2</v>
          </cell>
          <cell r="G505">
            <v>3.7280959349895323E-2</v>
          </cell>
        </row>
        <row r="506">
          <cell r="A506" t="str">
            <v>T_C-HY-DSL-S3</v>
          </cell>
          <cell r="B506" t="str">
            <v>VAR_fin</v>
          </cell>
          <cell r="C506" t="str">
            <v>TDSL</v>
          </cell>
          <cell r="D506">
            <v>1.9239839086237095E-2</v>
          </cell>
          <cell r="E506">
            <v>3.4046979700525115E-2</v>
          </cell>
          <cell r="F506">
            <v>3.2069451985378201E-2</v>
          </cell>
          <cell r="G506">
            <v>2.5611682559080449E-2</v>
          </cell>
        </row>
        <row r="507">
          <cell r="A507" t="str">
            <v>T_C-HY-DSL-S3</v>
          </cell>
          <cell r="B507" t="str">
            <v>VAR_cap</v>
          </cell>
          <cell r="C507" t="str">
            <v>-</v>
          </cell>
          <cell r="D507">
            <v>1.49650149364636E-3</v>
          </cell>
          <cell r="E507">
            <v>3.3143319258549498E-3</v>
          </cell>
          <cell r="F507">
            <v>3.1379863277981998E-3</v>
          </cell>
          <cell r="G507">
            <v>2.5633336732697582E-3</v>
          </cell>
        </row>
        <row r="508">
          <cell r="A508" t="str">
            <v>D-T-ELC-Bus_c_S2</v>
          </cell>
          <cell r="B508" t="str">
            <v>VAR_fout</v>
          </cell>
          <cell r="C508" t="str">
            <v>T-ELC-Bus_c_BatSTGin_S2</v>
          </cell>
          <cell r="D508">
            <v>5.3580955606581291E-4</v>
          </cell>
          <cell r="E508">
            <v>6.5001535650487205E-4</v>
          </cell>
          <cell r="F508">
            <v>6.500086901349907E-4</v>
          </cell>
          <cell r="G508">
            <v>4.1777446253646376E-4</v>
          </cell>
          <cell r="H508">
            <v>4.1781651633287564E-2</v>
          </cell>
          <cell r="I508">
            <v>7.994150082568259E-2</v>
          </cell>
        </row>
        <row r="509">
          <cell r="A509" t="str">
            <v>D-T-ELC-Bus_c_S2</v>
          </cell>
          <cell r="B509" t="str">
            <v>VAR_fin</v>
          </cell>
          <cell r="C509" t="str">
            <v>TELC</v>
          </cell>
          <cell r="D509">
            <v>5.3580955606581291E-4</v>
          </cell>
          <cell r="E509">
            <v>6.5001535650487205E-4</v>
          </cell>
          <cell r="F509">
            <v>6.500086901349907E-4</v>
          </cell>
          <cell r="G509">
            <v>4.1777446253646376E-4</v>
          </cell>
          <cell r="H509">
            <v>4.1781651633287564E-2</v>
          </cell>
          <cell r="I509">
            <v>7.994150082568259E-2</v>
          </cell>
        </row>
        <row r="510">
          <cell r="A510" t="str">
            <v>D-T-ELC-Bus_c_S2</v>
          </cell>
          <cell r="B510" t="str">
            <v>VAR_ncap</v>
          </cell>
          <cell r="C510" t="str">
            <v>-</v>
          </cell>
          <cell r="D510">
            <v>7.2776226210564504E-5</v>
          </cell>
          <cell r="E510">
            <v>1.24082710458485E-8</v>
          </cell>
          <cell r="H510">
            <v>5.2730632106564503E-3</v>
          </cell>
          <cell r="I510">
            <v>7.5375253566139196E-3</v>
          </cell>
        </row>
        <row r="511">
          <cell r="A511" t="str">
            <v>D-T-ELC-Bus_c_S2</v>
          </cell>
          <cell r="B511" t="str">
            <v>VAR_cap</v>
          </cell>
          <cell r="C511" t="str">
            <v>-</v>
          </cell>
          <cell r="D511">
            <v>7.2776226210564504E-5</v>
          </cell>
          <cell r="E511">
            <v>7.2788634481610394E-5</v>
          </cell>
          <cell r="F511">
            <v>7.2788634481610394E-5</v>
          </cell>
          <cell r="G511">
            <v>5.3260892858819297E-5</v>
          </cell>
          <cell r="H511">
            <v>5.3265461516431804E-3</v>
          </cell>
          <cell r="I511">
            <v>1.01913800995195E-2</v>
          </cell>
        </row>
        <row r="512">
          <cell r="A512" t="str">
            <v>T_C-HY-DSL-S4</v>
          </cell>
          <cell r="B512" t="str">
            <v>VAR_fout</v>
          </cell>
          <cell r="C512" t="str">
            <v>CO2_T</v>
          </cell>
          <cell r="D512">
            <v>2.5437981683435966</v>
          </cell>
          <cell r="E512">
            <v>18.471005948598744</v>
          </cell>
          <cell r="F512">
            <v>17.437156875754056</v>
          </cell>
          <cell r="G512">
            <v>14.090904530244138</v>
          </cell>
        </row>
        <row r="513">
          <cell r="A513" t="str">
            <v>T_C-HY-DSL-S4</v>
          </cell>
          <cell r="B513" t="str">
            <v>VAR_fout</v>
          </cell>
          <cell r="C513" t="str">
            <v>TPCAR</v>
          </cell>
          <cell r="D513">
            <v>4.7531239004186411E-2</v>
          </cell>
          <cell r="E513">
            <v>0.41547965857490032</v>
          </cell>
          <cell r="F513">
            <v>0.39286752345743758</v>
          </cell>
          <cell r="G513">
            <v>0.31922905447203148</v>
          </cell>
        </row>
        <row r="514">
          <cell r="A514" t="str">
            <v>T_C-HY-DSL-S4</v>
          </cell>
          <cell r="B514" t="str">
            <v>VAR_fin</v>
          </cell>
          <cell r="C514" t="str">
            <v>TDSL</v>
          </cell>
          <cell r="D514">
            <v>3.4703931355301469E-2</v>
          </cell>
          <cell r="E514">
            <v>0.25199189561526325</v>
          </cell>
          <cell r="F514">
            <v>0.23788754264330256</v>
          </cell>
          <cell r="G514">
            <v>0.19223607817522712</v>
          </cell>
        </row>
        <row r="515">
          <cell r="A515" t="str">
            <v>T_C-HY-DSL-S4</v>
          </cell>
          <cell r="B515" t="str">
            <v>VAR_ncap</v>
          </cell>
          <cell r="C515" t="str">
            <v>-</v>
          </cell>
          <cell r="E515">
            <v>2.4299002565136701E-2</v>
          </cell>
        </row>
        <row r="516">
          <cell r="A516" t="str">
            <v>T_C-HY-DSL-S4</v>
          </cell>
          <cell r="B516" t="str">
            <v>VAR_cap</v>
          </cell>
          <cell r="C516" t="str">
            <v>-</v>
          </cell>
          <cell r="D516">
            <v>3.7426606276856587E-3</v>
          </cell>
          <cell r="E516">
            <v>3.2714948813219132E-2</v>
          </cell>
          <cell r="F516">
            <v>3.0934468138564451E-2</v>
          </cell>
          <cell r="G516">
            <v>2.5136167141009285E-2</v>
          </cell>
        </row>
        <row r="517">
          <cell r="A517" t="str">
            <v>D-T-ELC-Bus_c_S3</v>
          </cell>
          <cell r="B517" t="str">
            <v>VAR_fout</v>
          </cell>
          <cell r="C517" t="str">
            <v>T-ELC-Bus_c_BatSTGin_S3</v>
          </cell>
          <cell r="D517">
            <v>1.7188606327602437E-4</v>
          </cell>
          <cell r="E517">
            <v>7.2375495917273295E-4</v>
          </cell>
          <cell r="F517">
            <v>4.8702232075987009E-4</v>
          </cell>
          <cell r="G517">
            <v>2.7343798147162735E-4</v>
          </cell>
        </row>
        <row r="518">
          <cell r="A518" t="str">
            <v>D-T-ELC-Bus_c_S3</v>
          </cell>
          <cell r="B518" t="str">
            <v>VAR_fin</v>
          </cell>
          <cell r="C518" t="str">
            <v>TELC</v>
          </cell>
          <cell r="D518">
            <v>1.7188606327602437E-4</v>
          </cell>
          <cell r="E518">
            <v>7.2375495917273295E-4</v>
          </cell>
          <cell r="F518">
            <v>4.8702232075987009E-4</v>
          </cell>
          <cell r="G518">
            <v>2.7343798147162735E-4</v>
          </cell>
        </row>
        <row r="519">
          <cell r="A519" t="str">
            <v>D-T-ELC-Bus_c_S3</v>
          </cell>
          <cell r="B519" t="str">
            <v>VAR_ncap</v>
          </cell>
          <cell r="C519" t="str">
            <v>-</v>
          </cell>
          <cell r="D519">
            <v>7.7497181909886602E-5</v>
          </cell>
          <cell r="E519">
            <v>1.07820905555291E-8</v>
          </cell>
          <cell r="I519">
            <v>1.76626888461108E-8</v>
          </cell>
        </row>
        <row r="520">
          <cell r="A520" t="str">
            <v>D-T-ELC-Bus_c_S3</v>
          </cell>
          <cell r="B520" t="str">
            <v>VAR_cap</v>
          </cell>
          <cell r="C520" t="str">
            <v>-</v>
          </cell>
          <cell r="D520">
            <v>7.7497181909886602E-5</v>
          </cell>
          <cell r="E520">
            <v>7.7507964000442204E-5</v>
          </cell>
          <cell r="F520">
            <v>7.7507964000442204E-5</v>
          </cell>
          <cell r="G520">
            <v>3.4865446767384602E-5</v>
          </cell>
          <cell r="H520">
            <v>3.0400224186264199E-8</v>
          </cell>
          <cell r="I520">
            <v>1.76626888461108E-8</v>
          </cell>
        </row>
        <row r="521">
          <cell r="A521" t="str">
            <v>D-TH2O</v>
          </cell>
          <cell r="B521" t="str">
            <v>VAR_fout</v>
          </cell>
          <cell r="C521" t="str">
            <v>TH2O</v>
          </cell>
          <cell r="D521">
            <v>4.0387658920529651E-3</v>
          </cell>
          <cell r="E521">
            <v>1.1050411371039882E-2</v>
          </cell>
          <cell r="F521">
            <v>1.0967868946032666E-2</v>
          </cell>
          <cell r="G521">
            <v>0.24134411360758792</v>
          </cell>
          <cell r="H521">
            <v>2.024371320752631</v>
          </cell>
          <cell r="I521">
            <v>7.7372798793488888</v>
          </cell>
        </row>
        <row r="522">
          <cell r="A522" t="str">
            <v>D-TH2O</v>
          </cell>
          <cell r="B522" t="str">
            <v>VAR_fin</v>
          </cell>
          <cell r="C522" t="str">
            <v>H2</v>
          </cell>
          <cell r="D522">
            <v>4.0387658920529651E-3</v>
          </cell>
          <cell r="E522">
            <v>1.1050411371039882E-2</v>
          </cell>
          <cell r="F522">
            <v>1.0967868946032666E-2</v>
          </cell>
          <cell r="G522">
            <v>0.24134411360758792</v>
          </cell>
          <cell r="H522">
            <v>2.024371320752631</v>
          </cell>
          <cell r="I522">
            <v>7.7372798793488888</v>
          </cell>
        </row>
        <row r="523">
          <cell r="A523" t="str">
            <v>D-TH2O</v>
          </cell>
          <cell r="B523" t="str">
            <v>VAR_ncap</v>
          </cell>
          <cell r="C523" t="str">
            <v>-</v>
          </cell>
          <cell r="D523">
            <v>7.3733558105445996E-4</v>
          </cell>
          <cell r="E523">
            <v>1.3175783472583599E-3</v>
          </cell>
          <cell r="G523">
            <v>5.5970131756123101E-2</v>
          </cell>
          <cell r="H523">
            <v>0.147922938046329</v>
          </cell>
          <cell r="I523">
            <v>1.18212445792206</v>
          </cell>
        </row>
        <row r="524">
          <cell r="A524" t="str">
            <v>D-TH2O</v>
          </cell>
          <cell r="B524" t="str">
            <v>VAR_cap</v>
          </cell>
          <cell r="C524" t="str">
            <v>-</v>
          </cell>
          <cell r="D524">
            <v>7.3733558105445996E-4</v>
          </cell>
          <cell r="E524">
            <v>2.0549139283128201E-3</v>
          </cell>
          <cell r="F524">
            <v>2.0549139283128201E-3</v>
          </cell>
          <cell r="G524">
            <v>5.8025045684435998E-2</v>
          </cell>
          <cell r="H524">
            <v>0.356362641439602</v>
          </cell>
          <cell r="I524">
            <v>1.5384870993616599</v>
          </cell>
        </row>
        <row r="525">
          <cell r="A525" t="str">
            <v>TFHGV-HYBDSL</v>
          </cell>
          <cell r="B525" t="str">
            <v>VAR_fout</v>
          </cell>
          <cell r="C525" t="str">
            <v>CO2_T</v>
          </cell>
          <cell r="E525">
            <v>392.87743394454202</v>
          </cell>
          <cell r="F525">
            <v>550.33081995229304</v>
          </cell>
          <cell r="G525">
            <v>795.32306596724197</v>
          </cell>
          <cell r="H525">
            <v>815.77122256263704</v>
          </cell>
          <cell r="I525">
            <v>245.65259920937592</v>
          </cell>
        </row>
        <row r="526">
          <cell r="A526" t="str">
            <v>TFHGV-HYBDSL</v>
          </cell>
          <cell r="B526" t="str">
            <v>VAR_fout</v>
          </cell>
          <cell r="C526" t="str">
            <v>TFHGV</v>
          </cell>
          <cell r="E526">
            <v>0.87615876380308533</v>
          </cell>
          <cell r="F526">
            <v>1.2272966814383235</v>
          </cell>
          <cell r="G526">
            <v>1.7736556342920495</v>
          </cell>
          <cell r="H526">
            <v>1.81925721396232</v>
          </cell>
          <cell r="I526">
            <v>0.54783161121614155</v>
          </cell>
        </row>
        <row r="527">
          <cell r="A527" t="str">
            <v>TFHGV-HYBDSL</v>
          </cell>
          <cell r="B527" t="str">
            <v>VAR_fin</v>
          </cell>
          <cell r="C527" t="str">
            <v>TDSL</v>
          </cell>
          <cell r="E527">
            <v>5.3598558519037054</v>
          </cell>
          <cell r="F527">
            <v>7.5079238738375658</v>
          </cell>
          <cell r="G527">
            <v>10.850246466128809</v>
          </cell>
          <cell r="H527">
            <v>11.129211767566673</v>
          </cell>
          <cell r="I527">
            <v>3.3513315035385487</v>
          </cell>
        </row>
        <row r="528">
          <cell r="A528" t="str">
            <v>TFHGV-HYBDSL</v>
          </cell>
          <cell r="B528" t="str">
            <v>VAR_ncap</v>
          </cell>
          <cell r="C528" t="str">
            <v>-</v>
          </cell>
          <cell r="E528">
            <v>1.6482535496465101E-2</v>
          </cell>
          <cell r="F528">
            <v>6.6057014740883001E-3</v>
          </cell>
          <cell r="G528">
            <v>2.3529672272511799E-2</v>
          </cell>
          <cell r="H528">
            <v>1.30566040596846E-2</v>
          </cell>
          <cell r="I528">
            <v>1.02152955053248E-2</v>
          </cell>
        </row>
        <row r="529">
          <cell r="A529" t="str">
            <v>TFHGV-HYBDSL</v>
          </cell>
          <cell r="B529" t="str">
            <v>VAR_cap</v>
          </cell>
          <cell r="C529" t="str">
            <v>-</v>
          </cell>
          <cell r="E529">
            <v>1.6482535496465101E-2</v>
          </cell>
          <cell r="F529">
            <v>2.30882369705534E-2</v>
          </cell>
          <cell r="G529">
            <v>3.3366489251971602E-2</v>
          </cell>
          <cell r="H529">
            <v>3.6131212588689302E-2</v>
          </cell>
          <cell r="I529">
            <v>1.2506581146774101E-2</v>
          </cell>
        </row>
        <row r="530">
          <cell r="A530" t="str">
            <v>D-TKER</v>
          </cell>
          <cell r="B530" t="str">
            <v>VAR_fout</v>
          </cell>
          <cell r="C530" t="str">
            <v>CO2</v>
          </cell>
          <cell r="D530">
            <v>80.763254672403804</v>
          </cell>
          <cell r="E530">
            <v>102.299643522715</v>
          </cell>
          <cell r="F530">
            <v>134.604226798182</v>
          </cell>
          <cell r="G530">
            <v>144.54329866090001</v>
          </cell>
          <cell r="H530">
            <v>24.979062099332499</v>
          </cell>
        </row>
        <row r="531">
          <cell r="A531" t="str">
            <v>D-TKER</v>
          </cell>
          <cell r="B531" t="str">
            <v>VAR_fout</v>
          </cell>
          <cell r="C531" t="str">
            <v>TKER</v>
          </cell>
          <cell r="D531">
            <v>1.0930817228491501</v>
          </cell>
          <cell r="E531">
            <v>1.3845636984571901</v>
          </cell>
          <cell r="F531">
            <v>1.82178666186924</v>
          </cell>
          <cell r="G531">
            <v>1.95630597810149</v>
          </cell>
          <cell r="H531">
            <v>0.33807647234434501</v>
          </cell>
        </row>
        <row r="532">
          <cell r="A532" t="str">
            <v>D-TKER</v>
          </cell>
          <cell r="B532" t="str">
            <v>VAR_fin</v>
          </cell>
          <cell r="C532" t="str">
            <v>KER</v>
          </cell>
          <cell r="D532">
            <v>1.1093853663791744</v>
          </cell>
          <cell r="E532">
            <v>1.4052148835537817</v>
          </cell>
          <cell r="F532">
            <v>1.8489591593156731</v>
          </cell>
          <cell r="G532">
            <v>1.9854848717156581</v>
          </cell>
          <cell r="H532">
            <v>0.34311898488093845</v>
          </cell>
        </row>
        <row r="533">
          <cell r="A533" t="str">
            <v>T_B_u-BEVELC-S1</v>
          </cell>
          <cell r="B533" t="str">
            <v>VAR_fout</v>
          </cell>
          <cell r="C533" t="str">
            <v>TPBSu</v>
          </cell>
          <cell r="D533">
            <v>1.9040743007932232E-7</v>
          </cell>
          <cell r="E533">
            <v>1.472690649311284E-7</v>
          </cell>
          <cell r="F533">
            <v>1.9308320756773226E-3</v>
          </cell>
          <cell r="G533">
            <v>1.8378372948466094E-2</v>
          </cell>
          <cell r="H533">
            <v>6.7330583855435583E-2</v>
          </cell>
          <cell r="I533">
            <v>4.7425704963949697E-2</v>
          </cell>
        </row>
        <row r="534">
          <cell r="A534" t="str">
            <v>T_B_u-BEVELC-S1</v>
          </cell>
          <cell r="B534" t="str">
            <v>VAR_fin</v>
          </cell>
          <cell r="C534" t="str">
            <v>T-ELC-Bus_u_BatSTGout_S1</v>
          </cell>
          <cell r="D534">
            <v>5.0280126900163279E-7</v>
          </cell>
          <cell r="E534">
            <v>3.8888751715837862E-7</v>
          </cell>
          <cell r="F534">
            <v>4.6749400143922901E-3</v>
          </cell>
          <cell r="G534">
            <v>4.1082837392668117E-2</v>
          </cell>
          <cell r="H534">
            <v>0.1401981841052824</v>
          </cell>
          <cell r="I534">
            <v>9.2655240840121819E-2</v>
          </cell>
        </row>
        <row r="535">
          <cell r="A535" t="str">
            <v>T_B_u-BEVELC-S1</v>
          </cell>
          <cell r="B535" t="str">
            <v>VAR_ncap</v>
          </cell>
          <cell r="C535" t="str">
            <v>-</v>
          </cell>
          <cell r="F535">
            <v>3.6407294953921298E-5</v>
          </cell>
          <cell r="G535">
            <v>3.46572015990901E-4</v>
          </cell>
          <cell r="H535">
            <v>5.1260870269865199E-4</v>
          </cell>
          <cell r="I535">
            <v>4.48019535454072E-4</v>
          </cell>
        </row>
        <row r="536">
          <cell r="A536" t="str">
            <v>T_B_u-BEVELC-S1</v>
          </cell>
          <cell r="B536" t="str">
            <v>VAR_cap</v>
          </cell>
          <cell r="C536" t="str">
            <v>-</v>
          </cell>
          <cell r="D536">
            <v>3.02390998593531E-8</v>
          </cell>
          <cell r="E536">
            <v>4.1490857946554198E-8</v>
          </cell>
          <cell r="F536">
            <v>3.6448785811867854E-5</v>
          </cell>
          <cell r="G536">
            <v>3.4658912023937196E-4</v>
          </cell>
          <cell r="H536">
            <v>1.5909657602227682E-3</v>
          </cell>
          <cell r="I536">
            <v>8.9433491696562105E-4</v>
          </cell>
        </row>
        <row r="537">
          <cell r="A537" t="str">
            <v>T_B_u-BEVELC-S2</v>
          </cell>
          <cell r="B537" t="str">
            <v>VAR_fout</v>
          </cell>
          <cell r="C537" t="str">
            <v>TPBSu</v>
          </cell>
          <cell r="D537">
            <v>1.7578897275273789E-4</v>
          </cell>
          <cell r="E537">
            <v>3.3204680848408644E-4</v>
          </cell>
          <cell r="F537">
            <v>3.3204613701636598E-4</v>
          </cell>
          <cell r="G537">
            <v>3.704211637289714E-5</v>
          </cell>
          <cell r="H537">
            <v>3.9544891082034316E-2</v>
          </cell>
          <cell r="I537">
            <v>4.6362327578377126E-2</v>
          </cell>
        </row>
        <row r="538">
          <cell r="A538" t="str">
            <v>T_B_u-BEVELC-S2</v>
          </cell>
          <cell r="B538" t="str">
            <v>VAR_fin</v>
          </cell>
          <cell r="C538" t="str">
            <v>T-ELC-Bus_u_BatSTGout_S2</v>
          </cell>
          <cell r="D538">
            <v>6.3881285853655987E-4</v>
          </cell>
          <cell r="E538">
            <v>1.196681524548478E-3</v>
          </cell>
          <cell r="F538">
            <v>1.1966791057024043E-3</v>
          </cell>
          <cell r="G538">
            <v>1.1420319749248316E-4</v>
          </cell>
          <cell r="H538">
            <v>0.11242765555521854</v>
          </cell>
          <cell r="I538">
            <v>0.12212791627294461</v>
          </cell>
        </row>
        <row r="539">
          <cell r="A539" t="str">
            <v>T_B_u-BEVELC-S2</v>
          </cell>
          <cell r="B539" t="str">
            <v>VAR_ncap</v>
          </cell>
          <cell r="C539" t="str">
            <v>-</v>
          </cell>
          <cell r="G539">
            <v>6.99155330279864E-7</v>
          </cell>
          <cell r="H539">
            <v>4.6295751275970601E-4</v>
          </cell>
          <cell r="I539">
            <v>5.9248453835052703E-4</v>
          </cell>
        </row>
        <row r="540">
          <cell r="A540" t="str">
            <v>T_B_u-BEVELC-S2</v>
          </cell>
          <cell r="B540" t="str">
            <v>VAR_cap</v>
          </cell>
          <cell r="C540" t="str">
            <v>-</v>
          </cell>
          <cell r="D540">
            <v>3.3164556962025304E-6</v>
          </cell>
          <cell r="E540">
            <v>6.2644163150492402E-6</v>
          </cell>
          <cell r="F540">
            <v>6.2644163150492402E-6</v>
          </cell>
          <cell r="G540">
            <v>6.9917628698815347E-7</v>
          </cell>
          <cell r="H540">
            <v>7.4572165023998628E-4</v>
          </cell>
          <cell r="I540">
            <v>8.7428206573725601E-4</v>
          </cell>
        </row>
        <row r="541">
          <cell r="A541" t="str">
            <v>TFHGV-ICEDSL</v>
          </cell>
          <cell r="B541" t="str">
            <v>VAR_fout</v>
          </cell>
          <cell r="C541" t="str">
            <v>CO2_T</v>
          </cell>
          <cell r="D541">
            <v>380.9292775627211</v>
          </cell>
        </row>
        <row r="542">
          <cell r="A542" t="str">
            <v>TFHGV-ICEDSL</v>
          </cell>
          <cell r="B542" t="str">
            <v>VAR_fout</v>
          </cell>
          <cell r="C542" t="str">
            <v>TFHGV</v>
          </cell>
          <cell r="D542">
            <v>0.61688464117424535</v>
          </cell>
        </row>
        <row r="543">
          <cell r="A543" t="str">
            <v>TFHGV-ICEDSL</v>
          </cell>
          <cell r="B543" t="str">
            <v>VAR_fin</v>
          </cell>
          <cell r="C543" t="str">
            <v>TDSL</v>
          </cell>
          <cell r="D543">
            <v>5.196852354198092</v>
          </cell>
        </row>
        <row r="544">
          <cell r="A544" t="str">
            <v>TFHGV-ICEDSL</v>
          </cell>
          <cell r="B544" t="str">
            <v>VAR_cap</v>
          </cell>
          <cell r="C544" t="str">
            <v>-</v>
          </cell>
          <cell r="D544">
            <v>1.1605000725696805E-2</v>
          </cell>
          <cell r="E544">
            <v>1.8024299067165295E-11</v>
          </cell>
          <cell r="F544">
            <v>1.8244900382158313E-11</v>
          </cell>
          <cell r="G544">
            <v>2.829732975717647E-12</v>
          </cell>
        </row>
        <row r="545">
          <cell r="A545" t="str">
            <v>D-T-ELC-Bus_u_S1</v>
          </cell>
          <cell r="B545" t="str">
            <v>VAR_fout</v>
          </cell>
          <cell r="C545" t="str">
            <v>T-ELC-Bus_u_BatSTGin_S1</v>
          </cell>
          <cell r="D545">
            <v>3.4674714805678358E-6</v>
          </cell>
          <cell r="E545">
            <v>1.3358568788624054E-6</v>
          </cell>
          <cell r="F545">
            <v>4.6783670228657199E-3</v>
          </cell>
          <cell r="G545">
            <v>4.1086398497488075E-2</v>
          </cell>
          <cell r="H545">
            <v>0.14021213733331109</v>
          </cell>
          <cell r="I545">
            <v>9.2664381427621234E-2</v>
          </cell>
        </row>
        <row r="546">
          <cell r="A546" t="str">
            <v>D-T-ELC-Bus_u_S1</v>
          </cell>
          <cell r="B546" t="str">
            <v>VAR_fin</v>
          </cell>
          <cell r="C546" t="str">
            <v>TELC</v>
          </cell>
          <cell r="D546">
            <v>3.4674714805678358E-6</v>
          </cell>
          <cell r="E546">
            <v>1.3358568788624054E-6</v>
          </cell>
          <cell r="F546">
            <v>4.6783670228657199E-3</v>
          </cell>
          <cell r="G546">
            <v>4.1086398497488075E-2</v>
          </cell>
          <cell r="H546">
            <v>0.14021213733331109</v>
          </cell>
          <cell r="I546">
            <v>9.2664381427621234E-2</v>
          </cell>
        </row>
        <row r="547">
          <cell r="A547" t="str">
            <v>D-T-ELC-Bus_u_S1</v>
          </cell>
          <cell r="B547" t="str">
            <v>VAR_ncap</v>
          </cell>
          <cell r="C547" t="str">
            <v>-</v>
          </cell>
          <cell r="D547">
            <v>4.4714564032410598E-7</v>
          </cell>
          <cell r="E547">
            <v>1.20389168048486E-8</v>
          </cell>
          <cell r="F547">
            <v>4.9417234953082103E-4</v>
          </cell>
          <cell r="G547">
            <v>3.8484493529902099E-3</v>
          </cell>
          <cell r="H547">
            <v>9.2133532557772402E-3</v>
          </cell>
          <cell r="I547">
            <v>4.3096887899106298E-3</v>
          </cell>
        </row>
        <row r="548">
          <cell r="A548" t="str">
            <v>D-T-ELC-Bus_u_S1</v>
          </cell>
          <cell r="B548" t="str">
            <v>VAR_cap</v>
          </cell>
          <cell r="C548" t="str">
            <v>-</v>
          </cell>
          <cell r="D548">
            <v>4.4714564032410598E-7</v>
          </cell>
          <cell r="E548">
            <v>4.5918455712895502E-7</v>
          </cell>
          <cell r="F548">
            <v>4.9463153408795001E-4</v>
          </cell>
          <cell r="G548">
            <v>4.3429593213508396E-3</v>
          </cell>
          <cell r="H548">
            <v>1.4820333726522399E-2</v>
          </cell>
          <cell r="I548">
            <v>9.7945746350037999E-3</v>
          </cell>
        </row>
        <row r="549">
          <cell r="A549" t="str">
            <v>T-Plg-DSL-mix_S1</v>
          </cell>
          <cell r="B549" t="str">
            <v>VAR_fout</v>
          </cell>
          <cell r="C549" t="str">
            <v>CO2_T</v>
          </cell>
          <cell r="D549">
            <v>1.4135825230913101E-3</v>
          </cell>
        </row>
        <row r="550">
          <cell r="A550" t="str">
            <v>T-Plg-DSL-mix_S1</v>
          </cell>
          <cell r="B550" t="str">
            <v>VAR_fout</v>
          </cell>
          <cell r="C550" t="str">
            <v>T-PEVmix-ELC_DSL_S1</v>
          </cell>
          <cell r="D550">
            <v>1.4047224574886605E-5</v>
          </cell>
        </row>
        <row r="551">
          <cell r="A551" t="str">
            <v>T-Plg-DSL-mix_S1</v>
          </cell>
          <cell r="B551" t="str">
            <v>VAR_fin</v>
          </cell>
          <cell r="C551" t="str">
            <v>TDSL</v>
          </cell>
          <cell r="D551">
            <v>1.9284891174506251E-5</v>
          </cell>
        </row>
        <row r="552">
          <cell r="A552" t="str">
            <v>T_B_u-BEVELC-S3</v>
          </cell>
          <cell r="B552" t="str">
            <v>VAR_fout</v>
          </cell>
          <cell r="C552" t="str">
            <v>TPBSu</v>
          </cell>
          <cell r="D552">
            <v>7.6854317476010906E-4</v>
          </cell>
          <cell r="E552">
            <v>1.4516961132192464E-3</v>
          </cell>
          <cell r="F552">
            <v>1.2124988586300614E-4</v>
          </cell>
          <cell r="G552">
            <v>5.4510760183200484E-5</v>
          </cell>
          <cell r="H552">
            <v>2.7826307053136497E-2</v>
          </cell>
          <cell r="I552">
            <v>0.14508188500136956</v>
          </cell>
        </row>
        <row r="553">
          <cell r="A553" t="str">
            <v>T_B_u-BEVELC-S3</v>
          </cell>
          <cell r="B553" t="str">
            <v>VAR_fin</v>
          </cell>
          <cell r="C553" t="str">
            <v>T-ELC-Bus_u_BatSTGout_S3</v>
          </cell>
          <cell r="D553">
            <v>4.2003687197109604E-3</v>
          </cell>
          <cell r="E553">
            <v>7.8678161139922719E-3</v>
          </cell>
          <cell r="F553">
            <v>6.5091948163843141E-4</v>
          </cell>
          <cell r="G553">
            <v>2.9263628175497887E-4</v>
          </cell>
          <cell r="H553">
            <v>0.11638983587306832</v>
          </cell>
          <cell r="I553">
            <v>0.55695352613296301</v>
          </cell>
        </row>
        <row r="554">
          <cell r="A554" t="str">
            <v>T_B_u-BEVELC-S3</v>
          </cell>
          <cell r="B554" t="str">
            <v>VAR_ncap</v>
          </cell>
          <cell r="C554" t="str">
            <v>-</v>
          </cell>
          <cell r="H554">
            <v>5.2473726677757795E-4</v>
          </cell>
          <cell r="I554">
            <v>2.5561619554683298E-3</v>
          </cell>
        </row>
        <row r="555">
          <cell r="A555" t="str">
            <v>T_B_u-BEVELC-S3</v>
          </cell>
          <cell r="B555" t="str">
            <v>VAR_cap</v>
          </cell>
          <cell r="C555" t="str">
            <v>-</v>
          </cell>
          <cell r="D555">
            <v>1.4493670886075899E-5</v>
          </cell>
          <cell r="E555">
            <v>2.7376933895921198E-5</v>
          </cell>
          <cell r="F555">
            <v>2.2875867023831013E-6</v>
          </cell>
          <cell r="G555">
            <v>1.0288976842595013E-6</v>
          </cell>
          <cell r="H555">
            <v>5.2473726677757795E-4</v>
          </cell>
          <cell r="I555">
            <v>2.7358956182982098E-3</v>
          </cell>
        </row>
        <row r="556">
          <cell r="A556" t="str">
            <v>D-T-ELC-Bus_u_S2</v>
          </cell>
          <cell r="B556" t="str">
            <v>VAR_fout</v>
          </cell>
          <cell r="C556" t="str">
            <v>T-ELC-Bus_u_BatSTGin_S2</v>
          </cell>
          <cell r="D556">
            <v>6.4126351717574157E-4</v>
          </cell>
          <cell r="E556">
            <v>1.1994406523587299E-3</v>
          </cell>
          <cell r="F556">
            <v>1.1994938289588886E-3</v>
          </cell>
          <cell r="G556">
            <v>1.1429270100308035E-4</v>
          </cell>
          <cell r="H556">
            <v>0.11243883983026984</v>
          </cell>
          <cell r="I556">
            <v>0.12214000302733163</v>
          </cell>
        </row>
        <row r="557">
          <cell r="A557" t="str">
            <v>D-T-ELC-Bus_u_S2</v>
          </cell>
          <cell r="B557" t="str">
            <v>VAR_fin</v>
          </cell>
          <cell r="C557" t="str">
            <v>TELC</v>
          </cell>
          <cell r="D557">
            <v>6.4126351717574157E-4</v>
          </cell>
          <cell r="E557">
            <v>1.1994406523587299E-3</v>
          </cell>
          <cell r="F557">
            <v>1.1994938289588886E-3</v>
          </cell>
          <cell r="G557">
            <v>1.1429270100308035E-4</v>
          </cell>
          <cell r="H557">
            <v>0.11243883983026984</v>
          </cell>
          <cell r="I557">
            <v>0.12214000302733163</v>
          </cell>
        </row>
        <row r="558">
          <cell r="A558" t="str">
            <v>D-T-ELC-Bus_u_S2</v>
          </cell>
          <cell r="B558" t="str">
            <v>VAR_ncap</v>
          </cell>
          <cell r="C558" t="str">
            <v>-</v>
          </cell>
          <cell r="D558">
            <v>6.7809361446937905E-5</v>
          </cell>
          <cell r="E558">
            <v>5.9001217175857498E-5</v>
          </cell>
          <cell r="H558">
            <v>7.2413834417308E-3</v>
          </cell>
          <cell r="I558">
            <v>8.4636836581640802E-3</v>
          </cell>
        </row>
        <row r="559">
          <cell r="A559" t="str">
            <v>D-T-ELC-Bus_u_S2</v>
          </cell>
          <cell r="B559" t="str">
            <v>VAR_cap</v>
          </cell>
          <cell r="C559" t="str">
            <v>-</v>
          </cell>
          <cell r="D559">
            <v>6.7809361446937905E-5</v>
          </cell>
          <cell r="E559">
            <v>1.2681057862279501E-4</v>
          </cell>
          <cell r="F559">
            <v>1.2681057862279501E-4</v>
          </cell>
          <cell r="G559">
            <v>1.0079971541588E-4</v>
          </cell>
          <cell r="H559">
            <v>1.1884713636943999E-2</v>
          </cell>
          <cell r="I559">
            <v>1.29101274448985E-2</v>
          </cell>
        </row>
        <row r="560">
          <cell r="A560" t="str">
            <v>T-Plg-DSL-mix_S2</v>
          </cell>
          <cell r="B560" t="str">
            <v>VAR_fout</v>
          </cell>
          <cell r="C560" t="str">
            <v>CO2_T</v>
          </cell>
          <cell r="D560">
            <v>3.3601494654137098E-4</v>
          </cell>
          <cell r="E560">
            <v>2.3100184079013E-4</v>
          </cell>
          <cell r="F560">
            <v>1.3899925217954369E-4</v>
          </cell>
          <cell r="G560">
            <v>1.4355722931437738</v>
          </cell>
          <cell r="H560">
            <v>0.30086184795037652</v>
          </cell>
          <cell r="I560">
            <v>1.89189314904791E-3</v>
          </cell>
        </row>
        <row r="561">
          <cell r="A561" t="str">
            <v>T-Plg-DSL-mix_S2</v>
          </cell>
          <cell r="B561" t="str">
            <v>VAR_fout</v>
          </cell>
          <cell r="C561" t="str">
            <v>T-PEVmix-ELC_DSL_S2</v>
          </cell>
          <cell r="D561">
            <v>2.7299452173017791E-6</v>
          </cell>
          <cell r="E561">
            <v>1.876768807292565E-6</v>
          </cell>
          <cell r="F561">
            <v>1.1292960256735149E-6</v>
          </cell>
          <cell r="G561">
            <v>1.1663271994587502E-2</v>
          </cell>
          <cell r="H561">
            <v>2.5889585326614147E-3</v>
          </cell>
          <cell r="I561">
            <v>1.9232668833215694E-5</v>
          </cell>
        </row>
        <row r="562">
          <cell r="A562" t="str">
            <v>T-Plg-DSL-mix_S2</v>
          </cell>
          <cell r="B562" t="str">
            <v>VAR_fin</v>
          </cell>
          <cell r="C562" t="str">
            <v>TDSL</v>
          </cell>
          <cell r="D562">
            <v>4.584105682692651E-6</v>
          </cell>
          <cell r="E562">
            <v>3.1514575824028699E-6</v>
          </cell>
          <cell r="F562">
            <v>1.8963063053143761E-6</v>
          </cell>
          <cell r="G562">
            <v>1.9584888037432135E-2</v>
          </cell>
          <cell r="H562">
            <v>4.1045272571674845E-3</v>
          </cell>
          <cell r="I562">
            <v>2.5810274884691756E-5</v>
          </cell>
        </row>
        <row r="563">
          <cell r="A563" t="str">
            <v>T_B_u-BEVELC-S4</v>
          </cell>
          <cell r="B563" t="str">
            <v>VAR_cap</v>
          </cell>
          <cell r="C563" t="str">
            <v>-</v>
          </cell>
          <cell r="D563">
            <v>1.7721518987341798E-7</v>
          </cell>
          <cell r="E563">
            <v>1.1826189348939101E-11</v>
          </cell>
          <cell r="F563">
            <v>1.206125048799442E-11</v>
          </cell>
          <cell r="G563">
            <v>7.4923241910800806E-13</v>
          </cell>
        </row>
        <row r="564">
          <cell r="A564" t="str">
            <v>D-TBDS1</v>
          </cell>
          <cell r="B564" t="str">
            <v>VAR_fout</v>
          </cell>
          <cell r="C564" t="str">
            <v>TDSL</v>
          </cell>
          <cell r="D564">
            <v>2.9709284384402155</v>
          </cell>
          <cell r="E564">
            <v>2.9709284383713483</v>
          </cell>
          <cell r="F564">
            <v>2.9709284382739809</v>
          </cell>
          <cell r="G564">
            <v>2.3767428155759784</v>
          </cell>
          <cell r="H564">
            <v>1.1883715164157445</v>
          </cell>
          <cell r="I564">
            <v>21.383419490193866</v>
          </cell>
        </row>
        <row r="565">
          <cell r="A565" t="str">
            <v>D-TBDS1</v>
          </cell>
          <cell r="B565" t="str">
            <v>VAR_fout</v>
          </cell>
          <cell r="C565" t="str">
            <v>TKER</v>
          </cell>
          <cell r="G565">
            <v>0.59418562280532805</v>
          </cell>
          <cell r="H565">
            <v>1.78255692207792</v>
          </cell>
          <cell r="I565">
            <v>1.6907751879094099</v>
          </cell>
        </row>
        <row r="566">
          <cell r="A566" t="str">
            <v>D-TBDS1</v>
          </cell>
          <cell r="B566" t="str">
            <v>VAR_fin</v>
          </cell>
          <cell r="C566" t="str">
            <v>BDS</v>
          </cell>
          <cell r="D566">
            <v>3.0152407320236119</v>
          </cell>
          <cell r="E566">
            <v>3.015240731953722</v>
          </cell>
          <cell r="F566">
            <v>3.0152407318549006</v>
          </cell>
          <cell r="G566">
            <v>3.0152407318929595</v>
          </cell>
          <cell r="H566">
            <v>3.0152407320775505</v>
          </cell>
          <cell r="I566">
            <v>23.418353250447296</v>
          </cell>
        </row>
        <row r="567">
          <cell r="A567" t="str">
            <v>D-T-ELC-Bus_u_S3</v>
          </cell>
          <cell r="B567" t="str">
            <v>VAR_fout</v>
          </cell>
          <cell r="C567" t="str">
            <v>T-ELC-Bus_u_BatSTGin_S3</v>
          </cell>
          <cell r="D567">
            <v>4.2008657036404504E-3</v>
          </cell>
          <cell r="E567">
            <v>7.8687816351912382E-3</v>
          </cell>
          <cell r="F567">
            <v>6.5061075781565521E-4</v>
          </cell>
          <cell r="G567">
            <v>2.9292225687284134E-4</v>
          </cell>
          <cell r="H567">
            <v>0.11640144692697893</v>
          </cell>
          <cell r="I567">
            <v>0.557009138785591</v>
          </cell>
        </row>
        <row r="568">
          <cell r="A568" t="str">
            <v>D-T-ELC-Bus_u_S3</v>
          </cell>
          <cell r="B568" t="str">
            <v>VAR_fin</v>
          </cell>
          <cell r="C568" t="str">
            <v>TELC</v>
          </cell>
          <cell r="D568">
            <v>4.2008657036404504E-3</v>
          </cell>
          <cell r="E568">
            <v>7.8687816351912382E-3</v>
          </cell>
          <cell r="F568">
            <v>6.5061075781565521E-4</v>
          </cell>
          <cell r="G568">
            <v>2.9292225687284134E-4</v>
          </cell>
          <cell r="H568">
            <v>0.11640144692697893</v>
          </cell>
          <cell r="I568">
            <v>0.557009138785591</v>
          </cell>
        </row>
        <row r="569">
          <cell r="A569" t="str">
            <v>D-T-ELC-Bus_u_S3</v>
          </cell>
          <cell r="B569" t="str">
            <v>VAR_ncap</v>
          </cell>
          <cell r="C569" t="str">
            <v>-</v>
          </cell>
          <cell r="D569">
            <v>4.4404894799315902E-4</v>
          </cell>
          <cell r="E569">
            <v>3.8770716767253801E-4</v>
          </cell>
          <cell r="H569">
            <v>1.23035549439886E-2</v>
          </cell>
          <cell r="I569">
            <v>5.4661260306735897E-2</v>
          </cell>
        </row>
        <row r="570">
          <cell r="A570" t="str">
            <v>D-T-ELC-Bus_u_S3</v>
          </cell>
          <cell r="B570" t="str">
            <v>VAR_cap</v>
          </cell>
          <cell r="C570" t="str">
            <v>-</v>
          </cell>
          <cell r="D570">
            <v>4.4404894799315902E-4</v>
          </cell>
          <cell r="E570">
            <v>8.31756115665696E-4</v>
          </cell>
          <cell r="F570">
            <v>8.31756115665696E-4</v>
          </cell>
          <cell r="G570">
            <v>4.2945202154252398E-4</v>
          </cell>
          <cell r="H570">
            <v>1.23035549439886E-2</v>
          </cell>
          <cell r="I570">
            <v>5.8875489285538402E-2</v>
          </cell>
        </row>
        <row r="571">
          <cell r="A571" t="str">
            <v>T-Plg-DSL-mix_S3</v>
          </cell>
          <cell r="B571" t="str">
            <v>VAR_fout</v>
          </cell>
          <cell r="C571" t="str">
            <v>CO2_T</v>
          </cell>
          <cell r="D571">
            <v>7.8154860029692706E-3</v>
          </cell>
          <cell r="E571">
            <v>3.8573647971457098E-2</v>
          </cell>
          <cell r="F571">
            <v>96.8797030729434</v>
          </cell>
          <cell r="G571">
            <v>289.84221271138938</v>
          </cell>
          <cell r="H571">
            <v>489.6054495832301</v>
          </cell>
          <cell r="I571">
            <v>221.15909739229701</v>
          </cell>
        </row>
        <row r="572">
          <cell r="A572" t="str">
            <v>T-Plg-DSL-mix_S3</v>
          </cell>
          <cell r="B572" t="str">
            <v>VAR_fout</v>
          </cell>
          <cell r="C572" t="str">
            <v>T-PEVmix-ELC_DSL_S3</v>
          </cell>
          <cell r="D572">
            <v>5.902482386033228E-5</v>
          </cell>
          <cell r="E572">
            <v>2.9131941075714467E-4</v>
          </cell>
          <cell r="F572">
            <v>0.73166370042109607</v>
          </cell>
          <cell r="G572">
            <v>2.1889727070177174</v>
          </cell>
          <cell r="H572">
            <v>4.1083743965054218</v>
          </cell>
          <cell r="I572">
            <v>2.0919752936404721</v>
          </cell>
        </row>
        <row r="573">
          <cell r="A573" t="str">
            <v>T-Plg-DSL-mix_S3</v>
          </cell>
          <cell r="B573" t="str">
            <v>VAR_fin</v>
          </cell>
          <cell r="C573" t="str">
            <v>TDSL</v>
          </cell>
          <cell r="D573">
            <v>1.0662327425606098E-4</v>
          </cell>
          <cell r="E573">
            <v>5.2624349210719161E-4</v>
          </cell>
          <cell r="F573">
            <v>1.3216876271888589</v>
          </cell>
          <cell r="G573">
            <v>3.9541911693231815</v>
          </cell>
          <cell r="H573">
            <v>6.6794740734410532</v>
          </cell>
          <cell r="I573">
            <v>3.0171773177666745</v>
          </cell>
        </row>
        <row r="574">
          <cell r="A574" t="str">
            <v>T_C-FC-H2O-S1</v>
          </cell>
          <cell r="B574" t="str">
            <v>VAR_fout</v>
          </cell>
          <cell r="C574" t="str">
            <v>TPCAR</v>
          </cell>
          <cell r="H574">
            <v>0.39700328105318022</v>
          </cell>
          <cell r="I574">
            <v>0.19960429590497947</v>
          </cell>
        </row>
        <row r="575">
          <cell r="A575" t="str">
            <v>T_C-FC-H2O-S1</v>
          </cell>
          <cell r="B575" t="str">
            <v>VAR_fin</v>
          </cell>
          <cell r="C575" t="str">
            <v>TH2O</v>
          </cell>
          <cell r="H575">
            <v>0.32309887886229544</v>
          </cell>
          <cell r="I575">
            <v>0.16202823738388536</v>
          </cell>
        </row>
        <row r="576">
          <cell r="A576" t="str">
            <v>T_C-FC-H2O-S1</v>
          </cell>
          <cell r="B576" t="str">
            <v>VAR_ncap</v>
          </cell>
          <cell r="C576" t="str">
            <v>-</v>
          </cell>
          <cell r="H576">
            <v>5.6359378009274201E-2</v>
          </cell>
        </row>
        <row r="577">
          <cell r="A577" t="str">
            <v>T_C-FC-H2O-S1</v>
          </cell>
          <cell r="B577" t="str">
            <v>VAR_cap</v>
          </cell>
          <cell r="C577" t="str">
            <v>-</v>
          </cell>
          <cell r="H577">
            <v>6.0334844962275501E-2</v>
          </cell>
          <cell r="I577">
            <v>3.0334999285173601E-2</v>
          </cell>
        </row>
        <row r="578">
          <cell r="A578" t="str">
            <v>T_B_c-ICEDSL-S1</v>
          </cell>
          <cell r="B578" t="str">
            <v>VAR_fout</v>
          </cell>
          <cell r="C578" t="str">
            <v>CO2_T</v>
          </cell>
          <cell r="D578">
            <v>8.3244278697363505</v>
          </cell>
          <cell r="F578">
            <v>16.255420936857099</v>
          </cell>
          <cell r="G578">
            <v>28.993319391664699</v>
          </cell>
          <cell r="H578">
            <v>11.834545876547271</v>
          </cell>
        </row>
        <row r="579">
          <cell r="A579" t="str">
            <v>T_B_c-ICEDSL-S1</v>
          </cell>
          <cell r="B579" t="str">
            <v>VAR_fout</v>
          </cell>
          <cell r="C579" t="str">
            <v>TPBSc</v>
          </cell>
          <cell r="D579">
            <v>1.4073071915617682E-2</v>
          </cell>
          <cell r="F579">
            <v>3.0029527063004671E-2</v>
          </cell>
          <cell r="G579">
            <v>5.5669177568686147E-2</v>
          </cell>
          <cell r="H579">
            <v>2.5893047926026504E-2</v>
          </cell>
        </row>
        <row r="580">
          <cell r="A580" t="str">
            <v>T_B_c-ICEDSL-S1</v>
          </cell>
          <cell r="B580" t="str">
            <v>VAR_fin</v>
          </cell>
          <cell r="C580" t="str">
            <v>TDSL</v>
          </cell>
          <cell r="D580">
            <v>0.11356654665397481</v>
          </cell>
          <cell r="F580">
            <v>0.22176563351783221</v>
          </cell>
          <cell r="G580">
            <v>0.39554323863116941</v>
          </cell>
          <cell r="H580">
            <v>0.16145355902520142</v>
          </cell>
        </row>
        <row r="581">
          <cell r="A581" t="str">
            <v>T_B_c-ICEDSL-S1</v>
          </cell>
          <cell r="B581" t="str">
            <v>VAR_ncap</v>
          </cell>
          <cell r="C581" t="str">
            <v>-</v>
          </cell>
          <cell r="F581">
            <v>6.5301759712147205E-4</v>
          </cell>
          <cell r="G581">
            <v>5.8561606541382004E-4</v>
          </cell>
          <cell r="H581">
            <v>4.87976110569744E-4</v>
          </cell>
        </row>
        <row r="582">
          <cell r="A582" t="str">
            <v>T_B_c-ICEDSL-S1</v>
          </cell>
          <cell r="B582" t="str">
            <v>VAR_cap</v>
          </cell>
          <cell r="C582" t="str">
            <v>-</v>
          </cell>
          <cell r="D582">
            <v>3.05805288461538E-4</v>
          </cell>
          <cell r="E582">
            <v>9.1901492980332039E-11</v>
          </cell>
          <cell r="F582">
            <v>6.5301768921375105E-4</v>
          </cell>
          <cell r="G582">
            <v>1.2386337300169051E-3</v>
          </cell>
          <cell r="H582">
            <v>5.9171250788755795E-4</v>
          </cell>
          <cell r="I582">
            <v>1.6073567200543606E-10</v>
          </cell>
        </row>
        <row r="583">
          <cell r="A583" t="str">
            <v>T-Plg-DSL-mix_S4</v>
          </cell>
          <cell r="B583" t="str">
            <v>VAR_fout</v>
          </cell>
          <cell r="C583" t="str">
            <v>CO2_T</v>
          </cell>
          <cell r="D583">
            <v>0.457762143560142</v>
          </cell>
          <cell r="E583">
            <v>85.932134349539496</v>
          </cell>
          <cell r="F583">
            <v>78.068444725434489</v>
          </cell>
          <cell r="G583">
            <v>56.016094012530992</v>
          </cell>
        </row>
        <row r="584">
          <cell r="A584" t="str">
            <v>T-Plg-DSL-mix_S4</v>
          </cell>
          <cell r="B584" t="str">
            <v>VAR_fout</v>
          </cell>
          <cell r="C584" t="str">
            <v>T-PEVmix-ELC_DSL_S4</v>
          </cell>
          <cell r="D584">
            <v>3.2911316594201653E-3</v>
          </cell>
          <cell r="E584">
            <v>0.61781860273502431</v>
          </cell>
          <cell r="F584">
            <v>0.56128173474400445</v>
          </cell>
          <cell r="G584">
            <v>0.40273391549573601</v>
          </cell>
        </row>
        <row r="585">
          <cell r="A585" t="str">
            <v>T-Plg-DSL-mix_S4</v>
          </cell>
          <cell r="B585" t="str">
            <v>VAR_fin</v>
          </cell>
          <cell r="C585" t="str">
            <v>TDSL</v>
          </cell>
          <cell r="D585">
            <v>6.2450497075053468E-3</v>
          </cell>
          <cell r="E585">
            <v>1.1723347114534732</v>
          </cell>
          <cell r="F585">
            <v>1.0650538161723664</v>
          </cell>
          <cell r="G585">
            <v>0.76420319253111924</v>
          </cell>
        </row>
        <row r="586">
          <cell r="A586" t="str">
            <v>T_C-FC-H2O-S2</v>
          </cell>
          <cell r="B586" t="str">
            <v>VAR_fout</v>
          </cell>
          <cell r="C586" t="str">
            <v>TPCAR</v>
          </cell>
          <cell r="D586">
            <v>7.8060632614761148E-5</v>
          </cell>
          <cell r="E586">
            <v>8.3178726378055763E-5</v>
          </cell>
          <cell r="F586">
            <v>8.2897304419546147E-5</v>
          </cell>
          <cell r="G586">
            <v>6.9323689221444782E-5</v>
          </cell>
        </row>
        <row r="587">
          <cell r="A587" t="str">
            <v>T_C-FC-H2O-S2</v>
          </cell>
          <cell r="B587" t="str">
            <v>VAR_fin</v>
          </cell>
          <cell r="C587" t="str">
            <v>TH2O</v>
          </cell>
          <cell r="D587">
            <v>8.7561472887894923E-5</v>
          </cell>
          <cell r="E587">
            <v>9.3302495132796588E-5</v>
          </cell>
          <cell r="F587">
            <v>9.2986821016860163E-5</v>
          </cell>
          <cell r="G587">
            <v>7.7761147084331317E-5</v>
          </cell>
        </row>
        <row r="588">
          <cell r="A588" t="str">
            <v>T_C-FC-H2O-S2</v>
          </cell>
          <cell r="B588" t="str">
            <v>VAR_cap</v>
          </cell>
          <cell r="C588" t="str">
            <v>-</v>
          </cell>
          <cell r="D588">
            <v>6.33333333333333E-6</v>
          </cell>
          <cell r="E588">
            <v>6.33333333333333E-6</v>
          </cell>
          <cell r="F588">
            <v>6.33333333333333E-6</v>
          </cell>
          <cell r="G588">
            <v>5.3583878038807899E-6</v>
          </cell>
        </row>
        <row r="589">
          <cell r="A589" t="str">
            <v>T_B_c-ICEDSL-S2</v>
          </cell>
          <cell r="B589" t="str">
            <v>VAR_fout</v>
          </cell>
          <cell r="C589" t="str">
            <v>CO2_T</v>
          </cell>
          <cell r="D589">
            <v>38.097604692242001</v>
          </cell>
          <cell r="E589">
            <v>6.5192300983688698</v>
          </cell>
          <cell r="F589">
            <v>23.358490496056859</v>
          </cell>
          <cell r="G589">
            <v>34.419263327353427</v>
          </cell>
          <cell r="H589">
            <v>18.87817477693163</v>
          </cell>
        </row>
        <row r="590">
          <cell r="A590" t="str">
            <v>T_B_c-ICEDSL-S2</v>
          </cell>
          <cell r="B590" t="str">
            <v>VAR_fout</v>
          </cell>
          <cell r="C590" t="str">
            <v>TPBSc</v>
          </cell>
          <cell r="D590">
            <v>4.5460290387294836E-2</v>
          </cell>
          <cell r="E590">
            <v>7.9163999584150515E-3</v>
          </cell>
          <cell r="F590">
            <v>2.9779861906053768E-2</v>
          </cell>
          <cell r="G590">
            <v>4.5471846829696232E-2</v>
          </cell>
          <cell r="H590">
            <v>2.7706689396931158E-2</v>
          </cell>
        </row>
        <row r="591">
          <cell r="A591" t="str">
            <v>T_B_c-ICEDSL-S2</v>
          </cell>
          <cell r="B591" t="str">
            <v>VAR_fin</v>
          </cell>
          <cell r="C591" t="str">
            <v>TDSL</v>
          </cell>
          <cell r="D591">
            <v>0.51974904082185414</v>
          </cell>
          <cell r="E591">
            <v>8.8939019077337991E-2</v>
          </cell>
          <cell r="F591">
            <v>0.31866972027362656</v>
          </cell>
          <cell r="G591">
            <v>0.46956703038681369</v>
          </cell>
          <cell r="H591">
            <v>0.25754672274122237</v>
          </cell>
        </row>
        <row r="592">
          <cell r="A592" t="str">
            <v>T_B_c-ICEDSL-S2</v>
          </cell>
          <cell r="B592" t="str">
            <v>VAR_ncap</v>
          </cell>
          <cell r="C592" t="str">
            <v>-</v>
          </cell>
          <cell r="F592">
            <v>4.7414219958735499E-4</v>
          </cell>
          <cell r="G592">
            <v>3.6390145643410402E-4</v>
          </cell>
        </row>
        <row r="593">
          <cell r="A593" t="str">
            <v>T_B_c-ICEDSL-S2</v>
          </cell>
          <cell r="B593" t="str">
            <v>VAR_cap</v>
          </cell>
          <cell r="C593" t="str">
            <v>-</v>
          </cell>
          <cell r="D593">
            <v>9.8784375000000001E-4</v>
          </cell>
          <cell r="E593">
            <v>1.7297165017571389E-4</v>
          </cell>
          <cell r="F593">
            <v>6.4711384995437484E-4</v>
          </cell>
          <cell r="G593">
            <v>9.8809695970410302E-4</v>
          </cell>
          <cell r="H593">
            <v>6.0206124978570404E-4</v>
          </cell>
          <cell r="I593">
            <v>1.434139407978461E-10</v>
          </cell>
        </row>
        <row r="594">
          <cell r="A594" t="str">
            <v>D-T-ELC-TW_Bat_S1</v>
          </cell>
          <cell r="B594" t="str">
            <v>VAR_fout</v>
          </cell>
          <cell r="C594" t="str">
            <v>T-ELC-TWSTGin_S1</v>
          </cell>
          <cell r="D594">
            <v>1.5546623592401904E-3</v>
          </cell>
          <cell r="E594">
            <v>6.7601916556909725E-2</v>
          </cell>
          <cell r="F594">
            <v>6.7601980659185948E-2</v>
          </cell>
          <cell r="G594">
            <v>5.8212797286183782E-2</v>
          </cell>
          <cell r="I594">
            <v>3.004595983177704E-2</v>
          </cell>
        </row>
        <row r="595">
          <cell r="A595" t="str">
            <v>D-T-ELC-TW_Bat_S1</v>
          </cell>
          <cell r="B595" t="str">
            <v>VAR_fin</v>
          </cell>
          <cell r="C595" t="str">
            <v>TELC</v>
          </cell>
          <cell r="D595">
            <v>1.5546623592401904E-3</v>
          </cell>
          <cell r="E595">
            <v>6.7601916556909725E-2</v>
          </cell>
          <cell r="F595">
            <v>6.7601980659185948E-2</v>
          </cell>
          <cell r="G595">
            <v>5.8212797286183782E-2</v>
          </cell>
          <cell r="I595">
            <v>3.004595983177704E-2</v>
          </cell>
        </row>
        <row r="596">
          <cell r="A596" t="str">
            <v>D-T-ELC-TW_Bat_S1</v>
          </cell>
          <cell r="B596" t="str">
            <v>VAR_ncap</v>
          </cell>
          <cell r="C596" t="str">
            <v>-</v>
          </cell>
          <cell r="D596">
            <v>1.6438182681885501E-4</v>
          </cell>
          <cell r="E596">
            <v>6.9811430996400397E-3</v>
          </cell>
          <cell r="I596">
            <v>3.1758469934573198E-3</v>
          </cell>
        </row>
        <row r="597">
          <cell r="A597" t="str">
            <v>D-T-ELC-TW_Bat_S1</v>
          </cell>
          <cell r="B597" t="str">
            <v>VAR_cap</v>
          </cell>
          <cell r="C597" t="str">
            <v>-</v>
          </cell>
          <cell r="D597">
            <v>1.6438182681885501E-4</v>
          </cell>
          <cell r="E597">
            <v>7.14552492645889E-3</v>
          </cell>
          <cell r="F597">
            <v>7.14552492645889E-3</v>
          </cell>
          <cell r="G597">
            <v>6.1764512025883301E-3</v>
          </cell>
          <cell r="H597">
            <v>1.7844780349763301E-8</v>
          </cell>
          <cell r="I597">
            <v>3.17585012501349E-3</v>
          </cell>
        </row>
        <row r="598">
          <cell r="A598" t="str">
            <v>T_C-FC-H2O-S3</v>
          </cell>
          <cell r="B598" t="str">
            <v>VAR_fout</v>
          </cell>
          <cell r="C598" t="str">
            <v>TPCAR</v>
          </cell>
          <cell r="D598">
            <v>7.4996530946620278E-4</v>
          </cell>
          <cell r="E598">
            <v>1.571210261808613E-3</v>
          </cell>
          <cell r="F598">
            <v>1.495767758145479E-3</v>
          </cell>
          <cell r="G598">
            <v>1.2185912519442408E-3</v>
          </cell>
        </row>
        <row r="599">
          <cell r="A599" t="str">
            <v>T_C-FC-H2O-S3</v>
          </cell>
          <cell r="B599" t="str">
            <v>VAR_fin</v>
          </cell>
          <cell r="C599" t="str">
            <v>TH2O</v>
          </cell>
          <cell r="D599">
            <v>9.0356713983522812E-4</v>
          </cell>
          <cell r="E599">
            <v>1.8930128426242175E-3</v>
          </cell>
          <cell r="F599">
            <v>1.8021188153985812E-3</v>
          </cell>
          <cell r="G599">
            <v>1.4681732584820419E-3</v>
          </cell>
        </row>
        <row r="600">
          <cell r="A600" t="str">
            <v>T_C-FC-H2O-S3</v>
          </cell>
          <cell r="B600" t="str">
            <v>VAR_cap</v>
          </cell>
          <cell r="C600" t="str">
            <v>-</v>
          </cell>
          <cell r="D600">
            <v>5.3666666666666699E-5</v>
          </cell>
          <cell r="E600">
            <v>1.0805763110500999E-4</v>
          </cell>
          <cell r="F600">
            <v>1.02870319174231E-4</v>
          </cell>
          <cell r="G600">
            <v>8.6076888836009697E-5</v>
          </cell>
        </row>
        <row r="601">
          <cell r="A601" t="str">
            <v>T_B_c-ICEDSL-S3</v>
          </cell>
          <cell r="B601" t="str">
            <v>VAR_fout</v>
          </cell>
          <cell r="C601" t="str">
            <v>CO2_T</v>
          </cell>
          <cell r="D601">
            <v>11.711826066010781</v>
          </cell>
          <cell r="E601">
            <v>2.1161024190138198</v>
          </cell>
          <cell r="F601">
            <v>4.2322353815926803</v>
          </cell>
          <cell r="G601">
            <v>3.3698764231078195</v>
          </cell>
          <cell r="H601">
            <v>6.6957240457804499</v>
          </cell>
        </row>
        <row r="602">
          <cell r="A602" t="str">
            <v>T_B_c-ICEDSL-S3</v>
          </cell>
          <cell r="B602" t="str">
            <v>VAR_fout</v>
          </cell>
          <cell r="C602" t="str">
            <v>TPBSc</v>
          </cell>
          <cell r="D602">
            <v>9.2591376860283944E-3</v>
          </cell>
          <cell r="E602">
            <v>1.7024697590866588E-3</v>
          </cell>
          <cell r="F602">
            <v>3.5230503078894186E-3</v>
          </cell>
          <cell r="G602">
            <v>2.8292559789547364E-3</v>
          </cell>
          <cell r="H602">
            <v>6.5470993722651152E-3</v>
          </cell>
        </row>
        <row r="603">
          <cell r="A603" t="str">
            <v>T_B_c-ICEDSL-S3</v>
          </cell>
          <cell r="B603" t="str">
            <v>VAR_fin</v>
          </cell>
          <cell r="C603" t="str">
            <v>TDSL</v>
          </cell>
          <cell r="D603">
            <v>0.1597793460574457</v>
          </cell>
          <cell r="E603">
            <v>2.8869064379451883E-2</v>
          </cell>
          <cell r="F603">
            <v>5.7738545451469017E-2</v>
          </cell>
          <cell r="G603">
            <v>4.5973757477596584E-2</v>
          </cell>
          <cell r="H603">
            <v>9.134684919209346E-2</v>
          </cell>
        </row>
        <row r="604">
          <cell r="A604" t="str">
            <v>T_B_c-ICEDSL-S3</v>
          </cell>
          <cell r="B604" t="str">
            <v>VAR_ncap</v>
          </cell>
          <cell r="C604" t="str">
            <v>-</v>
          </cell>
          <cell r="F604">
            <v>3.9560937287771201E-5</v>
          </cell>
        </row>
        <row r="605">
          <cell r="A605" t="str">
            <v>T_B_c-ICEDSL-S3</v>
          </cell>
          <cell r="B605" t="str">
            <v>VAR_cap</v>
          </cell>
          <cell r="C605" t="str">
            <v>-</v>
          </cell>
          <cell r="D605">
            <v>2.0119939921847089E-4</v>
          </cell>
          <cell r="E605">
            <v>3.700067846595199E-5</v>
          </cell>
          <cell r="F605">
            <v>7.6561615944273207E-5</v>
          </cell>
          <cell r="G605">
            <v>6.1482825239471991E-5</v>
          </cell>
          <cell r="H605">
            <v>1.42267259999239E-4</v>
          </cell>
        </row>
        <row r="606">
          <cell r="A606" t="str">
            <v>D-T-ELC-TW_Bat_S2</v>
          </cell>
          <cell r="B606" t="str">
            <v>VAR_fout</v>
          </cell>
          <cell r="C606" t="str">
            <v>T-ELC-TWSTGin_S2</v>
          </cell>
          <cell r="D606">
            <v>3.6240648778191188E-4</v>
          </cell>
          <cell r="E606">
            <v>4.1688335981642535E-4</v>
          </cell>
          <cell r="F606">
            <v>4.1690915593083972E-4</v>
          </cell>
          <cell r="G606">
            <v>3.4123316493332186E-4</v>
          </cell>
        </row>
        <row r="607">
          <cell r="A607" t="str">
            <v>D-T-ELC-TW_Bat_S2</v>
          </cell>
          <cell r="B607" t="str">
            <v>VAR_fin</v>
          </cell>
          <cell r="C607" t="str">
            <v>TELC</v>
          </cell>
          <cell r="D607">
            <v>3.6240648778191188E-4</v>
          </cell>
          <cell r="E607">
            <v>4.1688335981642535E-4</v>
          </cell>
          <cell r="F607">
            <v>4.1690915593083972E-4</v>
          </cell>
          <cell r="G607">
            <v>3.4123316493332186E-4</v>
          </cell>
        </row>
        <row r="608">
          <cell r="A608" t="str">
            <v>D-T-ELC-TW_Bat_S2</v>
          </cell>
          <cell r="B608" t="str">
            <v>VAR_ncap</v>
          </cell>
          <cell r="C608" t="str">
            <v>-</v>
          </cell>
          <cell r="D608">
            <v>3.8359480304685899E-5</v>
          </cell>
          <cell r="E608">
            <v>5.7511706775352498E-6</v>
          </cell>
        </row>
        <row r="609">
          <cell r="A609" t="str">
            <v>D-T-ELC-TW_Bat_S2</v>
          </cell>
          <cell r="B609" t="str">
            <v>VAR_cap</v>
          </cell>
          <cell r="C609" t="str">
            <v>-</v>
          </cell>
          <cell r="D609">
            <v>3.8359480304685899E-5</v>
          </cell>
          <cell r="E609">
            <v>4.4110650982221202E-5</v>
          </cell>
          <cell r="F609">
            <v>4.4110650982221202E-5</v>
          </cell>
          <cell r="G609">
            <v>4.4110650982221202E-5</v>
          </cell>
        </row>
        <row r="610">
          <cell r="A610" t="str">
            <v>T_C-FC-H2O-S4</v>
          </cell>
          <cell r="B610" t="str">
            <v>VAR_fout</v>
          </cell>
          <cell r="C610" t="str">
            <v>TPCAR</v>
          </cell>
          <cell r="H610">
            <v>0.10427119642803911</v>
          </cell>
          <cell r="I610">
            <v>3.5073737119949793</v>
          </cell>
        </row>
        <row r="611">
          <cell r="A611" t="str">
            <v>T_C-FC-H2O-S4</v>
          </cell>
          <cell r="B611" t="str">
            <v>VAR_fin</v>
          </cell>
          <cell r="C611" t="str">
            <v>TH2O</v>
          </cell>
          <cell r="H611">
            <v>0.11068169693860438</v>
          </cell>
          <cell r="I611">
            <v>3.3121740084678808</v>
          </cell>
        </row>
        <row r="612">
          <cell r="A612" t="str">
            <v>T_C-FC-H2O-S4</v>
          </cell>
          <cell r="B612" t="str">
            <v>VAR_ncap</v>
          </cell>
          <cell r="C612" t="str">
            <v>-</v>
          </cell>
          <cell r="H612">
            <v>1.0438963166220099E-2</v>
          </cell>
          <cell r="I612">
            <v>0.444593171348728</v>
          </cell>
        </row>
        <row r="613">
          <cell r="A613" t="str">
            <v>T_C-FC-H2O-S4</v>
          </cell>
          <cell r="B613" t="str">
            <v>VAR_cap</v>
          </cell>
          <cell r="C613" t="str">
            <v>-</v>
          </cell>
          <cell r="H613">
            <v>1.00161221127211E-2</v>
          </cell>
          <cell r="I613">
            <v>0.38472482530601898</v>
          </cell>
        </row>
        <row r="614">
          <cell r="A614" t="str">
            <v>T_B_c-ICEDSL-S4</v>
          </cell>
          <cell r="B614" t="str">
            <v>VAR_fout</v>
          </cell>
          <cell r="C614" t="str">
            <v>CO2_T</v>
          </cell>
          <cell r="D614">
            <v>0.88748543234756905</v>
          </cell>
        </row>
        <row r="615">
          <cell r="A615" t="str">
            <v>T_B_c-ICEDSL-S4</v>
          </cell>
          <cell r="B615" t="str">
            <v>VAR_fout</v>
          </cell>
          <cell r="C615" t="str">
            <v>TPBSc</v>
          </cell>
          <cell r="D615">
            <v>4.6791526934917925E-4</v>
          </cell>
        </row>
        <row r="616">
          <cell r="A616" t="str">
            <v>T_B_c-ICEDSL-S4</v>
          </cell>
          <cell r="B616" t="str">
            <v>VAR_fin</v>
          </cell>
          <cell r="C616" t="str">
            <v>TDSL</v>
          </cell>
          <cell r="D616">
            <v>1.2107577521794926E-2</v>
          </cell>
        </row>
        <row r="617">
          <cell r="A617" t="str">
            <v>T_B_c-ICEDSL-S4</v>
          </cell>
          <cell r="B617" t="str">
            <v>VAR_cap</v>
          </cell>
          <cell r="C617" t="str">
            <v>-</v>
          </cell>
          <cell r="D617">
            <v>1.0168269230769204E-5</v>
          </cell>
          <cell r="E617">
            <v>-3.4530300981831102E-14</v>
          </cell>
          <cell r="F617">
            <v>1.9928110268734034E-13</v>
          </cell>
          <cell r="G617">
            <v>5.6734119846876688E-14</v>
          </cell>
        </row>
        <row r="618">
          <cell r="A618" t="str">
            <v>D-T-ELC-HGV</v>
          </cell>
          <cell r="B618" t="str">
            <v>VAR_fout</v>
          </cell>
          <cell r="C618" t="str">
            <v>T-ELC-HGV_BatSTGin</v>
          </cell>
          <cell r="D618">
            <v>1.028697509764925E-2</v>
          </cell>
          <cell r="E618">
            <v>2.9678568748934639E-2</v>
          </cell>
          <cell r="F618">
            <v>8.2010526279050547E-2</v>
          </cell>
          <cell r="G618">
            <v>0.28430586825498205</v>
          </cell>
          <cell r="H618">
            <v>1.1726810057722963</v>
          </cell>
          <cell r="I618">
            <v>4.0686947672024267</v>
          </cell>
        </row>
        <row r="619">
          <cell r="A619" t="str">
            <v>D-T-ELC-HGV</v>
          </cell>
          <cell r="B619" t="str">
            <v>VAR_fin</v>
          </cell>
          <cell r="C619" t="str">
            <v>TELC</v>
          </cell>
          <cell r="D619">
            <v>1.028697509764925E-2</v>
          </cell>
          <cell r="E619">
            <v>2.9678568748934639E-2</v>
          </cell>
          <cell r="F619">
            <v>8.2010526279050547E-2</v>
          </cell>
          <cell r="G619">
            <v>0.28430586825498205</v>
          </cell>
          <cell r="H619">
            <v>1.1726810057722963</v>
          </cell>
          <cell r="I619">
            <v>4.0686947672024267</v>
          </cell>
        </row>
        <row r="620">
          <cell r="A620" t="str">
            <v>D-T-ELC-HGV</v>
          </cell>
          <cell r="B620" t="str">
            <v>VAR_ncap</v>
          </cell>
          <cell r="C620" t="str">
            <v>-</v>
          </cell>
          <cell r="D620">
            <v>1.3952010358508299E-3</v>
          </cell>
          <cell r="E620">
            <v>2.36138308675869E-3</v>
          </cell>
          <cell r="F620">
            <v>6.6239508598021496E-3</v>
          </cell>
          <cell r="G620">
            <v>3.02082610419032E-2</v>
          </cell>
          <cell r="H620">
            <v>0.102732285245643</v>
          </cell>
          <cell r="I620">
            <v>0.49696892648913699</v>
          </cell>
        </row>
        <row r="621">
          <cell r="A621" t="str">
            <v>D-T-ELC-HGV</v>
          </cell>
          <cell r="B621" t="str">
            <v>VAR_cap</v>
          </cell>
          <cell r="C621" t="str">
            <v>-</v>
          </cell>
          <cell r="D621">
            <v>1.3952010358508299E-3</v>
          </cell>
          <cell r="E621">
            <v>3.75658412260953E-3</v>
          </cell>
          <cell r="F621">
            <v>1.0380534982411699E-2</v>
          </cell>
          <cell r="G621">
            <v>3.5986185345672203E-2</v>
          </cell>
          <cell r="H621">
            <v>0.14843281458527099</v>
          </cell>
          <cell r="I621">
            <v>0.51499727513328597</v>
          </cell>
        </row>
        <row r="622">
          <cell r="A622" t="str">
            <v>D-T-ELC-TW_Bat_S3</v>
          </cell>
          <cell r="B622" t="str">
            <v>VAR_fout</v>
          </cell>
          <cell r="C622" t="str">
            <v>T-ELC-TWSTGin_S3</v>
          </cell>
          <cell r="D622">
            <v>7.5497737494389179E-5</v>
          </cell>
          <cell r="E622">
            <v>1.1452050745993923E-4</v>
          </cell>
          <cell r="F622">
            <v>1.1456540449146582E-4</v>
          </cell>
          <cell r="G622">
            <v>1.1494305386086981E-4</v>
          </cell>
          <cell r="H622">
            <v>4.3018598277516904E-5</v>
          </cell>
        </row>
        <row r="623">
          <cell r="A623" t="str">
            <v>D-T-ELC-TW_Bat_S3</v>
          </cell>
          <cell r="B623" t="str">
            <v>VAR_fin</v>
          </cell>
          <cell r="C623" t="str">
            <v>TELC</v>
          </cell>
          <cell r="D623">
            <v>7.5497737494389179E-5</v>
          </cell>
          <cell r="E623">
            <v>1.1452050745993923E-4</v>
          </cell>
          <cell r="F623">
            <v>1.1456540449146582E-4</v>
          </cell>
          <cell r="G623">
            <v>1.1494305386086981E-4</v>
          </cell>
          <cell r="H623">
            <v>4.3018598277516904E-5</v>
          </cell>
        </row>
        <row r="624">
          <cell r="A624" t="str">
            <v>D-T-ELC-TW_Bat_S3</v>
          </cell>
          <cell r="B624" t="str">
            <v>VAR_ncap</v>
          </cell>
          <cell r="C624" t="str">
            <v>-</v>
          </cell>
          <cell r="D624">
            <v>8.0338802932054401E-6</v>
          </cell>
          <cell r="E624">
            <v>4.1167530528911596E-6</v>
          </cell>
          <cell r="I624">
            <v>2.9295784819967399E-8</v>
          </cell>
        </row>
        <row r="625">
          <cell r="A625" t="str">
            <v>D-T-ELC-TW_Bat_S3</v>
          </cell>
          <cell r="B625" t="str">
            <v>VAR_cap</v>
          </cell>
          <cell r="C625" t="str">
            <v>-</v>
          </cell>
          <cell r="D625">
            <v>8.0338802932054401E-6</v>
          </cell>
          <cell r="E625">
            <v>1.2150633346096601E-5</v>
          </cell>
          <cell r="F625">
            <v>1.2150633346096601E-5</v>
          </cell>
          <cell r="G625">
            <v>1.2150633346096601E-5</v>
          </cell>
          <cell r="H625">
            <v>4.9458276438024101E-6</v>
          </cell>
          <cell r="I625">
            <v>2.9295784819967399E-8</v>
          </cell>
        </row>
        <row r="626">
          <cell r="A626" t="str">
            <v>D-T-ELC-TW_Bat_S4</v>
          </cell>
          <cell r="B626" t="str">
            <v>VAR_fout</v>
          </cell>
          <cell r="C626" t="str">
            <v>T-ELC-TWSTGin_S4</v>
          </cell>
          <cell r="D626">
            <v>9.4819345241344801E-6</v>
          </cell>
          <cell r="E626">
            <v>2.0417221022066698E-5</v>
          </cell>
          <cell r="F626">
            <v>2.0354539093755912E-5</v>
          </cell>
          <cell r="G626">
            <v>2.0624408763413943E-5</v>
          </cell>
          <cell r="H626">
            <v>2.0251364005753043E-5</v>
          </cell>
          <cell r="I626">
            <v>2.3265352662198359E-6</v>
          </cell>
        </row>
        <row r="627">
          <cell r="A627" t="str">
            <v>D-T-ELC-TW_Bat_S4</v>
          </cell>
          <cell r="B627" t="str">
            <v>VAR_fin</v>
          </cell>
          <cell r="C627" t="str">
            <v>TELC</v>
          </cell>
          <cell r="D627">
            <v>9.4819345241344801E-6</v>
          </cell>
          <cell r="E627">
            <v>2.0417221022066698E-5</v>
          </cell>
          <cell r="F627">
            <v>2.0354539093755912E-5</v>
          </cell>
          <cell r="G627">
            <v>2.0624408763413943E-5</v>
          </cell>
          <cell r="H627">
            <v>2.0251364005753043E-5</v>
          </cell>
          <cell r="I627">
            <v>2.3265352662198359E-6</v>
          </cell>
        </row>
        <row r="628">
          <cell r="A628" t="str">
            <v>D-T-ELC-TW_Bat_S4</v>
          </cell>
          <cell r="B628" t="str">
            <v>VAR_ncap</v>
          </cell>
          <cell r="C628" t="str">
            <v>-</v>
          </cell>
          <cell r="D628">
            <v>1.0605385078368699E-6</v>
          </cell>
          <cell r="E628">
            <v>1.13791202097091E-6</v>
          </cell>
        </row>
        <row r="629">
          <cell r="A629" t="str">
            <v>D-T-ELC-TW_Bat_S4</v>
          </cell>
          <cell r="B629" t="str">
            <v>VAR_cap</v>
          </cell>
          <cell r="C629" t="str">
            <v>-</v>
          </cell>
          <cell r="D629">
            <v>1.0605385078368699E-6</v>
          </cell>
          <cell r="E629">
            <v>2.1984505288077699E-6</v>
          </cell>
          <cell r="F629">
            <v>2.1984505288077699E-6</v>
          </cell>
          <cell r="G629">
            <v>2.1984505288077699E-6</v>
          </cell>
          <cell r="H629">
            <v>2.1984505288077699E-6</v>
          </cell>
          <cell r="I629">
            <v>2.9389569939477402E-7</v>
          </cell>
        </row>
        <row r="630">
          <cell r="A630" t="str">
            <v>T_B_u-ICENGA-S1</v>
          </cell>
          <cell r="B630" t="str">
            <v>VAR_fout</v>
          </cell>
          <cell r="C630" t="str">
            <v>CO2_T</v>
          </cell>
          <cell r="I630">
            <v>2.8346262671393601</v>
          </cell>
        </row>
        <row r="631">
          <cell r="A631" t="str">
            <v>T_B_u-ICENGA-S1</v>
          </cell>
          <cell r="B631" t="str">
            <v>VAR_fout</v>
          </cell>
          <cell r="C631" t="str">
            <v>TPBSu</v>
          </cell>
          <cell r="I631">
            <v>8.4476201173679117E-3</v>
          </cell>
        </row>
        <row r="632">
          <cell r="A632" t="str">
            <v>T_B_u-ICENGA-S1</v>
          </cell>
          <cell r="B632" t="str">
            <v>VAR_fin</v>
          </cell>
          <cell r="C632" t="str">
            <v>TNGA</v>
          </cell>
          <cell r="I632">
            <v>5.0259330977648162E-2</v>
          </cell>
        </row>
        <row r="633">
          <cell r="A633" t="str">
            <v>T_B_u-ICENGA-S1</v>
          </cell>
          <cell r="B633" t="str">
            <v>VAR_ncap</v>
          </cell>
          <cell r="C633" t="str">
            <v>-</v>
          </cell>
          <cell r="I633">
            <v>1.5930184181536599E-4</v>
          </cell>
        </row>
        <row r="634">
          <cell r="A634" t="str">
            <v>T_B_u-ICENGA-S1</v>
          </cell>
          <cell r="B634" t="str">
            <v>VAR_cap</v>
          </cell>
          <cell r="C634" t="str">
            <v>-</v>
          </cell>
          <cell r="I634">
            <v>1.5930184181536599E-4</v>
          </cell>
        </row>
        <row r="635">
          <cell r="A635" t="str">
            <v>T_B_c-ICEDSLEXT</v>
          </cell>
          <cell r="B635" t="str">
            <v>VAR_fout</v>
          </cell>
          <cell r="C635" t="str">
            <v>CO2_T</v>
          </cell>
          <cell r="D635">
            <v>0.44184015372895002</v>
          </cell>
          <cell r="E635">
            <v>0.440758942568798</v>
          </cell>
          <cell r="F635">
            <v>0.43754680575326799</v>
          </cell>
        </row>
        <row r="636">
          <cell r="A636" t="str">
            <v>T_B_c-ICEDSLEXT</v>
          </cell>
          <cell r="B636" t="str">
            <v>VAR_fout</v>
          </cell>
          <cell r="C636" t="str">
            <v>TPBSc</v>
          </cell>
          <cell r="D636">
            <v>5.9978442160175165E-2</v>
          </cell>
          <cell r="E636">
            <v>4.7982754171502141E-2</v>
          </cell>
          <cell r="F636">
            <v>2.9989220708870386E-2</v>
          </cell>
        </row>
        <row r="637">
          <cell r="A637" t="str">
            <v>T_B_c-ICEDSLEXT</v>
          </cell>
          <cell r="B637" t="str">
            <v>VAR_fin</v>
          </cell>
          <cell r="C637" t="str">
            <v>TDSL</v>
          </cell>
          <cell r="D637">
            <v>6.0278329294536272E-3</v>
          </cell>
          <cell r="E637">
            <v>6.0130824361364051E-3</v>
          </cell>
          <cell r="F637">
            <v>5.9692606514770482E-3</v>
          </cell>
        </row>
        <row r="638">
          <cell r="A638" t="str">
            <v>T_B_c-ICEDSLEXT</v>
          </cell>
          <cell r="B638" t="str">
            <v>VAR_cap</v>
          </cell>
          <cell r="C638" t="str">
            <v>-</v>
          </cell>
          <cell r="D638">
            <v>1.30332047521267E-3</v>
          </cell>
          <cell r="E638">
            <v>1.04265638017014E-3</v>
          </cell>
          <cell r="F638">
            <v>6.5166023760633498E-4</v>
          </cell>
        </row>
        <row r="639">
          <cell r="A639" t="str">
            <v>T_B_u-ICENGA-S3</v>
          </cell>
          <cell r="B639" t="str">
            <v>VAR_fout</v>
          </cell>
          <cell r="C639" t="str">
            <v>CO2_T</v>
          </cell>
          <cell r="G639">
            <v>2.6059755658668902</v>
          </cell>
          <cell r="H639">
            <v>7.0674458914907801</v>
          </cell>
          <cell r="I639">
            <v>1.54367695391829</v>
          </cell>
        </row>
        <row r="640">
          <cell r="A640" t="str">
            <v>T_B_u-ICENGA-S3</v>
          </cell>
          <cell r="B640" t="str">
            <v>VAR_fout</v>
          </cell>
          <cell r="C640" t="str">
            <v>TPBSu</v>
          </cell>
          <cell r="G640">
            <v>2.9685688211834836E-3</v>
          </cell>
          <cell r="H640">
            <v>8.7393713441012658E-3</v>
          </cell>
          <cell r="I640">
            <v>1.9421334732571515E-3</v>
          </cell>
        </row>
        <row r="641">
          <cell r="A641" t="str">
            <v>T_B_u-ICENGA-S3</v>
          </cell>
          <cell r="B641" t="str">
            <v>VAR_fin</v>
          </cell>
          <cell r="C641" t="str">
            <v>TNGA</v>
          </cell>
          <cell r="G641">
            <v>4.6205240529554797E-2</v>
          </cell>
          <cell r="H641">
            <v>0.12530932431721253</v>
          </cell>
          <cell r="I641">
            <v>2.7370158757416475E-2</v>
          </cell>
        </row>
        <row r="642">
          <cell r="A642" t="str">
            <v>T_B_u-ICENGA-S3</v>
          </cell>
          <cell r="B642" t="str">
            <v>VAR_ncap</v>
          </cell>
          <cell r="C642" t="str">
            <v>-</v>
          </cell>
          <cell r="G642">
            <v>5.5980072378277501E-5</v>
          </cell>
          <cell r="H642">
            <v>1.0692466318979E-4</v>
          </cell>
        </row>
        <row r="643">
          <cell r="A643" t="str">
            <v>T_B_u-ICENGA-S3</v>
          </cell>
          <cell r="B643" t="str">
            <v>VAR_cap</v>
          </cell>
          <cell r="C643" t="str">
            <v>-</v>
          </cell>
          <cell r="G643">
            <v>5.5980072378277501E-5</v>
          </cell>
          <cell r="H643">
            <v>1.6480353814248401E-4</v>
          </cell>
          <cell r="I643">
            <v>3.6623968943485903E-5</v>
          </cell>
        </row>
      </sheetData>
      <sheetData sheetId="29">
        <row r="9">
          <cell r="B9">
            <v>18.873011852126702</v>
          </cell>
          <cell r="C9">
            <v>21.891426513740726</v>
          </cell>
          <cell r="D9">
            <v>39.052360122831011</v>
          </cell>
          <cell r="E9">
            <v>59.413645918542798</v>
          </cell>
          <cell r="F9">
            <v>80.797868457515364</v>
          </cell>
          <cell r="G9">
            <v>84.855948936588547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</sheetData>
      <sheetData sheetId="30"/>
      <sheetData sheetId="31"/>
      <sheetData sheetId="32">
        <row r="14">
          <cell r="B14">
            <v>82.760000000171232</v>
          </cell>
          <cell r="C14">
            <v>82.759999998230754</v>
          </cell>
          <cell r="D14">
            <v>57.664763598160633</v>
          </cell>
          <cell r="E14">
            <v>62.535199998605734</v>
          </cell>
          <cell r="F14">
            <v>32.820799999871227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7">
          <cell r="B17">
            <v>12.841920000034095</v>
          </cell>
          <cell r="C17">
            <v>16.032959821676954</v>
          </cell>
          <cell r="D17">
            <v>7.3013191348752606</v>
          </cell>
          <cell r="E17">
            <v>12.490776613232024</v>
          </cell>
          <cell r="F17">
            <v>12.699602134991453</v>
          </cell>
          <cell r="G17">
            <v>13.338936198768877</v>
          </cell>
        </row>
        <row r="18">
          <cell r="B18">
            <v>3.9600000069834107E-2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6.5070000000863732</v>
          </cell>
          <cell r="C19">
            <v>7.363768698214729</v>
          </cell>
          <cell r="D19">
            <v>8.0807577205581751</v>
          </cell>
          <cell r="E19">
            <v>7.3981410183075003</v>
          </cell>
          <cell r="F19">
            <v>6.9193622734290487</v>
          </cell>
          <cell r="G19">
            <v>4.6534295564776409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0.73671647998409961</v>
          </cell>
          <cell r="G20">
            <v>4.4441150001498126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1.4835481932829937</v>
          </cell>
          <cell r="G21">
            <v>0.53652967579607946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0.11073587781996952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7.5382391521905354E-7</v>
          </cell>
        </row>
        <row r="24">
          <cell r="B24">
            <v>0.96587994771697128</v>
          </cell>
          <cell r="C24">
            <v>0</v>
          </cell>
          <cell r="D24">
            <v>0</v>
          </cell>
          <cell r="E24">
            <v>0.22025006912406095</v>
          </cell>
          <cell r="F24">
            <v>3.7873698396724234E-2</v>
          </cell>
          <cell r="G24">
            <v>0</v>
          </cell>
        </row>
        <row r="25">
          <cell r="B25">
            <v>0.25931116430399237</v>
          </cell>
          <cell r="C25">
            <v>0</v>
          </cell>
          <cell r="D25">
            <v>0</v>
          </cell>
          <cell r="E25">
            <v>0</v>
          </cell>
          <cell r="F25">
            <v>0.51866638845451363</v>
          </cell>
          <cell r="G25">
            <v>1.2815057584293037</v>
          </cell>
        </row>
        <row r="26">
          <cell r="B26">
            <v>1.5176350963899838</v>
          </cell>
          <cell r="C26">
            <v>1.4042861923978467</v>
          </cell>
          <cell r="D26">
            <v>1.3398459952809647</v>
          </cell>
          <cell r="E26">
            <v>1.4025295594768024</v>
          </cell>
          <cell r="F26">
            <v>1.2868633514065062</v>
          </cell>
          <cell r="G26">
            <v>0.60490304349062118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0.10269456927627148</v>
          </cell>
          <cell r="G27">
            <v>0.71175142398356639</v>
          </cell>
        </row>
        <row r="28">
          <cell r="B28">
            <v>1.7996079858874413E-3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0.22959618572591675</v>
          </cell>
          <cell r="G29">
            <v>0.59677540186591371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5.4100684525787514E-5</v>
          </cell>
          <cell r="G30">
            <v>3.4637118580055159E-5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0.54921656986967715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0.66995962193961545</v>
          </cell>
          <cell r="C39">
            <v>0.19698824912859278</v>
          </cell>
          <cell r="D39">
            <v>0.41360267779875287</v>
          </cell>
          <cell r="E39">
            <v>2.0912362293153341</v>
          </cell>
          <cell r="F39">
            <v>0.96484008747422523</v>
          </cell>
          <cell r="G39">
            <v>0.1171225340585348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7.0500000139808533E-2</v>
          </cell>
          <cell r="C41">
            <v>0.17152769048216943</v>
          </cell>
          <cell r="D41">
            <v>0.17152755209793713</v>
          </cell>
          <cell r="E41">
            <v>0.17152764094080364</v>
          </cell>
          <cell r="F41">
            <v>0</v>
          </cell>
          <cell r="G41">
            <v>0</v>
          </cell>
        </row>
        <row r="42">
          <cell r="B42">
            <v>0.17247198269688441</v>
          </cell>
          <cell r="C42">
            <v>0.43178298942613802</v>
          </cell>
          <cell r="D42">
            <v>1.4717857687246765</v>
          </cell>
          <cell r="E42">
            <v>1.5559125699195899</v>
          </cell>
          <cell r="F42">
            <v>2.6255175720968436</v>
          </cell>
          <cell r="G42">
            <v>1.3134616336265585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1.1392078824666079</v>
          </cell>
          <cell r="G43">
            <v>3.2917523697505238</v>
          </cell>
        </row>
        <row r="44">
          <cell r="B44">
            <v>0.23003997599258558</v>
          </cell>
          <cell r="C44">
            <v>0.23015633815574502</v>
          </cell>
          <cell r="D44">
            <v>0.34501943401865809</v>
          </cell>
          <cell r="E44">
            <v>0.33294580892767389</v>
          </cell>
          <cell r="F44">
            <v>0.23949566065250102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7.9224716123027658E-2</v>
          </cell>
          <cell r="G45">
            <v>0.59296496020295919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3.2290546817273609</v>
          </cell>
          <cell r="G46">
            <v>1.7718935013082484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5.5872007701031146E-3</v>
          </cell>
          <cell r="C48">
            <v>2.679432837152467E-3</v>
          </cell>
          <cell r="D48">
            <v>0.52281810644184457</v>
          </cell>
          <cell r="E48">
            <v>0.85764428371946022</v>
          </cell>
          <cell r="F48">
            <v>1.7298902434265611</v>
          </cell>
          <cell r="G48">
            <v>0.98024960290098817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2.7620650983756448E-2</v>
          </cell>
          <cell r="C51">
            <v>1.1988074330650524E-3</v>
          </cell>
          <cell r="D51">
            <v>0.31893534818104569</v>
          </cell>
          <cell r="E51">
            <v>1.5329433350069808</v>
          </cell>
          <cell r="F51">
            <v>1.8894981519506859</v>
          </cell>
          <cell r="G51">
            <v>0.6002699173048518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0.95936400865944316</v>
          </cell>
          <cell r="C54">
            <v>1.1111555837403355</v>
          </cell>
          <cell r="D54">
            <v>1.1111555837081992</v>
          </cell>
          <cell r="E54">
            <v>1.1111555837159861</v>
          </cell>
          <cell r="F54">
            <v>1.1111555837551665</v>
          </cell>
          <cell r="G54">
            <v>1.1111555837915699</v>
          </cell>
        </row>
        <row r="55">
          <cell r="B55">
            <v>0.59439600046943519</v>
          </cell>
          <cell r="C55">
            <v>0.62585960959605036</v>
          </cell>
          <cell r="D55">
            <v>0.17558206457339703</v>
          </cell>
          <cell r="E55">
            <v>2.1897669294045685</v>
          </cell>
          <cell r="F55">
            <v>3.2249742449129601</v>
          </cell>
          <cell r="G55">
            <v>1.5525644718260936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70">
          <cell r="B70">
            <v>9.4499875880483392E-2</v>
          </cell>
          <cell r="C70">
            <v>4.4458837357158002E-3</v>
          </cell>
          <cell r="D70">
            <v>5.2585025532155161E-2</v>
          </cell>
          <cell r="E70">
            <v>0</v>
          </cell>
          <cell r="F70">
            <v>8.7141594783479385E-3</v>
          </cell>
          <cell r="G70">
            <v>9.0839047779414844E-2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4.7296418018248084E-6</v>
          </cell>
          <cell r="C73">
            <v>5.9559645717562511E-7</v>
          </cell>
          <cell r="D73">
            <v>2.0521559269288763E-6</v>
          </cell>
          <cell r="E73">
            <v>0</v>
          </cell>
          <cell r="F73">
            <v>0</v>
          </cell>
          <cell r="G73">
            <v>0</v>
          </cell>
        </row>
        <row r="74">
          <cell r="B74">
            <v>1.2827767399262731E-5</v>
          </cell>
          <cell r="C74">
            <v>2.0740520063305855E-6</v>
          </cell>
          <cell r="D74">
            <v>1.099985844986852E-5</v>
          </cell>
          <cell r="E74">
            <v>1.07254358880295E-4</v>
          </cell>
          <cell r="F74">
            <v>3.3295621509377059E-2</v>
          </cell>
          <cell r="G74">
            <v>0.27407360263661684</v>
          </cell>
        </row>
        <row r="75">
          <cell r="B75">
            <v>1.2827810316516853E-5</v>
          </cell>
          <cell r="C75">
            <v>2.0740482289132955E-6</v>
          </cell>
          <cell r="D75">
            <v>1.0988473431670066E-5</v>
          </cell>
          <cell r="E75">
            <v>1.0700060157234689E-4</v>
          </cell>
          <cell r="F75">
            <v>8.3391463456087306E-2</v>
          </cell>
          <cell r="G75">
            <v>0.27421081432944794</v>
          </cell>
        </row>
        <row r="76">
          <cell r="B76">
            <v>5.3835602046964098E-6</v>
          </cell>
          <cell r="C76">
            <v>8.3625605103954328E-7</v>
          </cell>
          <cell r="D76">
            <v>4.6743186348719619E-6</v>
          </cell>
          <cell r="E76">
            <v>0</v>
          </cell>
          <cell r="F76">
            <v>0</v>
          </cell>
          <cell r="G76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1.8035497958741671</v>
          </cell>
          <cell r="C91">
            <v>0</v>
          </cell>
          <cell r="D91">
            <v>0</v>
          </cell>
          <cell r="E91">
            <v>0.47105672789054798</v>
          </cell>
          <cell r="F91">
            <v>8.0130697209630106E-2</v>
          </cell>
          <cell r="G91">
            <v>0</v>
          </cell>
        </row>
        <row r="92">
          <cell r="B92">
            <v>0.88722226789695602</v>
          </cell>
          <cell r="C92">
            <v>0</v>
          </cell>
          <cell r="D92">
            <v>0.14884932833448405</v>
          </cell>
          <cell r="E92">
            <v>0</v>
          </cell>
          <cell r="F92">
            <v>1.3564084218919432</v>
          </cell>
          <cell r="G92">
            <v>4.7006131555246151</v>
          </cell>
        </row>
        <row r="93">
          <cell r="B93">
            <v>14.159806000140019</v>
          </cell>
          <cell r="C93">
            <v>12.971384632374253</v>
          </cell>
          <cell r="D93">
            <v>12.302496504898913</v>
          </cell>
          <cell r="E93">
            <v>12.779638704570933</v>
          </cell>
          <cell r="F93">
            <v>12.01603584669726</v>
          </cell>
          <cell r="G93">
            <v>10.757707183270458</v>
          </cell>
        </row>
        <row r="94">
          <cell r="B94">
            <v>9.2571432162933259E-3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0.2927351368005438</v>
          </cell>
          <cell r="G95">
            <v>0.79072742048589773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6.569368835274176E-5</v>
          </cell>
          <cell r="G96">
            <v>4.3708744874831414E-5</v>
          </cell>
        </row>
        <row r="97">
          <cell r="B97">
            <v>1.7328975477944109</v>
          </cell>
          <cell r="C97">
            <v>0</v>
          </cell>
          <cell r="D97">
            <v>0</v>
          </cell>
          <cell r="E97">
            <v>1.9371951107822956</v>
          </cell>
          <cell r="F97">
            <v>0</v>
          </cell>
          <cell r="G97">
            <v>0</v>
          </cell>
        </row>
        <row r="98">
          <cell r="B98">
            <v>0.90177359515216438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1.33408467846799E-8</v>
          </cell>
        </row>
        <row r="99">
          <cell r="B99">
            <v>1.4500000000700819</v>
          </cell>
          <cell r="C99">
            <v>3.8019398443187225</v>
          </cell>
          <cell r="D99">
            <v>3.1544690704615892</v>
          </cell>
          <cell r="E99">
            <v>0.85643028827219769</v>
          </cell>
          <cell r="F99">
            <v>0</v>
          </cell>
          <cell r="G99">
            <v>0</v>
          </cell>
        </row>
        <row r="100">
          <cell r="B100">
            <v>0.1840633609167415</v>
          </cell>
          <cell r="C100">
            <v>1.2714363612188118</v>
          </cell>
          <cell r="D100">
            <v>1.0158613969877159</v>
          </cell>
          <cell r="E100">
            <v>0</v>
          </cell>
          <cell r="F100">
            <v>0</v>
          </cell>
          <cell r="G100">
            <v>0</v>
          </cell>
        </row>
        <row r="101">
          <cell r="B101">
            <v>1.929269758890531</v>
          </cell>
          <cell r="C101">
            <v>1.7411656136325253</v>
          </cell>
          <cell r="D101">
            <v>1.4928321627703578</v>
          </cell>
          <cell r="E101">
            <v>1.1551245245986932</v>
          </cell>
          <cell r="F101">
            <v>0.69161574670242065</v>
          </cell>
          <cell r="G101">
            <v>0.41409595316014103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1.092785695327517</v>
          </cell>
          <cell r="G103">
            <v>0.12945131745289129</v>
          </cell>
        </row>
        <row r="104">
          <cell r="B104">
            <v>0.92931818366111341</v>
          </cell>
          <cell r="C104">
            <v>2.0729650317484474</v>
          </cell>
          <cell r="D104">
            <v>1.790840890939781</v>
          </cell>
          <cell r="E104">
            <v>1.3206374609773399</v>
          </cell>
          <cell r="F104">
            <v>0</v>
          </cell>
          <cell r="G104">
            <v>0</v>
          </cell>
        </row>
        <row r="105">
          <cell r="B105">
            <v>0.65960672621541239</v>
          </cell>
          <cell r="C105">
            <v>1.5037361257366124</v>
          </cell>
          <cell r="D105">
            <v>4.3710661852035706</v>
          </cell>
          <cell r="E105">
            <v>3.2913535132914467</v>
          </cell>
          <cell r="F105">
            <v>7.9638423077303937</v>
          </cell>
          <cell r="G105">
            <v>9.7417988532976896</v>
          </cell>
        </row>
        <row r="106">
          <cell r="B106">
            <v>1.9347795346361842</v>
          </cell>
          <cell r="C106">
            <v>1.8587572898966152</v>
          </cell>
          <cell r="D106">
            <v>2.6132553024982608</v>
          </cell>
          <cell r="E106">
            <v>2.2433324500459788</v>
          </cell>
          <cell r="F106">
            <v>1.6143313098676328</v>
          </cell>
          <cell r="G106">
            <v>2.0114841284526102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1.937432809036417</v>
          </cell>
          <cell r="G108">
            <v>0.88594673484362407</v>
          </cell>
        </row>
        <row r="109">
          <cell r="B109">
            <v>1.3473895068222932E-2</v>
          </cell>
          <cell r="C109">
            <v>6.3910388423643319E-3</v>
          </cell>
          <cell r="D109">
            <v>1.2271849625456872</v>
          </cell>
          <cell r="E109">
            <v>1.9610603815487748</v>
          </cell>
          <cell r="F109">
            <v>3.8978505504735255</v>
          </cell>
          <cell r="G109">
            <v>2.2220861493091548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6.0007357423454526E-2</v>
          </cell>
          <cell r="C112">
            <v>2.5790852007004064E-3</v>
          </cell>
          <cell r="D112">
            <v>0.67610330295790955</v>
          </cell>
          <cell r="E112">
            <v>3.1680858571544381</v>
          </cell>
          <cell r="F112">
            <v>5.1353081240429201</v>
          </cell>
          <cell r="G112">
            <v>1.189675795390464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1.424307475991214</v>
          </cell>
          <cell r="C115">
            <v>1.5857618472736377</v>
          </cell>
          <cell r="D115">
            <v>1.4899102802897073</v>
          </cell>
          <cell r="E115">
            <v>1.3301576687355838</v>
          </cell>
          <cell r="F115">
            <v>1.0106524456420825</v>
          </cell>
          <cell r="G115">
            <v>1.0106524456751942</v>
          </cell>
        </row>
        <row r="116">
          <cell r="B116">
            <v>0.69257407502954405</v>
          </cell>
          <cell r="C116">
            <v>0.75019009744450804</v>
          </cell>
          <cell r="D116">
            <v>0.21928086363477919</v>
          </cell>
          <cell r="E116">
            <v>2.918053671391176</v>
          </cell>
          <cell r="F116">
            <v>4.8374613673694418</v>
          </cell>
          <cell r="G116">
            <v>2.3288467077391402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3">
          <cell r="B123">
            <v>0</v>
          </cell>
          <cell r="C123">
            <v>6.7711113987107288</v>
          </cell>
          <cell r="D123">
            <v>6.9762667498710975</v>
          </cell>
          <cell r="E123">
            <v>7.3321088518035218</v>
          </cell>
          <cell r="F123">
            <v>8.0992096645916209</v>
          </cell>
          <cell r="G123">
            <v>21.497610182169421</v>
          </cell>
        </row>
      </sheetData>
      <sheetData sheetId="33">
        <row r="13">
          <cell r="B13">
            <v>16.052399829162493</v>
          </cell>
          <cell r="C13">
            <v>20.041199625402538</v>
          </cell>
          <cell r="D13">
            <v>9.1266487569992556</v>
          </cell>
          <cell r="E13">
            <v>15.613470669528644</v>
          </cell>
          <cell r="F13">
            <v>15.874502618516564</v>
          </cell>
          <cell r="G13">
            <v>16.673670320875608</v>
          </cell>
        </row>
        <row r="14">
          <cell r="B14">
            <v>250.94816978607111</v>
          </cell>
          <cell r="C14">
            <v>253.30010962446951</v>
          </cell>
          <cell r="D14">
            <v>176.99754518034217</v>
          </cell>
          <cell r="E14">
            <v>189.38250504445119</v>
          </cell>
          <cell r="F14">
            <v>98.945499406274848</v>
          </cell>
          <cell r="G14">
            <v>0</v>
          </cell>
        </row>
        <row r="15">
          <cell r="B15">
            <v>66.745680000270909</v>
          </cell>
          <cell r="C15">
            <v>49.798799351983064</v>
          </cell>
          <cell r="D15">
            <v>66.592515557975645</v>
          </cell>
          <cell r="E15">
            <v>70.2366518005919</v>
          </cell>
          <cell r="F15">
            <v>73.020348535343658</v>
          </cell>
          <cell r="G15">
            <v>69.65012195293545</v>
          </cell>
        </row>
        <row r="16">
          <cell r="B16">
            <v>66.632400000322221</v>
          </cell>
          <cell r="C16">
            <v>55.763999593363756</v>
          </cell>
          <cell r="D16">
            <v>65.547508379551473</v>
          </cell>
          <cell r="E16">
            <v>64.462616981289514</v>
          </cell>
          <cell r="F16">
            <v>62.292850536847979</v>
          </cell>
          <cell r="G16">
            <v>65.663077739763366</v>
          </cell>
        </row>
        <row r="18">
          <cell r="B18">
            <v>0.11315332302184671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18.203590478903383</v>
          </cell>
          <cell r="C19">
            <v>20.600434879651051</v>
          </cell>
          <cell r="D19">
            <v>22.606240095639382</v>
          </cell>
          <cell r="E19">
            <v>20.696592807846852</v>
          </cell>
          <cell r="F19">
            <v>19.357190287229837</v>
          </cell>
          <cell r="G19">
            <v>13.018153675644633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2.201069632256127</v>
          </cell>
          <cell r="G20">
            <v>13.017228066467476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2.3828499818835347</v>
          </cell>
          <cell r="G21">
            <v>0.87504238846712756</v>
          </cell>
        </row>
        <row r="22">
          <cell r="B22">
            <v>0</v>
          </cell>
          <cell r="C22">
            <v>0</v>
          </cell>
          <cell r="D22">
            <v>1.0739013519490401E-8</v>
          </cell>
          <cell r="E22">
            <v>0</v>
          </cell>
          <cell r="F22">
            <v>0</v>
          </cell>
          <cell r="G22">
            <v>0.26673655690005366</v>
          </cell>
          <cell r="L22">
            <v>2.5355914165153668</v>
          </cell>
          <cell r="M22">
            <v>0.61211767529226091</v>
          </cell>
          <cell r="N22">
            <v>1.2425366348435831</v>
          </cell>
          <cell r="O22">
            <v>6.0809697815144146</v>
          </cell>
          <cell r="P22">
            <v>7.2102230754005712</v>
          </cell>
          <cell r="Q22">
            <v>3.258451721222583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2.1074065561830951E-6</v>
          </cell>
          <cell r="L23">
            <v>7.0399782452253312E-2</v>
          </cell>
          <cell r="M23">
            <v>3.0131744974900249E-2</v>
          </cell>
          <cell r="N23">
            <v>4.6993844581917549E-2</v>
          </cell>
          <cell r="O23">
            <v>0.34916647413582386</v>
          </cell>
          <cell r="P23">
            <v>0.29808798682409648</v>
          </cell>
          <cell r="Q23">
            <v>0.23168258409412204</v>
          </cell>
        </row>
        <row r="24">
          <cell r="B24">
            <v>3.6654519785404207</v>
          </cell>
          <cell r="C24">
            <v>0</v>
          </cell>
          <cell r="D24">
            <v>0</v>
          </cell>
          <cell r="E24">
            <v>0.89313550437053335</v>
          </cell>
          <cell r="F24">
            <v>0.15192977019539841</v>
          </cell>
          <cell r="G24">
            <v>0</v>
          </cell>
        </row>
        <row r="25">
          <cell r="B25">
            <v>1.0630608643595865</v>
          </cell>
          <cell r="C25">
            <v>0</v>
          </cell>
          <cell r="D25">
            <v>1.2428276919018054E-6</v>
          </cell>
          <cell r="E25">
            <v>8.4259977578543991E-7</v>
          </cell>
          <cell r="F25">
            <v>1.6938012516391263</v>
          </cell>
          <cell r="G25">
            <v>4.1912734275453181</v>
          </cell>
        </row>
        <row r="26">
          <cell r="B26">
            <v>39.67917230099863</v>
          </cell>
          <cell r="C26">
            <v>37.26901283245202</v>
          </cell>
          <cell r="D26">
            <v>35.622823928460079</v>
          </cell>
          <cell r="E26">
            <v>37.206341755786845</v>
          </cell>
          <cell r="F26">
            <v>34.513247843527637</v>
          </cell>
          <cell r="G26">
            <v>19.536945908317612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2.1287006317354926</v>
          </cell>
          <cell r="G27">
            <v>13.18058192562159</v>
          </cell>
        </row>
        <row r="28">
          <cell r="B28">
            <v>1.5480154200368327E-2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0.57399046431479173</v>
          </cell>
          <cell r="G29">
            <v>1.491938695175552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1.2891660116781575E-4</v>
          </cell>
          <cell r="G30">
            <v>8.2894987139857387E-5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2.0764499363871161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0.55079999998022422</v>
          </cell>
          <cell r="D33">
            <v>1.935373025517469</v>
          </cell>
          <cell r="E33">
            <v>2.752367988599373</v>
          </cell>
          <cell r="F33">
            <v>7.7398256426242815</v>
          </cell>
          <cell r="G33">
            <v>15.480000050833599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0.23805389340682553</v>
          </cell>
          <cell r="F34">
            <v>1.4212502023026743</v>
          </cell>
          <cell r="G34">
            <v>5.8670655301794863</v>
          </cell>
        </row>
        <row r="35">
          <cell r="B35">
            <v>3.517953999707534</v>
          </cell>
          <cell r="C35">
            <v>4.8498357258012019</v>
          </cell>
          <cell r="D35">
            <v>9.5945025865627684</v>
          </cell>
          <cell r="E35">
            <v>13.876973748359413</v>
          </cell>
          <cell r="F35">
            <v>26.393342656052603</v>
          </cell>
          <cell r="G35">
            <v>62.600446849522875</v>
          </cell>
        </row>
        <row r="36">
          <cell r="B36">
            <v>2.1349390887346629</v>
          </cell>
          <cell r="C36">
            <v>3.3906651494617721</v>
          </cell>
          <cell r="D36">
            <v>4.0404849739563131</v>
          </cell>
          <cell r="E36">
            <v>4.3440889877209523</v>
          </cell>
          <cell r="F36">
            <v>1.5481423408110151</v>
          </cell>
          <cell r="G36">
            <v>2.4229713072361803E-7</v>
          </cell>
        </row>
        <row r="37">
          <cell r="B37">
            <v>0.86248322578584768</v>
          </cell>
          <cell r="C37">
            <v>1.2875825733240325</v>
          </cell>
          <cell r="D37">
            <v>2.7595695836421865</v>
          </cell>
          <cell r="E37">
            <v>3.5407811144723054</v>
          </cell>
          <cell r="F37">
            <v>4.7585621463833174</v>
          </cell>
          <cell r="G37">
            <v>13.08582144637974</v>
          </cell>
        </row>
        <row r="38">
          <cell r="B38">
            <v>2.8396236857719668</v>
          </cell>
          <cell r="C38">
            <v>3.294455037748846</v>
          </cell>
          <cell r="D38">
            <v>3.6834110318143796</v>
          </cell>
          <cell r="E38">
            <v>4.7259644233233908</v>
          </cell>
          <cell r="F38">
            <v>6.3514452950548872</v>
          </cell>
          <cell r="G38">
            <v>8.5357718643337464</v>
          </cell>
        </row>
        <row r="39">
          <cell r="B39">
            <v>1.9200576091229491</v>
          </cell>
          <cell r="C39">
            <v>0.5596257099081835</v>
          </cell>
          <cell r="D39">
            <v>1.1668781643183557</v>
          </cell>
          <cell r="E39">
            <v>5.8089895323264367</v>
          </cell>
          <cell r="F39">
            <v>2.684695733381758</v>
          </cell>
          <cell r="G39">
            <v>0.32889243836571352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6.6153280869834059E-7</v>
          </cell>
        </row>
        <row r="41">
          <cell r="B41">
            <v>0.29167109481629605</v>
          </cell>
          <cell r="C41">
            <v>0.69533186839986372</v>
          </cell>
          <cell r="D41">
            <v>0.67811377553296959</v>
          </cell>
          <cell r="E41">
            <v>0.65118362699644261</v>
          </cell>
          <cell r="F41">
            <v>0</v>
          </cell>
          <cell r="G41">
            <v>0</v>
          </cell>
        </row>
        <row r="42">
          <cell r="B42">
            <v>0.87263685461348151</v>
          </cell>
          <cell r="C42">
            <v>1.9120771926657862</v>
          </cell>
          <cell r="D42">
            <v>5.4904371427831222</v>
          </cell>
          <cell r="E42">
            <v>4.5962785952931871</v>
          </cell>
          <cell r="F42">
            <v>7.4388593001150038</v>
          </cell>
          <cell r="G42">
            <v>3.5757804443048147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3.3963967186474502</v>
          </cell>
          <cell r="G43">
            <v>9.4323561294721312</v>
          </cell>
        </row>
        <row r="44">
          <cell r="B44">
            <v>3.711960001567713</v>
          </cell>
          <cell r="C44">
            <v>3.7138372488325766</v>
          </cell>
          <cell r="D44">
            <v>5.5672854212306433</v>
          </cell>
          <cell r="E44">
            <v>5.3724635928845723</v>
          </cell>
          <cell r="F44">
            <v>3.8645391629111434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1.4204247238735401</v>
          </cell>
          <cell r="G45">
            <v>10.631304909574645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5.8710085122315707</v>
          </cell>
          <cell r="G46">
            <v>2.9531558720012172</v>
          </cell>
        </row>
        <row r="47">
          <cell r="B47">
            <v>0</v>
          </cell>
        </row>
        <row r="48">
          <cell r="B48">
            <v>2.0941980499242889E-2</v>
          </cell>
          <cell r="C48">
            <v>9.8653552927587228E-3</v>
          </cell>
          <cell r="D48">
            <v>1.9049405102765204</v>
          </cell>
          <cell r="E48">
            <v>3.0714372255944009</v>
          </cell>
          <cell r="F48">
            <v>6.1013093444029751</v>
          </cell>
          <cell r="G48">
            <v>3.3920572964631055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9.5768016193141209E-2</v>
          </cell>
          <cell r="C51">
            <v>4.1079305699214756E-3</v>
          </cell>
          <cell r="D51">
            <v>1.082759449914694</v>
          </cell>
          <cell r="E51">
            <v>5.1098561662118911</v>
          </cell>
          <cell r="F51">
            <v>6.2014112069879106</v>
          </cell>
          <cell r="G51">
            <v>1.939681246069962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2.6453639212415987</v>
          </cell>
          <cell r="C54">
            <v>3.0603725770539221</v>
          </cell>
          <cell r="D54">
            <v>3.055860364720647</v>
          </cell>
          <cell r="E54">
            <v>3.0462809689538171</v>
          </cell>
          <cell r="F54">
            <v>2.9637042325289538</v>
          </cell>
          <cell r="G54">
            <v>2.8922803278391691</v>
          </cell>
        </row>
        <row r="55">
          <cell r="B55">
            <v>1.6512752520371845</v>
          </cell>
          <cell r="C55">
            <v>1.7384989171909169</v>
          </cell>
          <cell r="D55">
            <v>0.48775543205503519</v>
          </cell>
          <cell r="E55">
            <v>6.0826859323445808</v>
          </cell>
          <cell r="F55">
            <v>8.9625838711436145</v>
          </cell>
          <cell r="G55">
            <v>4.3187992580795163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0.13499942951364344</v>
          </cell>
          <cell r="C63">
            <v>6.3513460902729513E-3</v>
          </cell>
          <cell r="D63">
            <v>7.5121509804553316E-2</v>
          </cell>
          <cell r="E63">
            <v>0</v>
          </cell>
          <cell r="F63">
            <v>1.2448736419695579E-2</v>
          </cell>
          <cell r="G63">
            <v>0.12977015239538844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5.063349780285833E-6</v>
          </cell>
          <cell r="C66">
            <v>9.8344917697891456E-7</v>
          </cell>
          <cell r="D66">
            <v>2.3569677009679335E-6</v>
          </cell>
          <cell r="E66">
            <v>0</v>
          </cell>
          <cell r="F66">
            <v>9.7640974823807204E-8</v>
          </cell>
          <cell r="G66">
            <v>7.2063613344079105E-8</v>
          </cell>
        </row>
        <row r="67">
          <cell r="B67">
            <v>1.343178218275487E-5</v>
          </cell>
          <cell r="C67">
            <v>2.8965550957798694E-6</v>
          </cell>
          <cell r="D67">
            <v>1.2326664541136265E-5</v>
          </cell>
          <cell r="E67">
            <v>1.188979821553993E-4</v>
          </cell>
          <cell r="F67">
            <v>3.6820622600332163E-2</v>
          </cell>
          <cell r="G67">
            <v>0.30308850640331109</v>
          </cell>
        </row>
        <row r="68">
          <cell r="B68">
            <v>1.3431859547497496E-5</v>
          </cell>
          <cell r="C68">
            <v>2.8965571553490191E-6</v>
          </cell>
          <cell r="D68">
            <v>1.2347039531751018E-5</v>
          </cell>
          <cell r="E68">
            <v>1.186173180310865E-4</v>
          </cell>
          <cell r="F68">
            <v>9.221985328540816E-2</v>
          </cell>
          <cell r="G68">
            <v>0.30324024398144844</v>
          </cell>
        </row>
        <row r="69">
          <cell r="B69">
            <v>5.7354433606130011E-6</v>
          </cell>
          <cell r="C69">
            <v>1.2450553970237153E-6</v>
          </cell>
          <cell r="D69">
            <v>5.3334763043686121E-6</v>
          </cell>
          <cell r="E69">
            <v>0</v>
          </cell>
          <cell r="F69">
            <v>3.4325549739399098E-8</v>
          </cell>
          <cell r="G69">
            <v>5.6472408917739805E-8</v>
          </cell>
        </row>
        <row r="90">
          <cell r="B90">
            <v>2.028073479890486</v>
          </cell>
          <cell r="C90">
            <v>0</v>
          </cell>
          <cell r="D90">
            <v>0</v>
          </cell>
          <cell r="E90">
            <v>2.2671704017075558</v>
          </cell>
          <cell r="F90">
            <v>0</v>
          </cell>
          <cell r="G90">
            <v>0</v>
          </cell>
        </row>
        <row r="91">
          <cell r="B91">
            <v>1.1839490797258923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1.7515353474971401E-8</v>
          </cell>
        </row>
        <row r="92">
          <cell r="B92">
            <v>1.4500000000700819</v>
          </cell>
          <cell r="C92">
            <v>3.8019398443187225</v>
          </cell>
          <cell r="D92">
            <v>3.1544690704615892</v>
          </cell>
          <cell r="E92">
            <v>0.85643028827219769</v>
          </cell>
          <cell r="F92">
            <v>0</v>
          </cell>
          <cell r="G92">
            <v>0</v>
          </cell>
        </row>
        <row r="93">
          <cell r="B93">
            <v>0.21541609391153813</v>
          </cell>
          <cell r="C93">
            <v>1.4880085489406296</v>
          </cell>
          <cell r="D93">
            <v>1.1888998060488425</v>
          </cell>
          <cell r="E93">
            <v>0</v>
          </cell>
          <cell r="F93">
            <v>0</v>
          </cell>
          <cell r="G93">
            <v>0</v>
          </cell>
        </row>
        <row r="94">
          <cell r="B94">
            <v>2.7560996555579038</v>
          </cell>
          <cell r="C94">
            <v>2.4873794480464673</v>
          </cell>
          <cell r="D94">
            <v>2.1326173753862259</v>
          </cell>
          <cell r="E94">
            <v>1.6501778922838468</v>
          </cell>
          <cell r="F94">
            <v>0.98802249528917219</v>
          </cell>
          <cell r="G94">
            <v>0.59156564737163031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B97">
            <v>0</v>
          </cell>
          <cell r="C97">
            <v>2.2570371329035734</v>
          </cell>
          <cell r="D97">
            <v>2.3254222499570334</v>
          </cell>
          <cell r="E97">
            <v>2.4440362839345071</v>
          </cell>
          <cell r="F97">
            <v>2.6997365548638705</v>
          </cell>
          <cell r="G97">
            <v>7.165870060723134</v>
          </cell>
        </row>
      </sheetData>
      <sheetData sheetId="34">
        <row r="14">
          <cell r="B14">
            <v>3.0805587219222113</v>
          </cell>
          <cell r="C14">
            <v>3.0805587219222113</v>
          </cell>
          <cell r="D14">
            <v>2.3505587790577205</v>
          </cell>
          <cell r="E14">
            <v>2.3419722923725592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7.3394301953716452</v>
          </cell>
          <cell r="D15">
            <v>7.3394303093730384</v>
          </cell>
          <cell r="E15">
            <v>7.4147308881560043</v>
          </cell>
          <cell r="F15">
            <v>7.5849005092064585</v>
          </cell>
          <cell r="G15">
            <v>7.6707129067389621</v>
          </cell>
        </row>
        <row r="16">
          <cell r="B16">
            <v>4.7247299999999992</v>
          </cell>
          <cell r="C16">
            <v>4.8070645660044811</v>
          </cell>
          <cell r="D16">
            <v>4.8580924303882593</v>
          </cell>
          <cell r="E16">
            <v>4.8618499999999987</v>
          </cell>
          <cell r="F16">
            <v>4.8618500338364727</v>
          </cell>
          <cell r="G16">
            <v>5.2556986190410555</v>
          </cell>
        </row>
        <row r="17">
          <cell r="B17">
            <v>3.3394499999999998</v>
          </cell>
          <cell r="C17">
            <v>3.9710289602866435</v>
          </cell>
          <cell r="D17">
            <v>4.359450014165593</v>
          </cell>
          <cell r="E17">
            <v>4.359450014165593</v>
          </cell>
          <cell r="F17">
            <v>4.359450014165593</v>
          </cell>
          <cell r="G17">
            <v>4.359450014165593</v>
          </cell>
        </row>
        <row r="18">
          <cell r="B18">
            <v>6.3285242915301076E-3</v>
          </cell>
          <cell r="C18">
            <v>9.023094860172165E-8</v>
          </cell>
          <cell r="D18">
            <v>9.0169517096005958E-8</v>
          </cell>
          <cell r="E18">
            <v>9.0130987130329632E-8</v>
          </cell>
          <cell r="F18">
            <v>1.01376135892145E-7</v>
          </cell>
          <cell r="G18">
            <v>1.1288812052221E-8</v>
          </cell>
        </row>
        <row r="19">
          <cell r="B19">
            <v>0.28172179397341712</v>
          </cell>
          <cell r="C19">
            <v>0.2817217939615258</v>
          </cell>
          <cell r="D19">
            <v>0.30145782589769626</v>
          </cell>
          <cell r="E19">
            <v>0.27599087747849976</v>
          </cell>
          <cell r="F19">
            <v>0.27364552939793263</v>
          </cell>
          <cell r="G19">
            <v>0.1921171394500587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2.8901202467640399E-2</v>
          </cell>
          <cell r="G20">
            <v>0.165778655681144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6.1842566702909899E-2</v>
          </cell>
          <cell r="G21">
            <v>6.1842566702909899E-2</v>
          </cell>
        </row>
        <row r="22">
          <cell r="B22">
            <v>0</v>
          </cell>
          <cell r="C22">
            <v>0.25</v>
          </cell>
          <cell r="D22">
            <v>3.7539430430745008E-2</v>
          </cell>
          <cell r="E22">
            <v>3.7539430273648006E-2</v>
          </cell>
          <cell r="F22">
            <v>3.9080073233694002E-2</v>
          </cell>
          <cell r="G22">
            <v>0.110336323908377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2.0577971990327402E-8</v>
          </cell>
          <cell r="G23">
            <v>1.36489613965979E-7</v>
          </cell>
        </row>
        <row r="24">
          <cell r="B24">
            <v>4.3007553396841897E-2</v>
          </cell>
          <cell r="C24">
            <v>0</v>
          </cell>
          <cell r="D24">
            <v>3.5613043097848518E-8</v>
          </cell>
          <cell r="E24">
            <v>1.3094577958152401E-2</v>
          </cell>
          <cell r="F24">
            <v>6.1800093097839001E-3</v>
          </cell>
          <cell r="G24">
            <v>1.4085127701332634E-8</v>
          </cell>
        </row>
        <row r="25">
          <cell r="B25">
            <v>9.6737683628366974E-3</v>
          </cell>
          <cell r="C25">
            <v>1.5377852900788636E-8</v>
          </cell>
          <cell r="D25">
            <v>1.537668640333445E-8</v>
          </cell>
          <cell r="E25">
            <v>1.5374493598369066E-8</v>
          </cell>
          <cell r="F25">
            <v>1.9799781549294508E-2</v>
          </cell>
          <cell r="G25">
            <v>5.4718279372876898E-2</v>
          </cell>
        </row>
        <row r="26">
          <cell r="B26">
            <v>7.6765706963545441E-2</v>
          </cell>
          <cell r="C26">
            <v>7.0564353068139657E-2</v>
          </cell>
          <cell r="D26">
            <v>7.0489657970205011E-2</v>
          </cell>
          <cell r="E26">
            <v>7.0489657965893293E-2</v>
          </cell>
          <cell r="F26">
            <v>6.4359172100089998E-2</v>
          </cell>
          <cell r="G26">
            <v>3.1489828279083365E-2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7.8972895410163897E-3</v>
          </cell>
          <cell r="G27">
            <v>5.5577992196073199E-2</v>
          </cell>
        </row>
        <row r="28">
          <cell r="B28">
            <v>1.0000000000000009E-3</v>
          </cell>
          <cell r="C28">
            <v>3.0372353500285332E-8</v>
          </cell>
          <cell r="D28">
            <v>3.0136496499688636E-8</v>
          </cell>
          <cell r="E28">
            <v>2.9662986759590448E-8</v>
          </cell>
          <cell r="F28">
            <v>1.0332366080995428E-8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8.5652322925881003E-3</v>
          </cell>
          <cell r="G29">
            <v>5.1615935469193699E-2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2.02165719608593E-6</v>
          </cell>
          <cell r="G30">
            <v>2.02165719608593E-6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2.3450673112312598E-2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1.84762502894183E-8</v>
          </cell>
          <cell r="G32">
            <v>4.4939074046640599E-8</v>
          </cell>
        </row>
        <row r="33">
          <cell r="B33">
            <v>8.7120000000000003E-2</v>
          </cell>
          <cell r="C33">
            <v>9.1575755721902963E-2</v>
          </cell>
          <cell r="D33">
            <v>0.32177423278110817</v>
          </cell>
          <cell r="E33">
            <v>0.45760744114718233</v>
          </cell>
          <cell r="F33">
            <v>1.2868198663755468</v>
          </cell>
          <cell r="G33">
            <v>2.5736977183560299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6.8623994873000402E-2</v>
          </cell>
          <cell r="F34">
            <v>0.40970498425087298</v>
          </cell>
          <cell r="G34">
            <v>1.6913039404548227</v>
          </cell>
        </row>
        <row r="35">
          <cell r="B35">
            <v>1.1186210000000001</v>
          </cell>
          <cell r="C35">
            <v>1.65292701458705</v>
          </cell>
          <cell r="D35">
            <v>3.0611854199724799</v>
          </cell>
          <cell r="E35">
            <v>4.0016241268318904</v>
          </cell>
          <cell r="F35">
            <v>7.6108983612151366</v>
          </cell>
          <cell r="G35">
            <v>18.051735419926999</v>
          </cell>
        </row>
        <row r="36">
          <cell r="B36">
            <v>0.67885700000000004</v>
          </cell>
          <cell r="C36">
            <v>1.1558999176781499</v>
          </cell>
          <cell r="D36">
            <v>1.2891570122117633</v>
          </cell>
          <cell r="E36">
            <v>1.2522741772681432</v>
          </cell>
          <cell r="F36">
            <v>0.44628429931008523</v>
          </cell>
          <cell r="G36">
            <v>2.5229878958810096E-7</v>
          </cell>
        </row>
        <row r="37">
          <cell r="B37">
            <v>0.27424799999999999</v>
          </cell>
          <cell r="C37">
            <v>0.43894531747641302</v>
          </cell>
          <cell r="D37">
            <v>0.88046817460502302</v>
          </cell>
          <cell r="E37">
            <v>1.0207039287188691</v>
          </cell>
          <cell r="F37">
            <v>1.371754687020724</v>
          </cell>
          <cell r="G37">
            <v>3.7722606908695697</v>
          </cell>
        </row>
        <row r="38">
          <cell r="B38">
            <v>0.90292899999999998</v>
          </cell>
          <cell r="C38">
            <v>1.12310126156801</v>
          </cell>
          <cell r="D38">
            <v>1.1752290000000001</v>
          </cell>
          <cell r="E38">
            <v>1.3623577161961371</v>
          </cell>
          <cell r="F38">
            <v>1.8309364463560689</v>
          </cell>
          <cell r="G38">
            <v>2.46061409299443</v>
          </cell>
        </row>
        <row r="39">
          <cell r="B39">
            <v>6.3350000000000004E-2</v>
          </cell>
          <cell r="C39">
            <v>4.6853658988126407E-2</v>
          </cell>
          <cell r="D39">
            <v>4.6853658631075407E-2</v>
          </cell>
          <cell r="E39">
            <v>8.0759651663965634E-2</v>
          </cell>
          <cell r="F39">
            <v>8.0214099957705995E-2</v>
          </cell>
          <cell r="G39">
            <v>1.9608841572605361E-2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1.7292198897033799E-8</v>
          </cell>
          <cell r="G40">
            <v>2.78278532128775E-8</v>
          </cell>
        </row>
        <row r="41">
          <cell r="B41">
            <v>8.3053317839590496E-3</v>
          </cell>
          <cell r="C41">
            <v>6.3988812162511129E-3</v>
          </cell>
          <cell r="D41">
            <v>1.0610818667571454E-2</v>
          </cell>
          <cell r="E41">
            <v>1.0610818667571454E-2</v>
          </cell>
          <cell r="F41">
            <v>3.0287754300027322E-8</v>
          </cell>
          <cell r="G41">
            <v>0</v>
          </cell>
        </row>
        <row r="42">
          <cell r="B42">
            <v>6.3770560784236797E-3</v>
          </cell>
          <cell r="C42">
            <v>1.5964939536632861E-2</v>
          </cell>
          <cell r="D42">
            <v>5.4418465660312061E-2</v>
          </cell>
          <cell r="E42">
            <v>5.752900550833516E-2</v>
          </cell>
          <cell r="F42">
            <v>0.101055279943064</v>
          </cell>
          <cell r="G42">
            <v>8.0478829828815004E-2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4.2121580446356603E-2</v>
          </cell>
          <cell r="G43">
            <v>0.12814288676739799</v>
          </cell>
        </row>
        <row r="44">
          <cell r="B44">
            <v>2.1408547626692899E-2</v>
          </cell>
          <cell r="C44">
            <v>1.4036901256132099E-2</v>
          </cell>
          <cell r="D44">
            <v>1.4036901251790398E-2</v>
          </cell>
          <cell r="E44">
            <v>1.354569332033545E-2</v>
          </cell>
          <cell r="F44">
            <v>1.2589103027292329E-2</v>
          </cell>
          <cell r="G44">
            <v>2.7988295691477871E-9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3.2232093161357498E-3</v>
          </cell>
          <cell r="G45">
            <v>5.8808908995751502E-2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0.12046193769510299</v>
          </cell>
          <cell r="G46">
            <v>7.0659702828659798E-2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9.9809875179271987E-4</v>
          </cell>
          <cell r="C48">
            <v>7.3235014011316076E-4</v>
          </cell>
          <cell r="D48">
            <v>4.6473862077902134E-2</v>
          </cell>
          <cell r="E48">
            <v>7.6236925047795528E-2</v>
          </cell>
          <cell r="F48">
            <v>0.15377195398010007</v>
          </cell>
          <cell r="G48">
            <v>8.7135607485980759E-2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8.3499999999999998E-3</v>
          </cell>
          <cell r="C51">
            <v>8.8959397912841064E-5</v>
          </cell>
          <cell r="D51">
            <v>2.366614391451596E-2</v>
          </cell>
          <cell r="E51">
            <v>0.11374956897703317</v>
          </cell>
          <cell r="F51">
            <v>0.14020713966613668</v>
          </cell>
          <cell r="G51">
            <v>4.4542053954606704E-2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7.35127E-2</v>
          </cell>
          <cell r="C54">
            <v>8.5143940852017097E-2</v>
          </cell>
          <cell r="D54">
            <v>8.5143939534495797E-2</v>
          </cell>
          <cell r="E54">
            <v>8.514393521249991E-2</v>
          </cell>
          <cell r="F54">
            <v>8.5144108705438704E-2</v>
          </cell>
          <cell r="G54">
            <v>8.5143775712092307E-2</v>
          </cell>
        </row>
        <row r="55">
          <cell r="B55">
            <v>3.4884327027656495E-2</v>
          </cell>
          <cell r="C55">
            <v>3.6730871955891295E-2</v>
          </cell>
          <cell r="D55">
            <v>2.869474514254949E-2</v>
          </cell>
          <cell r="E55">
            <v>0.12851576667139875</v>
          </cell>
          <cell r="F55">
            <v>0.189265968199679</v>
          </cell>
          <cell r="G55">
            <v>9.1118407364106702E-2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</v>
          </cell>
          <cell r="C63">
            <v>5.5645791639528805E-2</v>
          </cell>
          <cell r="D63">
            <v>5.5645791608322503E-2</v>
          </cell>
          <cell r="E63">
            <v>5.5645791591289004E-2</v>
          </cell>
          <cell r="F63">
            <v>5.5645791576403904E-2</v>
          </cell>
          <cell r="G63">
            <v>9.9999999798509404E-2</v>
          </cell>
        </row>
        <row r="64">
          <cell r="B64">
            <v>1.8890221798941199E-8</v>
          </cell>
          <cell r="C64">
            <v>1.8890221798941199E-8</v>
          </cell>
          <cell r="D64">
            <v>1.8890221798941199E-8</v>
          </cell>
          <cell r="E64">
            <v>1.3821914009048301E-8</v>
          </cell>
          <cell r="F64">
            <v>3.7285690542406297E-8</v>
          </cell>
          <cell r="G64">
            <v>1.07848005934988</v>
          </cell>
        </row>
        <row r="65">
          <cell r="B65">
            <v>1.38618086379444E-8</v>
          </cell>
          <cell r="C65">
            <v>1.38618086379444E-8</v>
          </cell>
          <cell r="D65">
            <v>1.38618086379444E-8</v>
          </cell>
          <cell r="E65">
            <v>1.0142640411680601E-8</v>
          </cell>
          <cell r="F65">
            <v>1.5767173941337801E-8</v>
          </cell>
          <cell r="G65">
            <v>2.4324345273960299E-7</v>
          </cell>
        </row>
        <row r="66">
          <cell r="B66">
            <v>2.14371869765586E-6</v>
          </cell>
          <cell r="C66">
            <v>2.14371869765586E-6</v>
          </cell>
          <cell r="D66">
            <v>2.14371869765586E-6</v>
          </cell>
          <cell r="E66">
            <v>8.1219410214727298E-8</v>
          </cell>
          <cell r="F66">
            <v>1.4766745064129501E-7</v>
          </cell>
          <cell r="G66">
            <v>1.03959548147973E-7</v>
          </cell>
        </row>
        <row r="67">
          <cell r="B67">
            <v>5.52931363210289E-6</v>
          </cell>
          <cell r="C67">
            <v>5.52931363210289E-6</v>
          </cell>
          <cell r="D67">
            <v>5.52931363210289E-6</v>
          </cell>
          <cell r="E67">
            <v>4.1093792711562604E-2</v>
          </cell>
          <cell r="F67">
            <v>3.6236610264410302E-2</v>
          </cell>
          <cell r="G67">
            <v>0.14353431351672921</v>
          </cell>
        </row>
        <row r="68">
          <cell r="B68">
            <v>5.52932514751712E-6</v>
          </cell>
          <cell r="C68">
            <v>5.52932514751712E-6</v>
          </cell>
          <cell r="D68">
            <v>5.52932514751712E-6</v>
          </cell>
          <cell r="E68">
            <v>4.0996567706783102E-2</v>
          </cell>
          <cell r="F68">
            <v>9.0848373327360399E-2</v>
          </cell>
          <cell r="G68">
            <v>0.1436061718857703</v>
          </cell>
        </row>
        <row r="69">
          <cell r="B69">
            <v>2.4025157176844098E-6</v>
          </cell>
          <cell r="C69">
            <v>2.4025157176844098E-6</v>
          </cell>
          <cell r="D69">
            <v>2.4025157176844098E-6</v>
          </cell>
          <cell r="E69">
            <v>8.1323420408230104E-8</v>
          </cell>
          <cell r="F69">
            <v>1.30019027462304E-7</v>
          </cell>
          <cell r="G69">
            <v>8.3799948319353106E-8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9.0498128853738145</v>
          </cell>
          <cell r="F72">
            <v>32.343092825716141</v>
          </cell>
          <cell r="G72">
            <v>26.707164169751579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</sheetData>
      <sheetData sheetId="42">
        <row r="5">
          <cell r="B5">
            <v>0.53609145966674265</v>
          </cell>
          <cell r="C5">
            <v>0</v>
          </cell>
          <cell r="D5">
            <v>0.38166501693078364</v>
          </cell>
          <cell r="E5">
            <v>0</v>
          </cell>
          <cell r="F5">
            <v>0</v>
          </cell>
          <cell r="G5">
            <v>3.4595867053349179</v>
          </cell>
        </row>
        <row r="12">
          <cell r="B12">
            <v>6.352563793102381E-2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9">
          <cell r="B19">
            <v>1.3280000001334962</v>
          </cell>
          <cell r="C19">
            <v>3.4355215783022648</v>
          </cell>
          <cell r="D19">
            <v>3.4355215789353832</v>
          </cell>
          <cell r="E19">
            <v>4.2191075641476443</v>
          </cell>
          <cell r="F19">
            <v>4.3141466190018622</v>
          </cell>
          <cell r="G19">
            <v>6.2937068672467351</v>
          </cell>
        </row>
        <row r="20">
          <cell r="B20">
            <v>5.6293831476614562</v>
          </cell>
          <cell r="C20">
            <v>5.6371266766977248</v>
          </cell>
          <cell r="D20">
            <v>5.4279779761225573</v>
          </cell>
          <cell r="E20">
            <v>5.6176514776046975</v>
          </cell>
          <cell r="F20">
            <v>5.4447603209968722</v>
          </cell>
          <cell r="G20">
            <v>5.1233152446196941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8">
          <cell r="B28">
            <v>4.0387658920529651E-3</v>
          </cell>
          <cell r="C28">
            <v>1.2319865517984143E-2</v>
          </cell>
          <cell r="D28">
            <v>1.2319862894074905E-2</v>
          </cell>
          <cell r="E28">
            <v>1.2319836044127674E-2</v>
          </cell>
          <cell r="F28">
            <v>2.4333146587228263</v>
          </cell>
          <cell r="G28">
            <v>16.060475791032982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6.8778577928840994</v>
          </cell>
          <cell r="F29">
            <v>24.580750527262378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18.439924437592015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5.9040688203081562</v>
          </cell>
        </row>
        <row r="38">
          <cell r="B38">
            <v>1.2890701090759165</v>
          </cell>
          <cell r="C38">
            <v>4.4394883752125818</v>
          </cell>
          <cell r="D38">
            <v>4.4394883743614697</v>
          </cell>
          <cell r="E38">
            <v>3.5809056601216338</v>
          </cell>
          <cell r="F38">
            <v>3.4767703858572347</v>
          </cell>
          <cell r="G38">
            <v>3.4767703781349777</v>
          </cell>
        </row>
        <row r="39">
          <cell r="B39">
            <v>1.1764705423857287</v>
          </cell>
          <cell r="C39">
            <v>4.0517015016705358</v>
          </cell>
          <cell r="D39">
            <v>4.051701500893766</v>
          </cell>
          <cell r="E39">
            <v>3.2681155156219077</v>
          </cell>
          <cell r="F39">
            <v>3.1730764004234744</v>
          </cell>
          <cell r="G39">
            <v>3.1730763933757533</v>
          </cell>
        </row>
      </sheetData>
      <sheetData sheetId="43">
        <row r="3">
          <cell r="B3">
            <v>48.063397652170998</v>
          </cell>
          <cell r="C3">
            <v>50.546771801237625</v>
          </cell>
          <cell r="D3">
            <v>52.060940932330745</v>
          </cell>
          <cell r="E3">
            <v>53.400539271876916</v>
          </cell>
          <cell r="F3">
            <v>54.739307547776484</v>
          </cell>
          <cell r="G3">
            <v>56.232447662223244</v>
          </cell>
        </row>
        <row r="6">
          <cell r="B6">
            <v>0</v>
          </cell>
          <cell r="C6">
            <v>4.8941863627997053</v>
          </cell>
          <cell r="D6">
            <v>4.894186361957015</v>
          </cell>
          <cell r="E6">
            <v>4.8941863628869982</v>
          </cell>
          <cell r="F6">
            <v>4.8941840869545574</v>
          </cell>
          <cell r="G6">
            <v>5.2593640536263173</v>
          </cell>
        </row>
        <row r="11">
          <cell r="B11">
            <v>60.069999995344475</v>
          </cell>
          <cell r="C11">
            <v>62.339946215900468</v>
          </cell>
          <cell r="D11">
            <v>64.14279465450889</v>
          </cell>
          <cell r="E11">
            <v>65.909426723038933</v>
          </cell>
          <cell r="F11">
            <v>68.035280943536321</v>
          </cell>
          <cell r="G11">
            <v>72.944328657079012</v>
          </cell>
        </row>
        <row r="18">
          <cell r="B18">
            <v>3.5600000001087206</v>
          </cell>
          <cell r="C18">
            <v>3.4647164166025912</v>
          </cell>
          <cell r="D18">
            <v>3.2142659099312199</v>
          </cell>
          <cell r="E18">
            <v>0</v>
          </cell>
          <cell r="F18">
            <v>0</v>
          </cell>
          <cell r="G18">
            <v>0</v>
          </cell>
        </row>
        <row r="19">
          <cell r="B19">
            <v>12.728638657008714</v>
          </cell>
          <cell r="C19">
            <v>13.638426910322316</v>
          </cell>
          <cell r="D19">
            <v>20.987806433994926</v>
          </cell>
          <cell r="E19">
            <v>22.423853599263271</v>
          </cell>
          <cell r="F19">
            <v>23.250563355448929</v>
          </cell>
          <cell r="G19">
            <v>38.492703014421274</v>
          </cell>
        </row>
        <row r="21">
          <cell r="B21">
            <v>7.7980399996954501</v>
          </cell>
          <cell r="C21">
            <v>8.0801396383988493</v>
          </cell>
          <cell r="D21">
            <v>5.7467405832715297</v>
          </cell>
          <cell r="E21">
            <v>5.5456388937525896</v>
          </cell>
          <cell r="F21">
            <v>5.4553187954550264</v>
          </cell>
          <cell r="G21">
            <v>0</v>
          </cell>
        </row>
        <row r="22">
          <cell r="B22">
            <v>6.762755789151853E-2</v>
          </cell>
          <cell r="C22">
            <v>8.5488346665263865E-2</v>
          </cell>
          <cell r="D22">
            <v>8.5488346671091009E-2</v>
          </cell>
          <cell r="E22">
            <v>8.5488346701543622E-2</v>
          </cell>
          <cell r="F22">
            <v>8.5488346705531487E-2</v>
          </cell>
          <cell r="G22">
            <v>8.5488346709309521E-2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6.5538916109920917</v>
          </cell>
          <cell r="F23">
            <v>16.900569177282083</v>
          </cell>
          <cell r="G23">
            <v>18.676726823932139</v>
          </cell>
        </row>
        <row r="24">
          <cell r="B24">
            <v>0.74846034931274474</v>
          </cell>
          <cell r="C24">
            <v>0.9497280029535119</v>
          </cell>
          <cell r="D24">
            <v>1.135462924141579</v>
          </cell>
          <cell r="E24">
            <v>2.1545441346376819</v>
          </cell>
          <cell r="F24">
            <v>2.1912141701007739</v>
          </cell>
          <cell r="G24">
            <v>2.2260178181543213</v>
          </cell>
        </row>
        <row r="33">
          <cell r="B33">
            <v>12.006602343173475</v>
          </cell>
          <cell r="C33">
            <v>12.710039487095049</v>
          </cell>
          <cell r="D33">
            <v>12.998718715010256</v>
          </cell>
          <cell r="E33">
            <v>13.425752644278678</v>
          </cell>
          <cell r="F33">
            <v>13.797200145935356</v>
          </cell>
          <cell r="G33">
            <v>14.215881653893851</v>
          </cell>
        </row>
        <row r="34">
          <cell r="B34">
            <v>8.8978000081871027</v>
          </cell>
          <cell r="C34">
            <v>8.1046681320742611</v>
          </cell>
          <cell r="D34">
            <v>8.0850797102025904</v>
          </cell>
          <cell r="E34">
            <v>6.2429248875756649</v>
          </cell>
          <cell r="F34">
            <v>3.0735010208143243</v>
          </cell>
          <cell r="G34">
            <v>0</v>
          </cell>
        </row>
        <row r="35">
          <cell r="B35">
            <v>2.7300000135357845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0.22732329918333982</v>
          </cell>
          <cell r="F36">
            <v>0.25020170548200116</v>
          </cell>
          <cell r="G36">
            <v>0.25020160986976131</v>
          </cell>
        </row>
        <row r="37">
          <cell r="B37">
            <v>35.244183439086562</v>
          </cell>
          <cell r="C37">
            <v>31.758242677332703</v>
          </cell>
          <cell r="D37">
            <v>24.627884451845375</v>
          </cell>
          <cell r="E37">
            <v>16.035854264367096</v>
          </cell>
          <cell r="F37">
            <v>10.568341255781554</v>
          </cell>
          <cell r="G37">
            <v>1.4428394675432603</v>
          </cell>
        </row>
        <row r="38">
          <cell r="B38">
            <v>0.3081765609999369</v>
          </cell>
          <cell r="C38">
            <v>0</v>
          </cell>
          <cell r="D38">
            <v>1.1062490820992907E-2</v>
          </cell>
          <cell r="E38">
            <v>1.9190878686593154</v>
          </cell>
          <cell r="F38">
            <v>2.0898549437475324</v>
          </cell>
          <cell r="G38">
            <v>2.3289143598386075</v>
          </cell>
        </row>
        <row r="39">
          <cell r="B39">
            <v>0.43672371505572161</v>
          </cell>
          <cell r="C39">
            <v>0.55206471314206784</v>
          </cell>
          <cell r="D39">
            <v>2.2678132078673858</v>
          </cell>
          <cell r="E39">
            <v>5.0479715859808589</v>
          </cell>
          <cell r="F39">
            <v>5.0479715864210704</v>
          </cell>
          <cell r="G39">
            <v>5.0479715864862351</v>
          </cell>
        </row>
        <row r="55">
          <cell r="B55">
            <v>9.8138872432844337</v>
          </cell>
          <cell r="C55">
            <v>10.335082531515734</v>
          </cell>
          <cell r="D55">
            <v>10.526374826849318</v>
          </cell>
          <cell r="E55">
            <v>10.526374839331062</v>
          </cell>
          <cell r="F55">
            <v>10.899078145400937</v>
          </cell>
          <cell r="G55">
            <v>11.310612542897308</v>
          </cell>
        </row>
        <row r="56">
          <cell r="B56">
            <v>1.1081275656064697</v>
          </cell>
          <cell r="C56">
            <v>1.4007900301766774</v>
          </cell>
          <cell r="D56">
            <v>1.6427084785406245</v>
          </cell>
          <cell r="E56">
            <v>3.0957810393693301</v>
          </cell>
          <cell r="F56">
            <v>3.0957810398271137</v>
          </cell>
          <cell r="G56">
            <v>3.0996333939626517</v>
          </cell>
        </row>
        <row r="57">
          <cell r="B57">
            <v>6.9177025666425838</v>
          </cell>
          <cell r="C57">
            <v>6.3112662410345823</v>
          </cell>
          <cell r="D57">
            <v>6.3112659022057809</v>
          </cell>
          <cell r="E57">
            <v>5.071062834885895</v>
          </cell>
          <cell r="F57">
            <v>2.6258569927652755</v>
          </cell>
          <cell r="G57">
            <v>0.19924265600397095</v>
          </cell>
        </row>
        <row r="58">
          <cell r="B58">
            <v>1.8458212591518806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B59">
            <v>28.61976822834762</v>
          </cell>
          <cell r="C59">
            <v>25.587868758405033</v>
          </cell>
          <cell r="D59">
            <v>19.863700767160928</v>
          </cell>
          <cell r="E59">
            <v>14.710099623230134</v>
          </cell>
          <cell r="F59">
            <v>10.308743160265696</v>
          </cell>
          <cell r="G59">
            <v>3.0735586337989012</v>
          </cell>
        </row>
        <row r="60">
          <cell r="B60">
            <v>0</v>
          </cell>
          <cell r="C60">
            <v>0</v>
          </cell>
          <cell r="D60">
            <v>3.3037411259371187E-2</v>
          </cell>
          <cell r="E60">
            <v>5.2226678247692199E-2</v>
          </cell>
          <cell r="F60">
            <v>5.2227237414711504E-2</v>
          </cell>
          <cell r="G60">
            <v>4.8374877242098234E-2</v>
          </cell>
        </row>
        <row r="61">
          <cell r="B61">
            <v>2.3674000000723026</v>
          </cell>
          <cell r="C61">
            <v>2.3075011334573312</v>
          </cell>
          <cell r="D61">
            <v>2.1455224948790894</v>
          </cell>
          <cell r="E61">
            <v>0</v>
          </cell>
          <cell r="F61">
            <v>0</v>
          </cell>
          <cell r="G61">
            <v>0</v>
          </cell>
        </row>
        <row r="62">
          <cell r="B62">
            <v>5.1850533025269208</v>
          </cell>
          <cell r="C62">
            <v>5.5675573279004702</v>
          </cell>
          <cell r="D62">
            <v>9.161973587557096</v>
          </cell>
          <cell r="E62">
            <v>10.552580641112836</v>
          </cell>
          <cell r="F62">
            <v>11.874415112637008</v>
          </cell>
          <cell r="G62">
            <v>12.112958267681417</v>
          </cell>
        </row>
        <row r="63">
          <cell r="B63">
            <v>6.5822709881087098</v>
          </cell>
          <cell r="C63">
            <v>7.0678500798659334</v>
          </cell>
          <cell r="D63">
            <v>10.344650241076922</v>
          </cell>
          <cell r="E63">
            <v>10.399747282342975</v>
          </cell>
          <cell r="F63">
            <v>10.080563608785189</v>
          </cell>
          <cell r="G63">
            <v>23.167001469352716</v>
          </cell>
        </row>
        <row r="64">
          <cell r="B64">
            <v>5.3111173420802826</v>
          </cell>
          <cell r="C64">
            <v>6.266950465565909</v>
          </cell>
          <cell r="D64">
            <v>6.2669504600961279</v>
          </cell>
          <cell r="E64">
            <v>5.9276324993354148</v>
          </cell>
          <cell r="F64">
            <v>2.67248924028859</v>
          </cell>
          <cell r="G64">
            <v>0</v>
          </cell>
        </row>
        <row r="65">
          <cell r="B65">
            <v>0.46151732259765565</v>
          </cell>
          <cell r="C65">
            <v>0.54457479779905127</v>
          </cell>
          <cell r="D65">
            <v>0.54457479782009155</v>
          </cell>
          <cell r="E65">
            <v>0.54457479783940355</v>
          </cell>
          <cell r="F65">
            <v>0.54457479788527774</v>
          </cell>
          <cell r="G65">
            <v>0.54457479791392083</v>
          </cell>
        </row>
        <row r="66">
          <cell r="B66">
            <v>4.1173651198391958</v>
          </cell>
          <cell r="C66">
            <v>4.2663137290745903</v>
          </cell>
          <cell r="D66">
            <v>3.0342790279673686</v>
          </cell>
          <cell r="E66">
            <v>2.9280973359013642</v>
          </cell>
          <cell r="F66">
            <v>2.8804083240002538</v>
          </cell>
          <cell r="G66">
            <v>0</v>
          </cell>
        </row>
        <row r="67">
          <cell r="B67">
            <v>6.762755789151853E-2</v>
          </cell>
          <cell r="C67">
            <v>8.5488346665263865E-2</v>
          </cell>
          <cell r="D67">
            <v>8.5488346671091009E-2</v>
          </cell>
          <cell r="E67">
            <v>8.5488346701543622E-2</v>
          </cell>
          <cell r="F67">
            <v>8.5488346705531487E-2</v>
          </cell>
          <cell r="G67">
            <v>8.5488346709309521E-2</v>
          </cell>
        </row>
        <row r="68">
          <cell r="B68">
            <v>0.31051056140461808</v>
          </cell>
          <cell r="C68">
            <v>0.39251801104401035</v>
          </cell>
          <cell r="D68">
            <v>1.6124151907937114</v>
          </cell>
          <cell r="E68">
            <v>3.5891077976323871</v>
          </cell>
          <cell r="F68">
            <v>3.5891077979453758</v>
          </cell>
          <cell r="G68">
            <v>3.6345395422700855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5.0618203345603163</v>
          </cell>
          <cell r="F69">
            <v>13.613868907195801</v>
          </cell>
          <cell r="G69">
            <v>15.150016763063508</v>
          </cell>
        </row>
        <row r="70">
          <cell r="B70">
            <v>0</v>
          </cell>
          <cell r="C70">
            <v>3.9773209078468081</v>
          </cell>
          <cell r="D70">
            <v>3.9773209216077912</v>
          </cell>
          <cell r="E70">
            <v>3.9773209230488886</v>
          </cell>
          <cell r="F70">
            <v>4.3929573688170453</v>
          </cell>
          <cell r="G70">
            <v>4.3929577618666551</v>
          </cell>
        </row>
        <row r="71">
          <cell r="B71">
            <v>72.708169057554187</v>
          </cell>
          <cell r="C71">
            <v>74.111082360351389</v>
          </cell>
          <cell r="D71">
            <v>75.550262454485292</v>
          </cell>
          <cell r="E71">
            <v>76.521914973539225</v>
          </cell>
          <cell r="F71">
            <v>76.715560079933809</v>
          </cell>
          <cell r="G71">
            <v>76.818959052762551</v>
          </cell>
        </row>
      </sheetData>
      <sheetData sheetId="44">
        <row r="3">
          <cell r="B3">
            <v>56.994774574912441</v>
          </cell>
          <cell r="C3">
            <v>58.70189452553241</v>
          </cell>
          <cell r="D3">
            <v>59.931752930154346</v>
          </cell>
          <cell r="E3">
            <v>57.068349904712065</v>
          </cell>
          <cell r="F3">
            <v>51.902151468311416</v>
          </cell>
          <cell r="G3">
            <v>46.962988869277602</v>
          </cell>
        </row>
        <row r="6">
          <cell r="B6">
            <v>0</v>
          </cell>
          <cell r="C6">
            <v>6.9642315919806537</v>
          </cell>
          <cell r="D6">
            <v>0.4749741019432524</v>
          </cell>
          <cell r="E6">
            <v>0.48945886368526698</v>
          </cell>
          <cell r="F6">
            <v>0.4659751753674784</v>
          </cell>
          <cell r="G6">
            <v>0.37638416370084032</v>
          </cell>
        </row>
        <row r="11">
          <cell r="B11">
            <v>60.950000389821064</v>
          </cell>
          <cell r="C11">
            <v>60.199386062551866</v>
          </cell>
          <cell r="D11">
            <v>62.95368784154509</v>
          </cell>
          <cell r="E11">
            <v>61.453714632474551</v>
          </cell>
          <cell r="F11">
            <v>57.874540202930433</v>
          </cell>
          <cell r="G11">
            <v>52.752319368012493</v>
          </cell>
        </row>
        <row r="12">
          <cell r="B12">
            <v>30.256447999642074</v>
          </cell>
          <cell r="C12">
            <v>27.850000000271653</v>
          </cell>
          <cell r="D12">
            <v>18.423742827545755</v>
          </cell>
          <cell r="E12">
            <v>8.3080250590590552</v>
          </cell>
          <cell r="F12">
            <v>1.7578791496607755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2.9484921591456915E-2</v>
          </cell>
        </row>
        <row r="14">
          <cell r="B14">
            <v>25.264554939327095</v>
          </cell>
          <cell r="C14">
            <v>26.239450180948747</v>
          </cell>
          <cell r="D14">
            <v>21.865324706676663</v>
          </cell>
          <cell r="E14">
            <v>16.519169246047429</v>
          </cell>
          <cell r="F14">
            <v>5.6250674609044342</v>
          </cell>
          <cell r="G14">
            <v>2.9008556231362848</v>
          </cell>
        </row>
        <row r="15">
          <cell r="B15">
            <v>0.28423831366796243</v>
          </cell>
          <cell r="C15">
            <v>1.735318997133978</v>
          </cell>
          <cell r="D15">
            <v>1.4544704991097208</v>
          </cell>
          <cell r="E15">
            <v>1.9470142330343138E-2</v>
          </cell>
          <cell r="F15">
            <v>0</v>
          </cell>
          <cell r="G15">
            <v>0</v>
          </cell>
        </row>
        <row r="16">
          <cell r="B16">
            <v>1.4022762851291597</v>
          </cell>
          <cell r="C16">
            <v>1.5372225855603137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7.7268815508048023</v>
          </cell>
          <cell r="C17">
            <v>8.879451204364635</v>
          </cell>
          <cell r="D17">
            <v>6.5758072772156151</v>
          </cell>
          <cell r="E17">
            <v>8.8837934236830094</v>
          </cell>
          <cell r="F17">
            <v>9.9612621840334779</v>
          </cell>
          <cell r="G17">
            <v>6.6782469274757181</v>
          </cell>
        </row>
        <row r="19">
          <cell r="B19">
            <v>0.62699335417326996</v>
          </cell>
          <cell r="C19">
            <v>0.68733125659567185</v>
          </cell>
          <cell r="D19">
            <v>0.68733125669822603</v>
          </cell>
          <cell r="E19">
            <v>0.68733125685739749</v>
          </cell>
          <cell r="F19">
            <v>1.192569229970031E-7</v>
          </cell>
          <cell r="G19">
            <v>3.6115328039328505</v>
          </cell>
        </row>
        <row r="20">
          <cell r="B20">
            <v>0</v>
          </cell>
          <cell r="C20">
            <v>0</v>
          </cell>
          <cell r="D20">
            <v>1.8870523696961733E-4</v>
          </cell>
          <cell r="E20">
            <v>0</v>
          </cell>
          <cell r="F20">
            <v>0</v>
          </cell>
          <cell r="G20">
            <v>7.4769063899182489E-3</v>
          </cell>
        </row>
        <row r="21">
          <cell r="B21">
            <v>2.9295792775746721</v>
          </cell>
          <cell r="C21">
            <v>3.1201562850963835</v>
          </cell>
          <cell r="D21">
            <v>6.6939530225835764</v>
          </cell>
          <cell r="E21">
            <v>11.62227086631486</v>
          </cell>
          <cell r="F21">
            <v>17.769404814148871</v>
          </cell>
          <cell r="G21">
            <v>18.437828549414089</v>
          </cell>
        </row>
        <row r="28">
          <cell r="B28">
            <v>3.9552258149086263</v>
          </cell>
          <cell r="C28">
            <v>1.4974915370194533</v>
          </cell>
          <cell r="D28">
            <v>3.0219349113907379</v>
          </cell>
          <cell r="E28">
            <v>4.3853647277624876</v>
          </cell>
          <cell r="F28">
            <v>5.9723887346190194</v>
          </cell>
          <cell r="G28">
            <v>5.7893304987348921</v>
          </cell>
        </row>
        <row r="47">
          <cell r="B47">
            <v>4.2612062219267965</v>
          </cell>
          <cell r="C47">
            <v>4.6176478221158366</v>
          </cell>
          <cell r="D47">
            <v>6.3702185029530165</v>
          </cell>
          <cell r="E47">
            <v>12.615670974267326</v>
          </cell>
          <cell r="F47">
            <v>20.388320674101802</v>
          </cell>
          <cell r="G47">
            <v>21.357815162541037</v>
          </cell>
        </row>
        <row r="48">
          <cell r="B48">
            <v>24.842916862451219</v>
          </cell>
          <cell r="C48">
            <v>23.065420271743822</v>
          </cell>
          <cell r="D48">
            <v>15.455435874046513</v>
          </cell>
          <cell r="E48">
            <v>7.3039600841347845</v>
          </cell>
          <cell r="F48">
            <v>1.6512218754664874</v>
          </cell>
          <cell r="G48">
            <v>2.4267153759950706E-2</v>
          </cell>
        </row>
        <row r="49">
          <cell r="B49">
            <v>24.189814888474082</v>
          </cell>
          <cell r="C49">
            <v>25.326919585856455</v>
          </cell>
          <cell r="D49">
            <v>17.274166927608817</v>
          </cell>
          <cell r="E49">
            <v>11.461220345344509</v>
          </cell>
          <cell r="F49">
            <v>2.6496469303293537</v>
          </cell>
          <cell r="G49">
            <v>0.95336462357624108</v>
          </cell>
        </row>
        <row r="50">
          <cell r="B50">
            <v>0</v>
          </cell>
          <cell r="C50">
            <v>0</v>
          </cell>
          <cell r="D50">
            <v>5.3461306406750584</v>
          </cell>
          <cell r="E50">
            <v>5.8397288948195927</v>
          </cell>
          <cell r="F50">
            <v>5.4550596249461538</v>
          </cell>
          <cell r="G50">
            <v>4.3443735930864724</v>
          </cell>
        </row>
        <row r="51">
          <cell r="B51">
            <v>2.0957127352719329</v>
          </cell>
          <cell r="C51">
            <v>2.2700576553796457</v>
          </cell>
          <cell r="D51">
            <v>1.6091295619898114</v>
          </cell>
          <cell r="E51">
            <v>4.0375109791317199</v>
          </cell>
          <cell r="F51">
            <v>5.5195225097250278</v>
          </cell>
          <cell r="G51">
            <v>2.9341459956574423</v>
          </cell>
        </row>
        <row r="52">
          <cell r="B52">
            <v>5.553900000024826</v>
          </cell>
          <cell r="C52">
            <v>6.015935339658979</v>
          </cell>
          <cell r="D52">
            <v>3.9526493175830946</v>
          </cell>
          <cell r="E52">
            <v>3.8619303282552306</v>
          </cell>
          <cell r="F52">
            <v>3.5320508823241288</v>
          </cell>
          <cell r="G52">
            <v>3.0072497151886757</v>
          </cell>
        </row>
        <row r="53">
          <cell r="B53">
            <v>6.1735442400611467</v>
          </cell>
          <cell r="C53">
            <v>6.1254297212733411</v>
          </cell>
          <cell r="D53">
            <v>6.1913354339132063</v>
          </cell>
          <cell r="E53">
            <v>6.9417902287439963</v>
          </cell>
          <cell r="F53">
            <v>6.8484124091728518</v>
          </cell>
          <cell r="G53">
            <v>5.618477134199825</v>
          </cell>
        </row>
        <row r="54">
          <cell r="B54">
            <v>1.8770697000707279</v>
          </cell>
          <cell r="C54">
            <v>2.1600816106608391</v>
          </cell>
          <cell r="D54">
            <v>0.38481102925546246</v>
          </cell>
          <cell r="E54">
            <v>0.64441082194823529</v>
          </cell>
          <cell r="F54">
            <v>1.066231242405602</v>
          </cell>
          <cell r="G54">
            <v>1.0331993280886733</v>
          </cell>
        </row>
        <row r="55">
          <cell r="B55">
            <v>0.62699335417326996</v>
          </cell>
          <cell r="C55">
            <v>0.68733125659567185</v>
          </cell>
          <cell r="D55">
            <v>0.68733125669822603</v>
          </cell>
          <cell r="E55">
            <v>0.68733125685739749</v>
          </cell>
          <cell r="F55">
            <v>1.192569229970031E-7</v>
          </cell>
          <cell r="G55">
            <v>3.6115328039328505</v>
          </cell>
        </row>
        <row r="56">
          <cell r="B56">
            <v>1.2230653758896533</v>
          </cell>
          <cell r="C56">
            <v>1.340765539125705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6.9642315919806537</v>
          </cell>
          <cell r="D58">
            <v>0.4749741019432524</v>
          </cell>
          <cell r="E58">
            <v>0.48945886368526698</v>
          </cell>
          <cell r="F58">
            <v>0.4659751753674784</v>
          </cell>
          <cell r="G58">
            <v>0.37638416370084032</v>
          </cell>
        </row>
        <row r="59">
          <cell r="B59">
            <v>73.23825734772646</v>
          </cell>
          <cell r="C59">
            <v>78.573820394390935</v>
          </cell>
          <cell r="D59">
            <v>58.192376546629369</v>
          </cell>
          <cell r="E59">
            <v>54.184112045038269</v>
          </cell>
          <cell r="F59">
            <v>47.807050351453647</v>
          </cell>
          <cell r="G59">
            <v>43.458992242350661</v>
          </cell>
        </row>
      </sheetData>
      <sheetData sheetId="45">
        <row r="3">
          <cell r="B3">
            <v>44.576905509623437</v>
          </cell>
          <cell r="C3">
            <v>44.861180252543839</v>
          </cell>
          <cell r="D3">
            <v>44.328052227498667</v>
          </cell>
          <cell r="E3">
            <v>43.808769284056474</v>
          </cell>
          <cell r="F3">
            <v>42.183228609970406</v>
          </cell>
          <cell r="G3">
            <v>39.634940566087728</v>
          </cell>
        </row>
        <row r="10">
          <cell r="B10">
            <v>1.2065366362630705</v>
          </cell>
          <cell r="C10">
            <v>8.5222530804627308</v>
          </cell>
          <cell r="D10">
            <v>1.2347482170944692</v>
          </cell>
          <cell r="E10">
            <v>1.3439936622921151</v>
          </cell>
          <cell r="F10">
            <v>1.1971421323661886</v>
          </cell>
          <cell r="G10">
            <v>1.0529103912536129</v>
          </cell>
        </row>
        <row r="15">
          <cell r="B15">
            <v>69.470035443360359</v>
          </cell>
          <cell r="C15">
            <v>69.897375332323037</v>
          </cell>
          <cell r="D15">
            <v>60.599450064679019</v>
          </cell>
          <cell r="E15">
            <v>63.371500617092721</v>
          </cell>
          <cell r="F15">
            <v>65.427283781467793</v>
          </cell>
          <cell r="G15">
            <v>62.431784437985982</v>
          </cell>
        </row>
        <row r="16">
          <cell r="B16">
            <v>60.231814850973265</v>
          </cell>
          <cell r="C16">
            <v>51.319931185643121</v>
          </cell>
          <cell r="D16">
            <v>37.685415651208515</v>
          </cell>
          <cell r="E16">
            <v>16.011813242048365</v>
          </cell>
          <cell r="F16">
            <v>2.840293587724215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8.7231168896332839E-2</v>
          </cell>
        </row>
        <row r="18">
          <cell r="B18">
            <v>46.693558632731865</v>
          </cell>
          <cell r="C18">
            <v>46.084287474380808</v>
          </cell>
          <cell r="D18">
            <v>43.691436470152965</v>
          </cell>
          <cell r="E18">
            <v>35.474157518484908</v>
          </cell>
          <cell r="F18">
            <v>16.221638118363948</v>
          </cell>
          <cell r="G18">
            <v>10.600665443222038</v>
          </cell>
        </row>
        <row r="19">
          <cell r="B19">
            <v>0.30835238735124887</v>
          </cell>
          <cell r="C19">
            <v>2.184741674986824</v>
          </cell>
          <cell r="D19">
            <v>2.1195619536417705</v>
          </cell>
          <cell r="E19">
            <v>2.5838133635417454E-2</v>
          </cell>
          <cell r="F19">
            <v>0</v>
          </cell>
          <cell r="G19">
            <v>0</v>
          </cell>
        </row>
        <row r="20">
          <cell r="B20">
            <v>0.10000000009194046</v>
          </cell>
          <cell r="C20">
            <v>9.6020086738397695E-2</v>
          </cell>
          <cell r="D20">
            <v>2.3189028231016897E-2</v>
          </cell>
          <cell r="E20">
            <v>3.6447298290322432E-4</v>
          </cell>
          <cell r="F20">
            <v>0</v>
          </cell>
          <cell r="G20">
            <v>0</v>
          </cell>
        </row>
        <row r="21">
          <cell r="B21">
            <v>7.2227188199603711</v>
          </cell>
          <cell r="C21">
            <v>10.007094741656122</v>
          </cell>
          <cell r="D21">
            <v>8.8882888457890807</v>
          </cell>
          <cell r="E21">
            <v>11.86261539521842</v>
          </cell>
          <cell r="F21">
            <v>13.402438100553303</v>
          </cell>
          <cell r="G21">
            <v>9.4434382464217919</v>
          </cell>
        </row>
        <row r="22">
          <cell r="B22">
            <v>16.99118575643595</v>
          </cell>
          <cell r="C22">
            <v>18.55000508280051</v>
          </cell>
          <cell r="D22">
            <v>16.857512876873542</v>
          </cell>
          <cell r="E22">
            <v>18.423058082588142</v>
          </cell>
          <cell r="F22">
            <v>16.300817931115073</v>
          </cell>
          <cell r="G22">
            <v>12.948427244373532</v>
          </cell>
        </row>
        <row r="23">
          <cell r="B23">
            <v>2.5068244970084019</v>
          </cell>
          <cell r="C23">
            <v>2.9279991667541951</v>
          </cell>
          <cell r="D23">
            <v>3.0089259358215688</v>
          </cell>
          <cell r="E23">
            <v>3.4011095932565514</v>
          </cell>
          <cell r="F23">
            <v>5.6225232922118344</v>
          </cell>
          <cell r="G23">
            <v>9.0831881751712764</v>
          </cell>
        </row>
        <row r="24">
          <cell r="B24">
            <v>0</v>
          </cell>
          <cell r="C24">
            <v>0</v>
          </cell>
          <cell r="D24">
            <v>3.1531149809458172E-4</v>
          </cell>
          <cell r="E24">
            <v>0</v>
          </cell>
          <cell r="F24">
            <v>0</v>
          </cell>
          <cell r="G24">
            <v>2.6602071866560172E-2</v>
          </cell>
        </row>
        <row r="25">
          <cell r="B25">
            <v>15.194972225239283</v>
          </cell>
          <cell r="C25">
            <v>17.82154222569083</v>
          </cell>
          <cell r="D25">
            <v>31.222944176105855</v>
          </cell>
          <cell r="E25">
            <v>45.63683091759026</v>
          </cell>
          <cell r="F25">
            <v>60.837249473265715</v>
          </cell>
          <cell r="G25">
            <v>64.192102569020136</v>
          </cell>
        </row>
        <row r="26">
          <cell r="B26">
            <v>218.7194626131527</v>
          </cell>
          <cell r="C26">
            <v>218.88899697097384</v>
          </cell>
          <cell r="D26">
            <v>204.09704031400145</v>
          </cell>
          <cell r="E26">
            <v>194.20728797289769</v>
          </cell>
          <cell r="F26">
            <v>180.65224428470188</v>
          </cell>
          <cell r="G26">
            <v>168.81343935695764</v>
          </cell>
        </row>
        <row r="102">
          <cell r="B102">
            <v>8.9079986365638497</v>
          </cell>
          <cell r="C102">
            <v>7.2239941375444223</v>
          </cell>
          <cell r="D102">
            <v>0.74580662391801789</v>
          </cell>
          <cell r="E102">
            <v>0.17497608292768785</v>
          </cell>
          <cell r="F102">
            <v>2.1138129911394835E-3</v>
          </cell>
          <cell r="G102">
            <v>4.4873416213789957E-4</v>
          </cell>
        </row>
        <row r="104">
          <cell r="B104">
            <v>19.060324783328706</v>
          </cell>
          <cell r="C104">
            <v>22.701000713345305</v>
          </cell>
          <cell r="D104">
            <v>30.133986736740223</v>
          </cell>
          <cell r="E104">
            <v>44.597185533145506</v>
          </cell>
          <cell r="F104">
            <v>59.384979020210139</v>
          </cell>
          <cell r="G104">
            <v>60.946717395529724</v>
          </cell>
        </row>
        <row r="105">
          <cell r="B105">
            <v>45.124385608212478</v>
          </cell>
          <cell r="C105">
            <v>37.094944884858847</v>
          </cell>
          <cell r="D105">
            <v>27.082901368087416</v>
          </cell>
          <cell r="E105">
            <v>11.492196517683785</v>
          </cell>
          <cell r="F105">
            <v>1.9897272843423512</v>
          </cell>
          <cell r="G105">
            <v>6.2508402793759993E-2</v>
          </cell>
        </row>
        <row r="106">
          <cell r="B106">
            <v>36.569914104526688</v>
          </cell>
          <cell r="C106">
            <v>39.261106577647972</v>
          </cell>
          <cell r="D106">
            <v>26.863912600610846</v>
          </cell>
          <cell r="E106">
            <v>18.813671239884396</v>
          </cell>
          <cell r="F106">
            <v>6.3228819401836258</v>
          </cell>
          <cell r="G106">
            <v>3.5451028845367052</v>
          </cell>
        </row>
        <row r="107">
          <cell r="B107">
            <v>0</v>
          </cell>
          <cell r="C107">
            <v>0</v>
          </cell>
          <cell r="D107">
            <v>13.22256945348966</v>
          </cell>
          <cell r="E107">
            <v>13.936203098324416</v>
          </cell>
          <cell r="F107">
            <v>10.996672208803776</v>
          </cell>
          <cell r="G107">
            <v>8.5442631025710973</v>
          </cell>
        </row>
        <row r="108">
          <cell r="B108">
            <v>7.200000006619714E-2</v>
          </cell>
          <cell r="C108">
            <v>7.2000000064735573E-2</v>
          </cell>
          <cell r="D108">
            <v>1.8426181886974889E-2</v>
          </cell>
          <cell r="E108">
            <v>2.8171165378325781E-4</v>
          </cell>
          <cell r="F108">
            <v>0</v>
          </cell>
          <cell r="G108">
            <v>0</v>
          </cell>
        </row>
        <row r="109">
          <cell r="B109">
            <v>6.2687010203088395E-2</v>
          </cell>
          <cell r="C109">
            <v>8.8715798974951261E-3</v>
          </cell>
          <cell r="D109">
            <v>1.8836325547021928</v>
          </cell>
          <cell r="E109">
            <v>3.9730405025755724</v>
          </cell>
          <cell r="F109">
            <v>5.9838470549742979</v>
          </cell>
          <cell r="G109">
            <v>2.8862903116253431</v>
          </cell>
        </row>
        <row r="110">
          <cell r="B110">
            <v>5.3944701270866418</v>
          </cell>
          <cell r="C110">
            <v>7.6930049872523476</v>
          </cell>
          <cell r="D110">
            <v>5.0206849609558359</v>
          </cell>
          <cell r="E110">
            <v>5.5433407879296936</v>
          </cell>
          <cell r="F110">
            <v>5.0777735629787877</v>
          </cell>
          <cell r="G110">
            <v>4.4178010350073338</v>
          </cell>
        </row>
        <row r="111">
          <cell r="B111">
            <v>9.1310720054323085</v>
          </cell>
          <cell r="C111">
            <v>9.5242439646693473</v>
          </cell>
          <cell r="D111">
            <v>9.9933946019376929</v>
          </cell>
          <cell r="E111">
            <v>10.195900288391099</v>
          </cell>
          <cell r="F111">
            <v>8.1768689520635789</v>
          </cell>
          <cell r="G111">
            <v>6.1175735833046474</v>
          </cell>
        </row>
        <row r="112">
          <cell r="B112">
            <v>2.6968829347779537</v>
          </cell>
          <cell r="C112">
            <v>3.1682187998272315</v>
          </cell>
          <cell r="D112">
            <v>0.19581225101876504</v>
          </cell>
          <cell r="E112">
            <v>0.48623400270728789</v>
          </cell>
          <cell r="F112">
            <v>0.70360509353083067</v>
          </cell>
          <cell r="G112">
            <v>0.6583008278389274</v>
          </cell>
        </row>
        <row r="113">
          <cell r="B113">
            <v>0.78533647234855097</v>
          </cell>
          <cell r="C113">
            <v>0.94128188248105382</v>
          </cell>
          <cell r="D113">
            <v>1.02220865146071</v>
          </cell>
          <cell r="E113">
            <v>1.4143923081306933</v>
          </cell>
          <cell r="F113">
            <v>2.5589309072228179</v>
          </cell>
          <cell r="G113">
            <v>5.4921007394656778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129.01160831880955</v>
          </cell>
          <cell r="C116">
            <v>136.21092060805151</v>
          </cell>
          <cell r="D116">
            <v>117.4180842019028</v>
          </cell>
          <cell r="E116">
            <v>111.97141573564603</v>
          </cell>
          <cell r="F116">
            <v>102.39454196966753</v>
          </cell>
          <cell r="G116">
            <v>93.724017408088983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26.978309312587601</v>
          </cell>
          <cell r="C224">
            <v>26.136617275445239</v>
          </cell>
          <cell r="D224">
            <v>26.127618219910651</v>
          </cell>
          <cell r="E224">
            <v>27.122792015356598</v>
          </cell>
          <cell r="F224">
            <v>29.205081258356003</v>
          </cell>
          <cell r="G224">
            <v>30.562050448919159</v>
          </cell>
        </row>
        <row r="231">
          <cell r="B231">
            <v>15.552718067388739</v>
          </cell>
          <cell r="C231">
            <v>14.192702703868314</v>
          </cell>
          <cell r="D231">
            <v>3.5264268516173809</v>
          </cell>
          <cell r="E231">
            <v>2.414293593144262</v>
          </cell>
          <cell r="F231">
            <v>2.0638626623571383</v>
          </cell>
          <cell r="G231">
            <v>2.1329714425281514</v>
          </cell>
        </row>
        <row r="233">
          <cell r="B233">
            <v>22.30022423470027</v>
          </cell>
          <cell r="C233">
            <v>26.336456676224877</v>
          </cell>
          <cell r="D233">
            <v>35.750751010402645</v>
          </cell>
          <cell r="E233">
            <v>54.018784785330638</v>
          </cell>
          <cell r="F233">
            <v>74.094825730379256</v>
          </cell>
          <cell r="G233">
            <v>78.01528375226664</v>
          </cell>
        </row>
        <row r="234">
          <cell r="B234">
            <v>52.108841034336578</v>
          </cell>
          <cell r="C234">
            <v>43.470103995438272</v>
          </cell>
          <cell r="D234">
            <v>31.126223791227545</v>
          </cell>
          <cell r="E234">
            <v>13.499175259553894</v>
          </cell>
          <cell r="F234">
            <v>2.3904985673435006</v>
          </cell>
          <cell r="G234">
            <v>7.3772177933146471E-2</v>
          </cell>
        </row>
        <row r="235">
          <cell r="B235">
            <v>42.95036255022584</v>
          </cell>
          <cell r="C235">
            <v>44.176231413236422</v>
          </cell>
          <cell r="D235">
            <v>32.657187557086324</v>
          </cell>
          <cell r="E235">
            <v>22.959554378259977</v>
          </cell>
          <cell r="F235">
            <v>7.48468911704171</v>
          </cell>
          <cell r="G235">
            <v>4.0354288990634126</v>
          </cell>
        </row>
        <row r="236">
          <cell r="B236">
            <v>0</v>
          </cell>
          <cell r="C236">
            <v>0</v>
          </cell>
          <cell r="D236">
            <v>16.733990112594917</v>
          </cell>
          <cell r="E236">
            <v>18.10654599594611</v>
          </cell>
          <cell r="F236">
            <v>15.367064861423881</v>
          </cell>
          <cell r="G236">
            <v>12.616189579778638</v>
          </cell>
        </row>
        <row r="238">
          <cell r="B238">
            <v>7.7815980968382076E-2</v>
          </cell>
          <cell r="C238">
            <v>1.0557201887809526E-2</v>
          </cell>
          <cell r="D238">
            <v>2.1647756898769455</v>
          </cell>
          <cell r="E238">
            <v>4.4977685191870842</v>
          </cell>
          <cell r="F238">
            <v>6.6751473161206469</v>
          </cell>
          <cell r="G238">
            <v>3.3724342984640168</v>
          </cell>
        </row>
        <row r="239">
          <cell r="B239">
            <v>6.6963790964654857</v>
          </cell>
          <cell r="C239">
            <v>9.1546948472255707</v>
          </cell>
          <cell r="D239">
            <v>5.7700514481320049</v>
          </cell>
          <cell r="E239">
            <v>6.2754617454599311</v>
          </cell>
          <cell r="F239">
            <v>5.6643972112572332</v>
          </cell>
          <cell r="G239">
            <v>5.1619006148618176</v>
          </cell>
        </row>
        <row r="240">
          <cell r="B240">
            <v>9.6515414059989642</v>
          </cell>
          <cell r="C240">
            <v>10.121484113044506</v>
          </cell>
          <cell r="D240">
            <v>11.290036787953451</v>
          </cell>
          <cell r="E240">
            <v>11.929307887469861</v>
          </cell>
          <cell r="F240">
            <v>10.055813882879445</v>
          </cell>
          <cell r="G240">
            <v>7.7891043001399343</v>
          </cell>
        </row>
        <row r="241">
          <cell r="B241">
            <v>2.8666741279751995</v>
          </cell>
          <cell r="C241">
            <v>3.363054685289292</v>
          </cell>
          <cell r="D241">
            <v>0.26415883811922092</v>
          </cell>
          <cell r="E241">
            <v>0.64793061944842067</v>
          </cell>
          <cell r="F241">
            <v>0.98365845464270518</v>
          </cell>
          <cell r="G241">
            <v>0.95288422554747609</v>
          </cell>
        </row>
        <row r="242">
          <cell r="B242">
            <v>2.5068244970084019</v>
          </cell>
          <cell r="C242">
            <v>2.9279991667541951</v>
          </cell>
          <cell r="D242">
            <v>3.0089259358215688</v>
          </cell>
          <cell r="E242">
            <v>3.4011095932565514</v>
          </cell>
          <cell r="F242">
            <v>5.6225232922118344</v>
          </cell>
          <cell r="G242">
            <v>9.0831881751712764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1.2065366362630705</v>
          </cell>
          <cell r="C244">
            <v>8.5222530804627308</v>
          </cell>
          <cell r="D244">
            <v>1.2347482170944692</v>
          </cell>
          <cell r="E244">
            <v>1.3439936622921151</v>
          </cell>
          <cell r="F244">
            <v>1.1971421323661886</v>
          </cell>
          <cell r="G244">
            <v>1.0529103912536129</v>
          </cell>
        </row>
        <row r="245">
          <cell r="B245">
            <v>155.98991763139711</v>
          </cell>
          <cell r="C245">
            <v>162.34753788349676</v>
          </cell>
          <cell r="D245">
            <v>143.54570242181344</v>
          </cell>
          <cell r="E245">
            <v>139.09420775100267</v>
          </cell>
          <cell r="F245">
            <v>131.59962322802355</v>
          </cell>
          <cell r="G245">
            <v>124.28606785700813</v>
          </cell>
        </row>
      </sheetData>
      <sheetData sheetId="46">
        <row r="21">
          <cell r="B21">
            <v>76.52525224294925</v>
          </cell>
          <cell r="C21">
            <v>74.975113436190441</v>
          </cell>
          <cell r="D21">
            <v>72.602099466234463</v>
          </cell>
          <cell r="E21">
            <v>40.372634934654208</v>
          </cell>
          <cell r="F21">
            <v>8.0668019651199465</v>
          </cell>
          <cell r="G21">
            <v>1.0443804155353158</v>
          </cell>
        </row>
        <row r="22">
          <cell r="B22">
            <v>120.46786184893635</v>
          </cell>
          <cell r="C22">
            <v>107.54512618060706</v>
          </cell>
          <cell r="D22">
            <v>90.673821124495404</v>
          </cell>
          <cell r="E22">
            <v>63.676199002668412</v>
          </cell>
          <cell r="F22">
            <v>42.269347322764169</v>
          </cell>
          <cell r="G22">
            <v>6.1344263779864017</v>
          </cell>
        </row>
        <row r="24">
          <cell r="B24">
            <v>0.22279990283572318</v>
          </cell>
          <cell r="C24">
            <v>9.4547972278374123E-2</v>
          </cell>
          <cell r="D24">
            <v>2.5114368698326803</v>
          </cell>
          <cell r="E24">
            <v>8.3069717114877264</v>
          </cell>
          <cell r="F24">
            <v>0.89114545266278644</v>
          </cell>
          <cell r="G24">
            <v>1.3412427022096463</v>
          </cell>
        </row>
        <row r="25">
          <cell r="B25">
            <v>4.4315755990216141</v>
          </cell>
          <cell r="C25">
            <v>4.3418071021068281</v>
          </cell>
          <cell r="D25">
            <v>4.2043859285704537</v>
          </cell>
          <cell r="E25">
            <v>2.6526766744915746</v>
          </cell>
          <cell r="F25">
            <v>6.5151709514627036</v>
          </cell>
          <cell r="G25">
            <v>5.69542979458953</v>
          </cell>
        </row>
        <row r="26">
          <cell r="B26">
            <v>2.9709284384402155</v>
          </cell>
          <cell r="C26">
            <v>2.9709284383713483</v>
          </cell>
          <cell r="D26">
            <v>2.9709284382739809</v>
          </cell>
          <cell r="E26">
            <v>2.3767428155759784</v>
          </cell>
          <cell r="F26">
            <v>1.1883715164157445</v>
          </cell>
          <cell r="G26">
            <v>21.383419490193866</v>
          </cell>
        </row>
        <row r="27">
          <cell r="B27">
            <v>1.8517745812679298E-2</v>
          </cell>
          <cell r="C27">
            <v>1.0263937441179842E-2</v>
          </cell>
          <cell r="D27">
            <v>0.28452756183643879</v>
          </cell>
          <cell r="E27">
            <v>3.6311733927151202E-2</v>
          </cell>
          <cell r="F27">
            <v>0</v>
          </cell>
          <cell r="G27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1.436603534768609E-7</v>
          </cell>
          <cell r="F32">
            <v>1.1384608827324372E-6</v>
          </cell>
          <cell r="G32">
            <v>2.2013035018468168</v>
          </cell>
        </row>
      </sheetData>
      <sheetData sheetId="47">
        <row r="53">
          <cell r="B53">
            <v>2.5722522571681528</v>
          </cell>
          <cell r="C53">
            <v>2.3469329611904151</v>
          </cell>
          <cell r="D53">
            <v>2.3578867348355712</v>
          </cell>
          <cell r="E53">
            <v>2.3815601761874485</v>
          </cell>
          <cell r="F53">
            <v>2.405347501441399</v>
          </cell>
          <cell r="G53">
            <v>2.4293724667826293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0.51204000867530708</v>
          </cell>
          <cell r="F54">
            <v>1.82997789882411</v>
          </cell>
          <cell r="G54">
            <v>1.51109606092433</v>
          </cell>
        </row>
        <row r="55">
          <cell r="B55">
            <v>6.5230797618054766</v>
          </cell>
          <cell r="C55">
            <v>6.0997857138124267</v>
          </cell>
          <cell r="D55">
            <v>5.5556479973959823</v>
          </cell>
          <cell r="E55">
            <v>4.7117514778590532</v>
          </cell>
          <cell r="F55">
            <v>3.8589239242843707</v>
          </cell>
          <cell r="G55">
            <v>2.9046952083877868</v>
          </cell>
        </row>
        <row r="56">
          <cell r="B56">
            <v>3.7896376898599899</v>
          </cell>
          <cell r="C56">
            <v>3.66430272153963</v>
          </cell>
          <cell r="D56">
            <v>2.6439120967285197</v>
          </cell>
          <cell r="E56">
            <v>1.9011130567978889</v>
          </cell>
          <cell r="F56">
            <v>0.95712806766307301</v>
          </cell>
          <cell r="G56">
            <v>0.40786113766158399</v>
          </cell>
        </row>
        <row r="57">
          <cell r="B57">
            <v>7.1722418077639629</v>
          </cell>
          <cell r="C57">
            <v>6.4636335601502486</v>
          </cell>
          <cell r="D57">
            <v>5.4600300698285551</v>
          </cell>
          <cell r="E57">
            <v>3.6698439145112052</v>
          </cell>
          <cell r="F57">
            <v>1.8267983496028892</v>
          </cell>
          <cell r="G57">
            <v>0.90070314492651005</v>
          </cell>
        </row>
        <row r="58">
          <cell r="B58">
            <v>14.669449539539752</v>
          </cell>
          <cell r="C58">
            <v>13.723977259932719</v>
          </cell>
          <cell r="D58">
            <v>12.460176737327316</v>
          </cell>
          <cell r="E58">
            <v>8.3755735868085619</v>
          </cell>
          <cell r="F58">
            <v>3.8241653770390891</v>
          </cell>
          <cell r="G58">
            <v>0.61047242641750221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-0.36494872531573197</v>
          </cell>
          <cell r="G59">
            <v>-2.4773384893106956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-0.43922814076875183</v>
          </cell>
          <cell r="G60">
            <v>-3.3010112955583115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-2.3675508592961196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-0.61829955011294802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77">
          <cell r="B77">
            <v>0.68148942812926028</v>
          </cell>
          <cell r="C77">
            <v>1.9915298505884997</v>
          </cell>
        </row>
        <row r="78">
          <cell r="B78">
            <v>0.12268752359636712</v>
          </cell>
          <cell r="C78">
            <v>0.53458504734782486</v>
          </cell>
        </row>
        <row r="79">
          <cell r="B79">
            <v>0</v>
          </cell>
          <cell r="C79">
            <v>6.2380855690768469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5" x14ac:dyDescent="0.35"/>
  <cols>
    <col min="2" max="2" width="49.58203125" bestFit="1" customWidth="1"/>
    <col min="3" max="3" width="81.5" bestFit="1" customWidth="1"/>
    <col min="4" max="4" width="11.5" bestFit="1" customWidth="1"/>
  </cols>
  <sheetData>
    <row r="2" spans="2:5" x14ac:dyDescent="0.3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5">
      <c r="B3" t="s">
        <v>15</v>
      </c>
      <c r="C3" t="s">
        <v>359</v>
      </c>
      <c r="D3" t="s">
        <v>8</v>
      </c>
    </row>
    <row r="4" spans="2:5" x14ac:dyDescent="0.35">
      <c r="B4" t="s">
        <v>19</v>
      </c>
      <c r="C4" t="s">
        <v>360</v>
      </c>
      <c r="D4" t="s">
        <v>8</v>
      </c>
    </row>
    <row r="5" spans="2:5" x14ac:dyDescent="0.35">
      <c r="B5" t="s">
        <v>24</v>
      </c>
      <c r="C5" t="s">
        <v>361</v>
      </c>
      <c r="D5" t="s">
        <v>8</v>
      </c>
    </row>
    <row r="6" spans="2:5" x14ac:dyDescent="0.35">
      <c r="B6" t="s">
        <v>29</v>
      </c>
      <c r="C6" t="s">
        <v>362</v>
      </c>
      <c r="D6" t="s">
        <v>8</v>
      </c>
    </row>
    <row r="7" spans="2:5" x14ac:dyDescent="0.35">
      <c r="B7" t="s">
        <v>152</v>
      </c>
      <c r="C7" t="s">
        <v>363</v>
      </c>
      <c r="D7" t="s">
        <v>8</v>
      </c>
    </row>
    <row r="8" spans="2:5" x14ac:dyDescent="0.35">
      <c r="B8" t="s">
        <v>91</v>
      </c>
      <c r="C8" t="s">
        <v>364</v>
      </c>
      <c r="D8" t="s">
        <v>8</v>
      </c>
    </row>
    <row r="9" spans="2:5" x14ac:dyDescent="0.35">
      <c r="B9" t="s">
        <v>190</v>
      </c>
      <c r="C9" t="s">
        <v>365</v>
      </c>
      <c r="D9" t="s">
        <v>8</v>
      </c>
    </row>
    <row r="10" spans="2:5" x14ac:dyDescent="0.35">
      <c r="B10" t="s">
        <v>241</v>
      </c>
      <c r="C10" t="s">
        <v>366</v>
      </c>
      <c r="D10" t="s">
        <v>240</v>
      </c>
      <c r="E10" t="s">
        <v>369</v>
      </c>
    </row>
    <row r="11" spans="2:5" x14ac:dyDescent="0.35">
      <c r="B11" t="s">
        <v>296</v>
      </c>
      <c r="C11" t="s">
        <v>367</v>
      </c>
      <c r="D11" t="s">
        <v>240</v>
      </c>
      <c r="E11" t="s">
        <v>686</v>
      </c>
    </row>
    <row r="12" spans="2:5" x14ac:dyDescent="0.35">
      <c r="B12" t="s">
        <v>303</v>
      </c>
      <c r="C12" t="s">
        <v>371</v>
      </c>
      <c r="D12" t="s">
        <v>8</v>
      </c>
    </row>
    <row r="13" spans="2:5" x14ac:dyDescent="0.35">
      <c r="B13" t="s">
        <v>370</v>
      </c>
      <c r="C13" t="s">
        <v>372</v>
      </c>
      <c r="D13" t="s">
        <v>8</v>
      </c>
    </row>
    <row r="14" spans="2:5" x14ac:dyDescent="0.35">
      <c r="B14" t="s">
        <v>373</v>
      </c>
      <c r="C14" t="s">
        <v>374</v>
      </c>
      <c r="D14" t="s">
        <v>8</v>
      </c>
    </row>
    <row r="15" spans="2:5" x14ac:dyDescent="0.35">
      <c r="B15" t="s">
        <v>306</v>
      </c>
      <c r="C15" t="s">
        <v>375</v>
      </c>
      <c r="D15" t="s">
        <v>240</v>
      </c>
    </row>
    <row r="16" spans="2:5" x14ac:dyDescent="0.35">
      <c r="B16" t="s">
        <v>376</v>
      </c>
      <c r="C16" t="s">
        <v>377</v>
      </c>
      <c r="D16" t="s">
        <v>8</v>
      </c>
    </row>
    <row r="17" spans="2:5" x14ac:dyDescent="0.35">
      <c r="B17" t="s">
        <v>378</v>
      </c>
      <c r="C17" t="s">
        <v>379</v>
      </c>
      <c r="D17" t="s">
        <v>8</v>
      </c>
    </row>
    <row r="18" spans="2:5" x14ac:dyDescent="0.35">
      <c r="B18" t="s">
        <v>311</v>
      </c>
      <c r="C18" t="s">
        <v>380</v>
      </c>
      <c r="D18" t="s">
        <v>240</v>
      </c>
    </row>
    <row r="19" spans="2:5" x14ac:dyDescent="0.35">
      <c r="B19" t="s">
        <v>381</v>
      </c>
      <c r="C19" t="s">
        <v>382</v>
      </c>
      <c r="D19" t="s">
        <v>8</v>
      </c>
    </row>
    <row r="20" spans="2:5" x14ac:dyDescent="0.35">
      <c r="B20" t="s">
        <v>383</v>
      </c>
      <c r="C20" t="s">
        <v>384</v>
      </c>
      <c r="D20" t="s">
        <v>8</v>
      </c>
    </row>
    <row r="21" spans="2:5" x14ac:dyDescent="0.35">
      <c r="B21" t="s">
        <v>385</v>
      </c>
      <c r="C21" t="s">
        <v>386</v>
      </c>
      <c r="D21" t="s">
        <v>8</v>
      </c>
    </row>
    <row r="22" spans="2:5" x14ac:dyDescent="0.35">
      <c r="B22" t="s">
        <v>387</v>
      </c>
      <c r="C22" t="s">
        <v>387</v>
      </c>
      <c r="D22" t="s">
        <v>8</v>
      </c>
    </row>
    <row r="23" spans="2:5" x14ac:dyDescent="0.35">
      <c r="B23" t="s">
        <v>388</v>
      </c>
      <c r="C23" t="s">
        <v>389</v>
      </c>
      <c r="D23" t="s">
        <v>240</v>
      </c>
    </row>
    <row r="24" spans="2:5" x14ac:dyDescent="0.35">
      <c r="B24" t="s">
        <v>390</v>
      </c>
      <c r="C24" t="s">
        <v>390</v>
      </c>
      <c r="D24" t="s">
        <v>8</v>
      </c>
    </row>
    <row r="25" spans="2:5" x14ac:dyDescent="0.35">
      <c r="B25" t="s">
        <v>406</v>
      </c>
      <c r="C25" t="s">
        <v>407</v>
      </c>
      <c r="D25" t="s">
        <v>8</v>
      </c>
    </row>
    <row r="26" spans="2:5" x14ac:dyDescent="0.35">
      <c r="B26" t="s">
        <v>408</v>
      </c>
      <c r="C26" t="s">
        <v>416</v>
      </c>
      <c r="D26" t="s">
        <v>240</v>
      </c>
      <c r="E26" t="s">
        <v>417</v>
      </c>
    </row>
    <row r="27" spans="2:5" x14ac:dyDescent="0.35">
      <c r="B27" t="s">
        <v>424</v>
      </c>
      <c r="C27" t="s">
        <v>418</v>
      </c>
      <c r="D27" t="s">
        <v>8</v>
      </c>
      <c r="E27" t="s">
        <v>421</v>
      </c>
    </row>
    <row r="28" spans="2:5" x14ac:dyDescent="0.35">
      <c r="B28" t="s">
        <v>425</v>
      </c>
      <c r="C28" t="s">
        <v>419</v>
      </c>
      <c r="D28" t="s">
        <v>8</v>
      </c>
      <c r="E28" t="s">
        <v>420</v>
      </c>
    </row>
    <row r="29" spans="2:5" x14ac:dyDescent="0.35">
      <c r="B29" t="s">
        <v>426</v>
      </c>
      <c r="C29" t="s">
        <v>422</v>
      </c>
      <c r="D29" t="s">
        <v>8</v>
      </c>
      <c r="E29" t="s">
        <v>423</v>
      </c>
    </row>
    <row r="30" spans="2:5" x14ac:dyDescent="0.35">
      <c r="B30" t="s">
        <v>431</v>
      </c>
      <c r="C30" t="s">
        <v>432</v>
      </c>
      <c r="D30" t="s">
        <v>8</v>
      </c>
    </row>
    <row r="31" spans="2:5" x14ac:dyDescent="0.35">
      <c r="B31" t="s">
        <v>434</v>
      </c>
      <c r="C31" t="s">
        <v>435</v>
      </c>
      <c r="D31" t="s">
        <v>8</v>
      </c>
    </row>
    <row r="32" spans="2:5" x14ac:dyDescent="0.35">
      <c r="B32" t="s">
        <v>440</v>
      </c>
      <c r="C32" t="s">
        <v>441</v>
      </c>
      <c r="D32" t="s">
        <v>240</v>
      </c>
    </row>
    <row r="33" spans="2:5" x14ac:dyDescent="0.35">
      <c r="B33" t="s">
        <v>444</v>
      </c>
      <c r="C33" t="s">
        <v>444</v>
      </c>
      <c r="D33" t="s">
        <v>442</v>
      </c>
      <c r="E33" t="s">
        <v>447</v>
      </c>
    </row>
    <row r="34" spans="2:5" x14ac:dyDescent="0.35">
      <c r="B34" t="s">
        <v>474</v>
      </c>
      <c r="C34" t="s">
        <v>477</v>
      </c>
      <c r="D34" t="s">
        <v>8</v>
      </c>
      <c r="E34" t="s">
        <v>478</v>
      </c>
    </row>
    <row r="35" spans="2:5" x14ac:dyDescent="0.35">
      <c r="B35" t="s">
        <v>475</v>
      </c>
      <c r="C35" t="s">
        <v>479</v>
      </c>
      <c r="D35" t="s">
        <v>8</v>
      </c>
      <c r="E35" t="s">
        <v>478</v>
      </c>
    </row>
    <row r="36" spans="2:5" x14ac:dyDescent="0.35">
      <c r="B36" t="s">
        <v>476</v>
      </c>
      <c r="C36" t="s">
        <v>480</v>
      </c>
      <c r="D36" t="s">
        <v>240</v>
      </c>
    </row>
    <row r="37" spans="2:5" x14ac:dyDescent="0.35">
      <c r="B37" t="s">
        <v>496</v>
      </c>
      <c r="C37" t="s">
        <v>497</v>
      </c>
      <c r="D37" t="s">
        <v>8</v>
      </c>
      <c r="E37" t="s">
        <v>498</v>
      </c>
    </row>
    <row r="38" spans="2:5" x14ac:dyDescent="0.35">
      <c r="B38" t="s">
        <v>684</v>
      </c>
      <c r="C38" t="s">
        <v>685</v>
      </c>
      <c r="D38" t="s">
        <v>8</v>
      </c>
      <c r="E38" t="s">
        <v>498</v>
      </c>
    </row>
    <row r="39" spans="2:5" x14ac:dyDescent="0.35">
      <c r="B39" t="s">
        <v>687</v>
      </c>
      <c r="C39" t="s">
        <v>688</v>
      </c>
      <c r="D39" t="s">
        <v>240</v>
      </c>
      <c r="E39" t="s">
        <v>498</v>
      </c>
    </row>
    <row r="40" spans="2:5" x14ac:dyDescent="0.35">
      <c r="B40" t="s">
        <v>674</v>
      </c>
      <c r="C40" t="s">
        <v>675</v>
      </c>
      <c r="D40" t="s">
        <v>8</v>
      </c>
    </row>
    <row r="41" spans="2:5" x14ac:dyDescent="0.35">
      <c r="B41" t="s">
        <v>697</v>
      </c>
      <c r="C41" t="s">
        <v>698</v>
      </c>
      <c r="D41" t="s">
        <v>8</v>
      </c>
    </row>
    <row r="42" spans="2:5" x14ac:dyDescent="0.35">
      <c r="B42" t="s">
        <v>689</v>
      </c>
      <c r="C42" t="s">
        <v>690</v>
      </c>
      <c r="D42" t="s">
        <v>240</v>
      </c>
    </row>
    <row r="43" spans="2:5" x14ac:dyDescent="0.35">
      <c r="B43" t="s">
        <v>740</v>
      </c>
      <c r="C43" t="s">
        <v>741</v>
      </c>
      <c r="D43" t="s">
        <v>8</v>
      </c>
    </row>
    <row r="44" spans="2:5" x14ac:dyDescent="0.35">
      <c r="B44" t="s">
        <v>756</v>
      </c>
      <c r="C44" t="s">
        <v>757</v>
      </c>
      <c r="D44" t="s">
        <v>8</v>
      </c>
    </row>
    <row r="45" spans="2:5" x14ac:dyDescent="0.35">
      <c r="B45" t="s">
        <v>1092</v>
      </c>
      <c r="C45" t="s">
        <v>1126</v>
      </c>
      <c r="D45" t="s">
        <v>240</v>
      </c>
    </row>
    <row r="46" spans="2:5" x14ac:dyDescent="0.35">
      <c r="B46" t="s">
        <v>1237</v>
      </c>
      <c r="C46" t="s">
        <v>1127</v>
      </c>
      <c r="D46" t="s">
        <v>8</v>
      </c>
      <c r="E46" t="s">
        <v>1128</v>
      </c>
    </row>
    <row r="47" spans="2:5" x14ac:dyDescent="0.35">
      <c r="B47" t="s">
        <v>1129</v>
      </c>
      <c r="C47" t="s">
        <v>1130</v>
      </c>
      <c r="D47" t="s">
        <v>1132</v>
      </c>
    </row>
    <row r="48" spans="2:5" x14ac:dyDescent="0.3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5">
      <c r="B49" t="s">
        <v>1305</v>
      </c>
      <c r="C49" t="s">
        <v>1306</v>
      </c>
      <c r="D49" t="s">
        <v>8</v>
      </c>
    </row>
    <row r="50" spans="2:5" x14ac:dyDescent="0.3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5">
      <c r="B51" t="s">
        <v>1371</v>
      </c>
      <c r="C51" t="s">
        <v>1472</v>
      </c>
      <c r="D51" t="s">
        <v>1230</v>
      </c>
    </row>
    <row r="52" spans="2:5" x14ac:dyDescent="0.35">
      <c r="B52" t="s">
        <v>1395</v>
      </c>
      <c r="C52" t="s">
        <v>1395</v>
      </c>
      <c r="D52" t="s">
        <v>8</v>
      </c>
    </row>
    <row r="53" spans="2:5" x14ac:dyDescent="0.3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5">
      <c r="B54" t="s">
        <v>1394</v>
      </c>
      <c r="C54" t="s">
        <v>1471</v>
      </c>
      <c r="D54" t="s">
        <v>1230</v>
      </c>
    </row>
    <row r="55" spans="2:5" x14ac:dyDescent="0.35">
      <c r="B55" t="s">
        <v>1474</v>
      </c>
      <c r="C55" t="s">
        <v>1474</v>
      </c>
      <c r="D55" t="s">
        <v>8</v>
      </c>
    </row>
    <row r="56" spans="2:5" x14ac:dyDescent="0.35">
      <c r="B56" t="s">
        <v>1479</v>
      </c>
      <c r="C56" t="s">
        <v>1531</v>
      </c>
      <c r="D56" t="s">
        <v>1132</v>
      </c>
    </row>
    <row r="57" spans="2:5" x14ac:dyDescent="0.35">
      <c r="B57" t="s">
        <v>1481</v>
      </c>
      <c r="C57" t="s">
        <v>1487</v>
      </c>
      <c r="D57" t="s">
        <v>1230</v>
      </c>
    </row>
    <row r="58" spans="2:5" x14ac:dyDescent="0.35">
      <c r="B58" t="s">
        <v>1473</v>
      </c>
      <c r="C58" t="s">
        <v>1473</v>
      </c>
      <c r="D58" t="s">
        <v>8</v>
      </c>
    </row>
    <row r="59" spans="2:5" x14ac:dyDescent="0.35">
      <c r="B59" t="s">
        <v>1483</v>
      </c>
      <c r="C59" t="s">
        <v>1530</v>
      </c>
      <c r="D59" t="s">
        <v>1132</v>
      </c>
    </row>
    <row r="60" spans="2:5" x14ac:dyDescent="0.35">
      <c r="B60" t="s">
        <v>1485</v>
      </c>
      <c r="C60" t="s">
        <v>1535</v>
      </c>
      <c r="D60" t="s">
        <v>1230</v>
      </c>
    </row>
    <row r="61" spans="2:5" x14ac:dyDescent="0.35">
      <c r="B61" t="s">
        <v>1488</v>
      </c>
      <c r="C61" t="s">
        <v>1529</v>
      </c>
      <c r="D61" t="s">
        <v>8</v>
      </c>
    </row>
    <row r="62" spans="2:5" x14ac:dyDescent="0.35">
      <c r="B62" t="s">
        <v>1504</v>
      </c>
      <c r="C62" t="s">
        <v>1596</v>
      </c>
      <c r="D62" t="s">
        <v>1132</v>
      </c>
    </row>
    <row r="63" spans="2:5" x14ac:dyDescent="0.35">
      <c r="B63" t="s">
        <v>1519</v>
      </c>
      <c r="C63" t="s">
        <v>1534</v>
      </c>
      <c r="D63" t="s">
        <v>1230</v>
      </c>
    </row>
    <row r="64" spans="2:5" x14ac:dyDescent="0.35">
      <c r="B64" t="s">
        <v>1644</v>
      </c>
      <c r="C64" t="s">
        <v>1594</v>
      </c>
      <c r="D64" t="s">
        <v>8</v>
      </c>
    </row>
    <row r="65" spans="2:4" x14ac:dyDescent="0.35">
      <c r="B65" t="s">
        <v>1645</v>
      </c>
      <c r="C65" t="s">
        <v>1596</v>
      </c>
      <c r="D65" t="s">
        <v>1132</v>
      </c>
    </row>
    <row r="66" spans="2:4" x14ac:dyDescent="0.35">
      <c r="B66" t="s">
        <v>1646</v>
      </c>
      <c r="C66" t="s">
        <v>1595</v>
      </c>
      <c r="D66" t="s">
        <v>1230</v>
      </c>
    </row>
    <row r="67" spans="2:4" x14ac:dyDescent="0.35">
      <c r="B67" t="s">
        <v>1647</v>
      </c>
      <c r="C67" t="s">
        <v>1648</v>
      </c>
      <c r="D67" t="s">
        <v>8</v>
      </c>
    </row>
    <row r="68" spans="2:4" x14ac:dyDescent="0.35">
      <c r="B68" t="s">
        <v>1650</v>
      </c>
      <c r="C68" t="s">
        <v>1596</v>
      </c>
      <c r="D68" t="s">
        <v>1132</v>
      </c>
    </row>
    <row r="69" spans="2:4" x14ac:dyDescent="0.35">
      <c r="B69" t="s">
        <v>1651</v>
      </c>
      <c r="C69" t="s">
        <v>1649</v>
      </c>
      <c r="D69" t="s">
        <v>1230</v>
      </c>
    </row>
    <row r="70" spans="2:4" x14ac:dyDescent="0.35">
      <c r="B70" t="s">
        <v>1697</v>
      </c>
      <c r="C70" t="s">
        <v>1652</v>
      </c>
      <c r="D70" t="s">
        <v>8</v>
      </c>
    </row>
    <row r="71" spans="2:4" x14ac:dyDescent="0.35">
      <c r="B71" t="s">
        <v>1675</v>
      </c>
      <c r="C71" t="s">
        <v>1698</v>
      </c>
      <c r="D71" t="s">
        <v>1700</v>
      </c>
    </row>
    <row r="72" spans="2:4" x14ac:dyDescent="0.35">
      <c r="B72" t="s">
        <v>1686</v>
      </c>
      <c r="C72" t="s">
        <v>1699</v>
      </c>
      <c r="D72" t="s">
        <v>1701</v>
      </c>
    </row>
    <row r="73" spans="2:4" x14ac:dyDescent="0.35">
      <c r="B73" t="s">
        <v>1702</v>
      </c>
      <c r="C73" t="s">
        <v>1702</v>
      </c>
      <c r="D73" t="s">
        <v>442</v>
      </c>
    </row>
    <row r="74" spans="2:4" x14ac:dyDescent="0.35">
      <c r="B74" t="s">
        <v>1716</v>
      </c>
      <c r="C74" t="s">
        <v>1722</v>
      </c>
      <c r="D74" t="s">
        <v>442</v>
      </c>
    </row>
    <row r="75" spans="2:4" x14ac:dyDescent="0.35">
      <c r="B75" t="s">
        <v>1721</v>
      </c>
      <c r="C75" t="s">
        <v>1723</v>
      </c>
      <c r="D75" t="s">
        <v>8</v>
      </c>
    </row>
    <row r="76" spans="2:4" x14ac:dyDescent="0.35">
      <c r="B76" t="s">
        <v>1769</v>
      </c>
      <c r="C76" t="s">
        <v>1787</v>
      </c>
      <c r="D76" t="s">
        <v>8</v>
      </c>
    </row>
    <row r="77" spans="2:4" x14ac:dyDescent="0.35">
      <c r="B77" t="s">
        <v>1790</v>
      </c>
      <c r="C77" t="s">
        <v>1788</v>
      </c>
      <c r="D77" t="s">
        <v>1858</v>
      </c>
    </row>
    <row r="78" spans="2:4" x14ac:dyDescent="0.35">
      <c r="B78" t="s">
        <v>1857</v>
      </c>
      <c r="C78" t="s">
        <v>1860</v>
      </c>
      <c r="D78" t="s">
        <v>1859</v>
      </c>
    </row>
    <row r="79" spans="2:4" x14ac:dyDescent="0.35">
      <c r="B79" t="s">
        <v>1900</v>
      </c>
      <c r="C79" t="s">
        <v>1919</v>
      </c>
      <c r="D79" t="s">
        <v>1859</v>
      </c>
    </row>
    <row r="80" spans="2:4" x14ac:dyDescent="0.35">
      <c r="B80" t="s">
        <v>1901</v>
      </c>
      <c r="C80" t="s">
        <v>1920</v>
      </c>
      <c r="D80" t="s">
        <v>1859</v>
      </c>
    </row>
    <row r="81" spans="2:4" x14ac:dyDescent="0.35">
      <c r="B81" t="s">
        <v>1921</v>
      </c>
      <c r="C81" t="s">
        <v>1972</v>
      </c>
      <c r="D81" t="s">
        <v>1973</v>
      </c>
    </row>
    <row r="82" spans="2:4" x14ac:dyDescent="0.35">
      <c r="B82" t="s">
        <v>1974</v>
      </c>
      <c r="C82" t="s">
        <v>1975</v>
      </c>
      <c r="D82" t="s">
        <v>1976</v>
      </c>
    </row>
    <row r="83" spans="2:4" x14ac:dyDescent="0.35">
      <c r="B83" t="s">
        <v>1978</v>
      </c>
      <c r="C83" t="s">
        <v>1977</v>
      </c>
      <c r="D83" t="s">
        <v>1976</v>
      </c>
    </row>
    <row r="84" spans="2:4" x14ac:dyDescent="0.35">
      <c r="B84" t="s">
        <v>2122</v>
      </c>
      <c r="C84" t="s">
        <v>2132</v>
      </c>
      <c r="D84" t="s">
        <v>1976</v>
      </c>
    </row>
    <row r="85" spans="2:4" x14ac:dyDescent="0.35">
      <c r="B85" t="s">
        <v>2134</v>
      </c>
      <c r="C85" t="s">
        <v>2133</v>
      </c>
      <c r="D85" t="s">
        <v>1976</v>
      </c>
    </row>
    <row r="86" spans="2:4" x14ac:dyDescent="0.35">
      <c r="B86" t="s">
        <v>2144</v>
      </c>
      <c r="C86" t="s">
        <v>2156</v>
      </c>
      <c r="D86" t="s">
        <v>2155</v>
      </c>
    </row>
    <row r="87" spans="2:4" x14ac:dyDescent="0.3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K1685" sqref="K1685"/>
    </sheetView>
  </sheetViews>
  <sheetFormatPr defaultColWidth="11" defaultRowHeight="15.5" x14ac:dyDescent="0.3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3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299.34477868479701</v>
      </c>
      <c r="G2" s="3">
        <f t="shared" ref="G2:K2" si="0">G3+G8+G11+G12+G16+G17+G18+G19</f>
        <v>291.31949972922689</v>
      </c>
      <c r="H2" s="3">
        <f t="shared" si="0"/>
        <v>332.74370205996303</v>
      </c>
      <c r="I2" s="3">
        <f t="shared" si="0"/>
        <v>371.52712976424044</v>
      </c>
      <c r="J2" s="3">
        <f t="shared" si="0"/>
        <v>414.44600134705342</v>
      </c>
      <c r="K2" s="3">
        <f t="shared" si="0"/>
        <v>506.33200514830867</v>
      </c>
    </row>
    <row r="3" spans="1:11" x14ac:dyDescent="0.3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44.770000000268624</v>
      </c>
      <c r="G3" s="1">
        <f t="shared" ref="G3:K3" si="3">SUM(G4:G7)</f>
        <v>47.260900609093945</v>
      </c>
      <c r="H3" s="1">
        <f t="shared" si="3"/>
        <v>47.26090060864</v>
      </c>
      <c r="I3" s="1">
        <f t="shared" si="3"/>
        <v>47.260900574751545</v>
      </c>
      <c r="J3" s="1">
        <f t="shared" si="3"/>
        <v>47.260900553509778</v>
      </c>
      <c r="K3" s="1">
        <f t="shared" si="3"/>
        <v>63.755653152294926</v>
      </c>
    </row>
    <row r="4" spans="1:11" x14ac:dyDescent="0.3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10.182339390052716</v>
      </c>
      <c r="G4" s="1" cm="1">
        <f t="array" ref="G4">SUMPRODUCT(("RNWWOD1"=[1]OUT_PrimaryEnergyCons!$A$1:$A$1000)*1,[1]OUT_PrimaryEnergyCons!E$1:E$1000)</f>
        <v>11.152950464616557</v>
      </c>
      <c r="H4" s="1" cm="1">
        <f t="array" ref="H4">SUMPRODUCT(("RNWWOD1"=[1]OUT_PrimaryEnergyCons!$A$1:$A$1000)*1,[1]OUT_PrimaryEnergyCons!F$1:F$1000)</f>
        <v>12.608867076623637</v>
      </c>
      <c r="I4" s="1" cm="1">
        <f t="array" ref="I4">SUMPRODUCT(("RNWWOD1"=[1]OUT_PrimaryEnergyCons!$A$1:$A$1000)*1,[1]OUT_PrimaryEnergyCons!G$1:G$1000)</f>
        <v>15.035394763075519</v>
      </c>
      <c r="J4" s="1" cm="1">
        <f t="array" ref="J4">SUMPRODUCT(("RNWWOD1"=[1]OUT_PrimaryEnergyCons!$A$1:$A$1000)*1,[1]OUT_PrimaryEnergyCons!H$1:H$1000)</f>
        <v>17.461922450147433</v>
      </c>
      <c r="K4" s="1" cm="1">
        <f t="array" ref="K4">SUMPRODUCT(("RNWWOD1"=[1]OUT_PrimaryEnergyCons!$A$1:$A$1000)*1,[1]OUT_PrimaryEnergyCons!I$1:I$1000)</f>
        <v>17.461922450115388</v>
      </c>
    </row>
    <row r="5" spans="1:11" x14ac:dyDescent="0.3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7.4592162260658199</v>
      </c>
      <c r="G5" s="1" cm="1">
        <f t="array" ref="G5">SUMPRODUCT(("RNWWOD2"=[1]OUT_PrimaryEnergyCons!$A$1:$A$1000)*1,[1]OUT_PrimaryEnergyCons!E$1:E$1000)</f>
        <v>8.0030400917506306</v>
      </c>
      <c r="H5" s="1" cm="1">
        <f t="array" ref="H5">SUMPRODUCT(("RNWWOD2"=[1]OUT_PrimaryEnergyCons!$A$1:$A$1000)*1,[1]OUT_PrimaryEnergyCons!F$1:F$1000)</f>
        <v>8.8187758899913966</v>
      </c>
      <c r="I5" s="1" cm="1">
        <f t="array" ref="I5">SUMPRODUCT(("RNWWOD2"=[1]OUT_PrimaryEnergyCons!$A$1:$A$1000)*1,[1]OUT_PrimaryEnergyCons!G$1:G$1000)</f>
        <v>10.17833555399959</v>
      </c>
      <c r="J5" s="1" cm="1">
        <f t="array" ref="J5">SUMPRODUCT(("RNWWOD2"=[1]OUT_PrimaryEnergyCons!$A$1:$A$1000)*1,[1]OUT_PrimaryEnergyCons!H$1:H$1000)</f>
        <v>10.230788215729181</v>
      </c>
      <c r="K5" s="1" cm="1">
        <f t="array" ref="K5">SUMPRODUCT(("RNWWOD2"=[1]OUT_PrimaryEnergyCons!$A$1:$A$1000)*1,[1]OUT_PrimaryEnergyCons!I$1:I$1000)</f>
        <v>7.6165742111548855</v>
      </c>
    </row>
    <row r="6" spans="1:11" x14ac:dyDescent="0.3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2.6225281430590304</v>
      </c>
      <c r="G6" s="1" cm="1">
        <f t="array" ref="G6">SUMPRODUCT(("RNWWOD3"=[1]OUT_PrimaryEnergyCons!$A$1:$A$1000)*1,[1]OUT_PrimaryEnergyCons!E$1:E$1000)</f>
        <v>3.2650043802714284</v>
      </c>
      <c r="H6" s="1" cm="1">
        <f t="array" ref="H6">SUMPRODUCT(("RNWWOD3"=[1]OUT_PrimaryEnergyCons!$A$1:$A$1000)*1,[1]OUT_PrimaryEnergyCons!F$1:F$1000)</f>
        <v>4.2287187359854164</v>
      </c>
      <c r="I6" s="1" cm="1">
        <f t="array" ref="I6">SUMPRODUCT(("RNWWOD3"=[1]OUT_PrimaryEnergyCons!$A$1:$A$1000)*1,[1]OUT_PrimaryEnergyCons!G$1:G$1000)</f>
        <v>5.8349093289591751</v>
      </c>
      <c r="J6" s="1" cm="1">
        <f t="array" ref="J6">SUMPRODUCT(("RNWWOD3"=[1]OUT_PrimaryEnergyCons!$A$1:$A$1000)*1,[1]OUT_PrimaryEnergyCons!H$1:H$1000)</f>
        <v>6.3806238483088977</v>
      </c>
      <c r="K6" s="1" cm="1">
        <f t="array" ref="K6">SUMPRODUCT(("RNWWOD3"=[1]OUT_PrimaryEnergyCons!$A$1:$A$1000)*1,[1]OUT_PrimaryEnergyCons!I$1:I$1000)</f>
        <v>4.2596717011439029</v>
      </c>
    </row>
    <row r="7" spans="1:11" x14ac:dyDescent="0.3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24.505916241091057</v>
      </c>
      <c r="G7" s="1" cm="1">
        <f t="array" ref="G7">SUMPRODUCT(("RNWWOD4"=[1]OUT_PrimaryEnergyCons!$A$1:$A$1000)*1+("RNWWOD5"=[1]OUT_PrimaryEnergyCons!$A$1:$A$1000)*1,[1]OUT_PrimaryEnergyCons!E$1:E$1000)</f>
        <v>24.83990567245533</v>
      </c>
      <c r="H7" s="1" cm="1">
        <f t="array" ref="H7">SUMPRODUCT(("RNWWOD4"=[1]OUT_PrimaryEnergyCons!$A$1:$A$1000)*1+("RNWWOD5"=[1]OUT_PrimaryEnergyCons!$A$1:$A$1000)*1,[1]OUT_PrimaryEnergyCons!F$1:F$1000)</f>
        <v>21.604538906039554</v>
      </c>
      <c r="I7" s="1" cm="1">
        <f t="array" ref="I7">SUMPRODUCT(("RNWWOD4"=[1]OUT_PrimaryEnergyCons!$A$1:$A$1000)*1+("RNWWOD5"=[1]OUT_PrimaryEnergyCons!$A$1:$A$1000)*1,[1]OUT_PrimaryEnergyCons!G$1:G$1000)</f>
        <v>16.21226092871726</v>
      </c>
      <c r="J7" s="1" cm="1">
        <f t="array" ref="J7">SUMPRODUCT(("RNWWOD4"=[1]OUT_PrimaryEnergyCons!$A$1:$A$1000)*1+("RNWWOD5"=[1]OUT_PrimaryEnergyCons!$A$1:$A$1000)*1,[1]OUT_PrimaryEnergyCons!H$1:H$1000)</f>
        <v>13.187566039324265</v>
      </c>
      <c r="K7" s="1" cm="1">
        <f t="array" ref="K7">SUMPRODUCT(("RNWWOD4"=[1]OUT_PrimaryEnergyCons!$A$1:$A$1000)*1+("RNWWOD5"=[1]OUT_PrimaryEnergyCons!$A$1:$A$1000)*1,[1]OUT_PrimaryEnergyCons!I$1:I$1000)</f>
        <v>34.417484789880753</v>
      </c>
    </row>
    <row r="8" spans="1:11" x14ac:dyDescent="0.3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69.392762781165189</v>
      </c>
      <c r="G8" s="1">
        <f t="shared" ref="G8:K8" si="7">SUM(G9:G10)</f>
        <v>69.663425221375178</v>
      </c>
      <c r="H8" s="1">
        <f t="shared" si="7"/>
        <v>69.543090508549852</v>
      </c>
      <c r="I8" s="1">
        <f t="shared" si="7"/>
        <v>68.821037041667353</v>
      </c>
      <c r="J8" s="1">
        <f t="shared" si="7"/>
        <v>68.940491281108393</v>
      </c>
      <c r="K8" s="1">
        <f t="shared" si="7"/>
        <v>69.384215382538585</v>
      </c>
    </row>
    <row r="9" spans="1:11" x14ac:dyDescent="0.3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35.611720279410392</v>
      </c>
      <c r="G9" s="1" cm="1">
        <f t="array" ref="G9">SUMPRODUCT(("RNNWWST1"=[1]OUT_PrimaryEnergyCons!$A$1:$A$1000)*1,[1]OUT_PrimaryEnergyCons!E$1:E$1000)</f>
        <v>35.882382719355505</v>
      </c>
      <c r="H9" s="1" cm="1">
        <f t="array" ref="H9">SUMPRODUCT(("RNNWWST1"=[1]OUT_PrimaryEnergyCons!$A$1:$A$1000)*1,[1]OUT_PrimaryEnergyCons!F$1:F$1000)</f>
        <v>35.762047998918213</v>
      </c>
      <c r="I9" s="1" cm="1">
        <f t="array" ref="I9">SUMPRODUCT(("RNNWWST1"=[1]OUT_PrimaryEnergyCons!$A$1:$A$1000)*1,[1]OUT_PrimaryEnergyCons!G$1:G$1000)</f>
        <v>35.039994539056003</v>
      </c>
      <c r="J9" s="1" cm="1">
        <f t="array" ref="J9">SUMPRODUCT(("RNNWWST1"=[1]OUT_PrimaryEnergyCons!$A$1:$A$1000)*1,[1]OUT_PrimaryEnergyCons!H$1:H$1000)</f>
        <v>35.159448775591756</v>
      </c>
      <c r="K9" s="1" cm="1">
        <f t="array" ref="K9">SUMPRODUCT(("RNNWWST1"=[1]OUT_PrimaryEnergyCons!$A$1:$A$1000)*1,[1]OUT_PrimaryEnergyCons!I$1:I$1000)</f>
        <v>35.603172875955536</v>
      </c>
    </row>
    <row r="10" spans="1:11" x14ac:dyDescent="0.3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33.781042501754797</v>
      </c>
      <c r="G10" s="1" cm="1">
        <f t="array" ref="G10">SUMPRODUCT(("RNWWST1"=[1]OUT_PrimaryEnergyCons!$A$1:$A$1000)*1,[1]OUT_PrimaryEnergyCons!E$1:E$1000)</f>
        <v>33.78104250201968</v>
      </c>
      <c r="H10" s="1" cm="1">
        <f t="array" ref="H10">SUMPRODUCT(("RNWWST1"=[1]OUT_PrimaryEnergyCons!$A$1:$A$1000)*1,[1]OUT_PrimaryEnergyCons!F$1:F$1000)</f>
        <v>33.781042509631639</v>
      </c>
      <c r="I10" s="1" cm="1">
        <f t="array" ref="I10">SUMPRODUCT(("RNWWST1"=[1]OUT_PrimaryEnergyCons!$A$1:$A$1000)*1,[1]OUT_PrimaryEnergyCons!G$1:G$1000)</f>
        <v>33.781042502611342</v>
      </c>
      <c r="J10" s="1" cm="1">
        <f t="array" ref="J10">SUMPRODUCT(("RNWWST1"=[1]OUT_PrimaryEnergyCons!$A$1:$A$1000)*1,[1]OUT_PrimaryEnergyCons!H$1:H$1000)</f>
        <v>33.781042505516631</v>
      </c>
      <c r="K10" s="1" cm="1">
        <f t="array" ref="K10">SUMPRODUCT(("RNWWST1"=[1]OUT_PrimaryEnergyCons!$A$1:$A$1000)*1,[1]OUT_PrimaryEnergyCons!I$1:I$1000)</f>
        <v>33.781042506583049</v>
      </c>
    </row>
    <row r="11" spans="1:11" x14ac:dyDescent="0.3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3.7980789868146654</v>
      </c>
      <c r="G11" s="1" cm="1">
        <f t="array" ref="G11">SUMPRODUCT(("mnr"=[1]OUT_PrimaryEnergyCons!$C$1:$C$1000)*1,[1]OUT_PrimaryEnergyCons!E$1:E$1000)</f>
        <v>9.8255917139444708</v>
      </c>
      <c r="H11" s="1" cm="1">
        <f t="array" ref="H11">SUMPRODUCT(("mnr"=[1]OUT_PrimaryEnergyCons!$C$1:$C$1000)*1,[1]OUT_PrimaryEnergyCons!F$1:F$1000)</f>
        <v>9.8255915146042003</v>
      </c>
      <c r="I11" s="1" cm="1">
        <f t="array" ref="I11">SUMPRODUCT(("mnr"=[1]OUT_PrimaryEnergyCons!$C$1:$C$1000)*1,[1]OUT_PrimaryEnergyCons!G$1:G$1000)</f>
        <v>12.066647633462246</v>
      </c>
      <c r="J11" s="1" cm="1">
        <f t="array" ref="J11">SUMPRODUCT(("mnr"=[1]OUT_PrimaryEnergyCons!$C$1:$C$1000)*1,[1]OUT_PrimaryEnergyCons!H$1:H$1000)</f>
        <v>12.338459231400677</v>
      </c>
      <c r="K11" s="1" cm="1">
        <f t="array" ref="K11">SUMPRODUCT(("mnr"=[1]OUT_PrimaryEnergyCons!$C$1:$C$1000)*1,[1]OUT_PrimaryEnergyCons!I$1:I$1000)</f>
        <v>18.000001545065203</v>
      </c>
    </row>
    <row r="12" spans="1:11" x14ac:dyDescent="0.3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149.4304798297556</v>
      </c>
      <c r="G12" s="1">
        <f t="shared" ref="G12:K12" si="8">SUM(G13:G15)</f>
        <v>125.60399857074937</v>
      </c>
      <c r="H12" s="1">
        <f t="shared" si="8"/>
        <v>141.26667269452639</v>
      </c>
      <c r="I12" s="1">
        <f t="shared" si="8"/>
        <v>150.31273945141007</v>
      </c>
      <c r="J12" s="1">
        <f t="shared" si="8"/>
        <v>151.18770169070822</v>
      </c>
      <c r="K12" s="1">
        <f t="shared" si="8"/>
        <v>151.98687001357442</v>
      </c>
    </row>
    <row r="13" spans="1:11" x14ac:dyDescent="0.3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66.745680000270909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49.798799351983064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66.592515557975645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70.2366518005919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73.020348535343658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69.65012195293545</v>
      </c>
    </row>
    <row r="14" spans="1:11" x14ac:dyDescent="0.3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66.632400000322221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55.763999593363756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65.547508379551473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64.462616981289514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62.292850536847979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65.663077739763366</v>
      </c>
    </row>
    <row r="15" spans="1:11" x14ac:dyDescent="0.3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16.052399829162493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20.041199625402538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9.1266487569992556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15.613470669528644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15.874502618516564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16.673670320875608</v>
      </c>
    </row>
    <row r="16" spans="1:11" x14ac:dyDescent="0.3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16.523357275296039</v>
      </c>
      <c r="H16" s="1" cm="1">
        <f t="array" ref="H16">SUMPRODUCT(ISNUMBER(SEARCH("SOL",[1]OUT_PrimaryEnergyCons!$C$1:$C$1000))*1,[1]OUT_PrimaryEnergyCons!F$1:F$1000)</f>
        <v>23.859713761512793</v>
      </c>
      <c r="I16" s="1" cm="1">
        <f t="array" ref="I16">SUMPRODUCT(ISNUMBER(SEARCH("SOL",[1]OUT_PrimaryEnergyCons!$C$1:$C$1000))*1,[1]OUT_PrimaryEnergyCons!G$1:G$1000)</f>
        <v>30.899791423501465</v>
      </c>
      <c r="J16" s="1" cm="1">
        <f t="array" ref="J16">SUMPRODUCT(ISNUMBER(SEARCH("SOL",[1]OUT_PrimaryEnergyCons!$C$1:$C$1000))*1,[1]OUT_PrimaryEnergyCons!H$1:H$1000)</f>
        <v>46.180754911999259</v>
      </c>
      <c r="K16" s="1" cm="1">
        <f t="array" ref="K16">SUMPRODUCT(ISNUMBER(SEARCH("SOL",[1]OUT_PrimaryEnergyCons!$C$1:$C$1000))*1,[1]OUT_PrimaryEnergyCons!I$1:I$1000)</f>
        <v>102.86931612517451</v>
      </c>
    </row>
    <row r="17" spans="1:18" x14ac:dyDescent="0.3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0.52399982559300529</v>
      </c>
      <c r="G17" s="1" cm="1">
        <f t="array" ref="G17">SUMPRODUCT(ISNUMBER(SEARCH("wnd",[1]OUT_PrimaryEnergyCons!$C$1:$C$1000))*1,[1]OUT_PrimaryEnergyCons!E$1:E$1000)</f>
        <v>0.55079982502710767</v>
      </c>
      <c r="H17" s="1" cm="1">
        <f t="array" ref="H17">SUMPRODUCT(ISNUMBER(SEARCH("wnd",[1]OUT_PrimaryEnergyCons!$C$1:$C$1000))*1,[1]OUT_PrimaryEnergyCons!F$1:F$1000)</f>
        <v>1.9353728492987214</v>
      </c>
      <c r="I17" s="1" cm="1">
        <f t="array" ref="I17">SUMPRODUCT(ISNUMBER(SEARCH("wnd",[1]OUT_PrimaryEnergyCons!$C$1:$C$1000))*1,[1]OUT_PrimaryEnergyCons!G$1:G$1000)</f>
        <v>2.7523677209049473</v>
      </c>
      <c r="J17" s="1" cm="1">
        <f t="array" ref="J17">SUMPRODUCT(ISNUMBER(SEARCH("wnd",[1]OUT_PrimaryEnergyCons!$C$1:$C$1000))*1,[1]OUT_PrimaryEnergyCons!H$1:H$1000)</f>
        <v>7.7398252208117935</v>
      </c>
      <c r="K17" s="1" cm="1">
        <f t="array" ref="K17">SUMPRODUCT(ISNUMBER(SEARCH("wnd",[1]OUT_PrimaryEnergyCons!$C$1:$C$1000))*1,[1]OUT_PrimaryEnergyCons!I$1:I$1000)</f>
        <v>15.479999993072452</v>
      </c>
    </row>
    <row r="18" spans="1:18" x14ac:dyDescent="0.3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18.873011852126702</v>
      </c>
      <c r="G18" s="1">
        <f>[1]Overview!C$9-G19</f>
        <v>21.891426513740726</v>
      </c>
      <c r="H18" s="1">
        <f>[1]Overview!D$9-H19</f>
        <v>39.052360122831011</v>
      </c>
      <c r="I18" s="1">
        <f>[1]Overview!E$9-I19</f>
        <v>59.413645918542798</v>
      </c>
      <c r="J18" s="1">
        <f>[1]Overview!F$9-J19</f>
        <v>80.797868457515364</v>
      </c>
      <c r="K18" s="1">
        <f>[1]Overview!G$9-K19</f>
        <v>84.855948936588547</v>
      </c>
    </row>
    <row r="19" spans="1:18" x14ac:dyDescent="0.3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0</v>
      </c>
      <c r="K19" s="1">
        <f>+[1]Overview!G$28</f>
        <v>0</v>
      </c>
    </row>
    <row r="20" spans="1:18" x14ac:dyDescent="0.3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781.1447507406134</v>
      </c>
      <c r="G20" s="3">
        <f t="shared" si="9"/>
        <v>699.41784617190001</v>
      </c>
      <c r="H20" s="3">
        <f t="shared" si="9"/>
        <v>570.71024813827887</v>
      </c>
      <c r="I20" s="3">
        <f t="shared" si="9"/>
        <v>469.65816067067118</v>
      </c>
      <c r="J20" s="3">
        <f t="shared" si="9"/>
        <v>293.68279729233535</v>
      </c>
      <c r="K20" s="3">
        <f t="shared" si="9"/>
        <v>108.84780968798992</v>
      </c>
      <c r="M20" s="1"/>
      <c r="N20" s="1"/>
      <c r="O20" s="1"/>
      <c r="P20" s="1"/>
      <c r="Q20" s="1"/>
      <c r="R20" s="1"/>
    </row>
    <row r="21" spans="1:18" x14ac:dyDescent="0.3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3.6600000002006632</v>
      </c>
      <c r="G21" s="1" cm="1">
        <f t="array" ref="G21">SUMPRODUCT(("COA"=[1]OUT_PrimaryEnergyCons!$C$4:$C$10000)*1,[1]OUT_PrimaryEnergyCons!E$4:E$10000)</f>
        <v>3.5607365033409955</v>
      </c>
      <c r="H21" s="1" cm="1">
        <f t="array" ref="H21">SUMPRODUCT(("COA"=[1]OUT_PrimaryEnergyCons!$C$4:$C$10000)*1,[1]OUT_PrimaryEnergyCons!F$4:F$10000)</f>
        <v>3.237454938162236</v>
      </c>
      <c r="I21" s="1" cm="1">
        <f t="array" ref="I21">SUMPRODUCT(("COA"=[1]OUT_PrimaryEnergyCons!$C$4:$C$10000)*1,[1]OUT_PrimaryEnergyCons!G$4:G$10000)</f>
        <v>3.6451121111235132E-4</v>
      </c>
      <c r="J21" s="1" cm="1">
        <f t="array" ref="J21">SUMPRODUCT(("COA"=[1]OUT_PrimaryEnergyCons!$C$4:$C$10000)*1,[1]OUT_PrimaryEnergyCons!H$4:H$10000)</f>
        <v>0</v>
      </c>
      <c r="K21" s="1" cm="1">
        <f t="array" ref="K21">SUMPRODUCT(("COA"=[1]OUT_PrimaryEnergyCons!$C$4:$C$10000)*1,[1]OUT_PrimaryEnergyCons!I$4:I$10000)</f>
        <v>0</v>
      </c>
    </row>
    <row r="22" spans="1:18" x14ac:dyDescent="0.3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312.45101405740525</v>
      </c>
      <c r="G22" s="1">
        <f t="shared" ref="G22:K22" si="10">G23+G29</f>
        <v>285.04697408539732</v>
      </c>
      <c r="H22" s="1">
        <f t="shared" si="10"/>
        <v>241.64415276856968</v>
      </c>
      <c r="I22" s="1">
        <f t="shared" si="10"/>
        <v>145.26901657352533</v>
      </c>
      <c r="J22" s="1">
        <f t="shared" si="10"/>
        <v>67.447256294856714</v>
      </c>
      <c r="K22" s="1">
        <f t="shared" si="10"/>
        <v>26.112295260040412</v>
      </c>
    </row>
    <row r="23" spans="1:18" x14ac:dyDescent="0.3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305.53771659043713</v>
      </c>
      <c r="G23" s="1">
        <f t="shared" ref="G23:K23" si="14">SUM(G24:G28)</f>
        <v>277.62516688972806</v>
      </c>
      <c r="H23" s="1">
        <f t="shared" si="14"/>
        <v>234.74348168225433</v>
      </c>
      <c r="I23" s="1">
        <f t="shared" si="14"/>
        <v>139.30708230063766</v>
      </c>
      <c r="J23" s="1">
        <f t="shared" si="14"/>
        <v>57.565217467399549</v>
      </c>
      <c r="K23" s="1">
        <f t="shared" si="14"/>
        <v>0</v>
      </c>
    </row>
    <row r="24" spans="1:18" x14ac:dyDescent="0.3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101.72063682472172</v>
      </c>
      <c r="G24" s="1" cm="1">
        <f t="array" ref="G24">SUMPRODUCT(("LFO"=[1]OUT_PrimaryEnergyCons!$C$4:$C$10000)*1,[1]OUT_PrimaryEnergyCons!E$4:E$10000)</f>
        <v>90.97736797402014</v>
      </c>
      <c r="H24" s="1" cm="1">
        <f t="array" ref="H24">SUMPRODUCT(("LFO"=[1]OUT_PrimaryEnergyCons!$C$4:$C$10000)*1,[1]OUT_PrimaryEnergyCons!F$4:F$10000)</f>
        <v>67.183292338513212</v>
      </c>
      <c r="I24" s="1" cm="1">
        <f t="array" ref="I24">SUMPRODUCT(("LFO"=[1]OUT_PrimaryEnergyCons!$C$4:$C$10000)*1,[1]OUT_PrimaryEnergyCons!G$4:G$10000)</f>
        <v>31.720843755958015</v>
      </c>
      <c r="J24" s="1" cm="1">
        <f t="array" ref="J24">SUMPRODUCT(("LFO"=[1]OUT_PrimaryEnergyCons!$C$4:$C$10000)*1,[1]OUT_PrimaryEnergyCons!H$4:H$10000)</f>
        <v>7.8019768423717633</v>
      </c>
      <c r="K24" s="1" cm="1">
        <f t="array" ref="K24">SUMPRODUCT(("LFO"=[1]OUT_PrimaryEnergyCons!$C$4:$C$10000)*1,[1]OUT_PrimaryEnergyCons!I$4:I$10000)</f>
        <v>0</v>
      </c>
    </row>
    <row r="25" spans="1:18" x14ac:dyDescent="0.3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2.7763686048032281</v>
      </c>
      <c r="G25" s="1" cm="1">
        <f t="array" ref="G25">SUMPRODUCT(("HFO"=[1]OUT_PrimaryEnergyCons!$C$4:$C$10000)*1,[1]OUT_PrimaryEnergyCons!E$4:E$10000)</f>
        <v>0</v>
      </c>
      <c r="H25" s="1" cm="1">
        <f t="array" ref="H25">SUMPRODUCT(("HFO"=[1]OUT_PrimaryEnergyCons!$C$4:$C$10000)*1,[1]OUT_PrimaryEnergyCons!F$4:F$10000)</f>
        <v>0</v>
      </c>
      <c r="I25" s="1" cm="1">
        <f t="array" ref="I25">SUMPRODUCT(("HFO"=[1]OUT_PrimaryEnergyCons!$C$4:$C$10000)*1,[1]OUT_PrimaryEnergyCons!G$4:G$10000)</f>
        <v>0</v>
      </c>
      <c r="J25" s="1" cm="1">
        <f t="array" ref="J25">SUMPRODUCT(("HFO"=[1]OUT_PrimaryEnergyCons!$C$4:$C$10000)*1,[1]OUT_PrimaryEnergyCons!H$4:H$10000)</f>
        <v>0</v>
      </c>
      <c r="K25" s="1" cm="1">
        <f t="array" ref="K25">SUMPRODUCT(("HFO"=[1]OUT_PrimaryEnergyCons!$C$4:$C$10000)*1,[1]OUT_PrimaryEnergyCons!I$4:I$10000)</f>
        <v>0</v>
      </c>
    </row>
    <row r="26" spans="1:18" x14ac:dyDescent="0.3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122.264676337143</v>
      </c>
      <c r="G26" s="1" cm="1">
        <f t="array" ref="G26">SUMPRODUCT(("DSL"=[1]OUT_PrimaryEnergyCons!$C$4:$C$10000)*1,[1]OUT_PrimaryEnergyCons!E$4:E$10000)</f>
        <v>109.14919416929301</v>
      </c>
      <c r="H26" s="1" cm="1">
        <f t="array" ref="H26">SUMPRODUCT(("DSL"=[1]OUT_PrimaryEnergyCons!$C$4:$C$10000)*1,[1]OUT_PrimaryEnergyCons!F$4:F$10000)</f>
        <v>92.026248510496998</v>
      </c>
      <c r="I26" s="1" cm="1">
        <f t="array" ref="I26">SUMPRODUCT(("DSL"=[1]OUT_PrimaryEnergyCons!$C$4:$C$10000)*1,[1]OUT_PrimaryEnergyCons!G$4:G$10000)</f>
        <v>64.625948713220964</v>
      </c>
      <c r="J26" s="1" cm="1">
        <f t="array" ref="J26">SUMPRODUCT(("DSL"=[1]OUT_PrimaryEnergyCons!$C$4:$C$10000)*1,[1]OUT_PrimaryEnergyCons!H$4:H$10000)</f>
        <v>42.350694020077277</v>
      </c>
      <c r="K26" s="1" cm="1">
        <f t="array" ref="K26">SUMPRODUCT(("DSL"=[1]OUT_PrimaryEnergyCons!$C$4:$C$10000)*1,[1]OUT_PrimaryEnergyCons!I$4:I$10000)</f>
        <v>0</v>
      </c>
    </row>
    <row r="27" spans="1:18" x14ac:dyDescent="0.3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77.666649457390037</v>
      </c>
      <c r="G27" s="1" cm="1">
        <f t="array" ref="G27">SUMPRODUCT(("GSL"=[1]OUT_PrimaryEnergyCons!$C$4:$C$10000)*1,[1]OUT_PrimaryEnergyCons!E$4:E$10000)</f>
        <v>76.093389862861144</v>
      </c>
      <c r="H27" s="1" cm="1">
        <f t="array" ref="H27">SUMPRODUCT(("GSL"=[1]OUT_PrimaryEnergyCons!$C$4:$C$10000)*1,[1]OUT_PrimaryEnergyCons!F$4:F$10000)</f>
        <v>73.684981673928448</v>
      </c>
      <c r="I27" s="1" cm="1">
        <f t="array" ref="I27">SUMPRODUCT(("GSL"=[1]OUT_PrimaryEnergyCons!$C$4:$C$10000)*1,[1]OUT_PrimaryEnergyCons!G$4:G$10000)</f>
        <v>40.974804959743018</v>
      </c>
      <c r="J27" s="1" cm="1">
        <f t="array" ref="J27">SUMPRODUCT(("GSL"=[1]OUT_PrimaryEnergyCons!$C$4:$C$10000)*1,[1]OUT_PrimaryEnergyCons!H$4:H$10000)</f>
        <v>7.1659024346790643</v>
      </c>
      <c r="K27" s="1" cm="1">
        <f t="array" ref="K27">SUMPRODUCT(("GSL"=[1]OUT_PrimaryEnergyCons!$C$4:$C$10000)*1,[1]OUT_PrimaryEnergyCons!I$4:I$10000)</f>
        <v>0</v>
      </c>
    </row>
    <row r="28" spans="1:18" x14ac:dyDescent="0.3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1.9854848717156581</v>
      </c>
      <c r="J28" s="1" cm="1">
        <f t="array" ref="J28">SUMPRODUCT(("KER"=[1]OUT_PrimaryEnergyCons!$C$4:$C$10000)*1,[1]OUT_PrimaryEnergyCons!H$4:H$10000)</f>
        <v>0.24664417027144578</v>
      </c>
      <c r="K28" s="1" cm="1">
        <f t="array" ref="K28">SUMPRODUCT(("KER"=[1]OUT_PrimaryEnergyCons!$C$4:$C$10000)*1,[1]OUT_PrimaryEnergyCons!I$4:I$10000)</f>
        <v>0</v>
      </c>
    </row>
    <row r="29" spans="1:18" x14ac:dyDescent="0.3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6.9132974669681175</v>
      </c>
      <c r="G29" s="1">
        <f t="shared" ref="G29:K29" si="18">SUM(G30:G31)</f>
        <v>7.4218071956692437</v>
      </c>
      <c r="H29" s="1">
        <f t="shared" si="18"/>
        <v>6.9006710863153682</v>
      </c>
      <c r="I29" s="1">
        <f t="shared" si="18"/>
        <v>5.9619342728876799</v>
      </c>
      <c r="J29" s="1">
        <f t="shared" si="18"/>
        <v>9.8820388274571656</v>
      </c>
      <c r="K29" s="1">
        <f t="shared" si="18"/>
        <v>26.112295260040412</v>
      </c>
    </row>
    <row r="30" spans="1:18" x14ac:dyDescent="0.3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2.4791492723568731</v>
      </c>
      <c r="G30" s="1" cm="1">
        <f t="array" ref="G30">SUMPRODUCT(ISNUMBER(SEARCH("IMPBDS",[1]OUT_SyntheticFuels!$C$4:$C$1000))*1,("Var_Fout"=[1]OUT_SyntheticFuels!$B$4:$B$1000)*1,[1]OUT_SyntheticFuels!F$4:F$1000)</f>
        <v>3.0152407316664842</v>
      </c>
      <c r="H30" s="1" cm="1">
        <f t="array" ref="H30">SUMPRODUCT(ISNUMBER(SEARCH("IMPBDS",[1]OUT_SyntheticFuels!$C$4:$C$1000))*1,("Var_Fout"=[1]OUT_SyntheticFuels!$B$4:$B$1000)*1,[1]OUT_SyntheticFuels!G$4:G$1000)</f>
        <v>2.633575747625069</v>
      </c>
      <c r="I30" s="1" cm="1">
        <f t="array" ref="I30">SUMPRODUCT(ISNUMBER(SEARCH("IMPBDS",[1]OUT_SyntheticFuels!$C$4:$C$1000))*1,("Var_Fout"=[1]OUT_SyntheticFuels!$B$4:$B$1000)*1,[1]OUT_SyntheticFuels!H$4:H$1000)</f>
        <v>3.2696921285013212</v>
      </c>
      <c r="J30" s="1" cm="1">
        <f t="array" ref="J30">SUMPRODUCT(ISNUMBER(SEARCH("IMPBDS",[1]OUT_SyntheticFuels!$C$4:$C$1000))*1,("Var_Fout"=[1]OUT_SyntheticFuels!$B$4:$B$1000)*1,[1]OUT_SyntheticFuels!I$4:I$1000)</f>
        <v>3.2696921422872007</v>
      </c>
      <c r="K30" s="1" cm="1">
        <f t="array" ref="K30">SUMPRODUCT(ISNUMBER(SEARCH("IMPBDS",[1]OUT_SyntheticFuels!$C$4:$C$1000))*1,("Var_Fout"=[1]OUT_SyntheticFuels!$B$4:$B$1000)*1,[1]OUT_SyntheticFuels!J$4:J$1000)</f>
        <v>20.331916414345681</v>
      </c>
    </row>
    <row r="31" spans="1:18" x14ac:dyDescent="0.3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4.4341481946112449</v>
      </c>
      <c r="G31" s="1" cm="1">
        <f t="array" ref="G31">SUMPRODUCT(ISNUMBER(SEARCH("IMPeth",[1]OUT_SyntheticFuels!$C$4:$C$1000))*1,("Var_Fout"=[1]OUT_SyntheticFuels!$B$4:$B$1000)*1,[1]OUT_SyntheticFuels!F$4:F$1000)</f>
        <v>4.4065664640027595</v>
      </c>
      <c r="H31" s="1" cm="1">
        <f t="array" ref="H31">SUMPRODUCT(ISNUMBER(SEARCH("IMPeth",[1]OUT_SyntheticFuels!$C$4:$C$1000))*1,("Var_Fout"=[1]OUT_SyntheticFuels!$B$4:$B$1000)*1,[1]OUT_SyntheticFuels!G$4:G$1000)</f>
        <v>4.2670953386902992</v>
      </c>
      <c r="I31" s="1" cm="1">
        <f t="array" ref="I31">SUMPRODUCT(ISNUMBER(SEARCH("IMPeth",[1]OUT_SyntheticFuels!$C$4:$C$1000))*1,("Var_Fout"=[1]OUT_SyntheticFuels!$B$4:$B$1000)*1,[1]OUT_SyntheticFuels!H$4:H$1000)</f>
        <v>2.6922421443863587</v>
      </c>
      <c r="J31" s="1" cm="1">
        <f t="array" ref="J31">SUMPRODUCT(ISNUMBER(SEARCH("IMPeth",[1]OUT_SyntheticFuels!$C$4:$C$1000))*1,("Var_Fout"=[1]OUT_SyntheticFuels!$B$4:$B$1000)*1,[1]OUT_SyntheticFuels!I$4:I$1000)</f>
        <v>6.6123466851699639</v>
      </c>
      <c r="K31" s="1" cm="1">
        <f t="array" ref="K31">SUMPRODUCT(ISNUMBER(SEARCH("IMPeth",[1]OUT_SyntheticFuels!$C$4:$C$1000))*1,("Var_Fout"=[1]OUT_SyntheticFuels!$B$4:$B$1000)*1,[1]OUT_SyntheticFuels!J$4:J$1000)</f>
        <v>5.7803788456947292</v>
      </c>
    </row>
    <row r="32" spans="1:18" x14ac:dyDescent="0.3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6.9132974669681175</v>
      </c>
      <c r="G32" s="1">
        <f t="shared" si="19"/>
        <v>7.4218071956692437</v>
      </c>
      <c r="H32" s="1">
        <f t="shared" si="19"/>
        <v>6.9006710863153682</v>
      </c>
      <c r="I32" s="1">
        <f t="shared" si="19"/>
        <v>5.9619342728876799</v>
      </c>
      <c r="J32" s="1">
        <f t="shared" si="19"/>
        <v>7.7038403231125656</v>
      </c>
      <c r="K32" s="1">
        <f t="shared" si="19"/>
        <v>9.050070987981929</v>
      </c>
    </row>
    <row r="33" spans="1:11" x14ac:dyDescent="0.3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2.4791492723568731</v>
      </c>
      <c r="G33" s="1">
        <f t="shared" si="20"/>
        <v>3.0152407316664842</v>
      </c>
      <c r="H33" s="1">
        <f t="shared" si="20"/>
        <v>2.633575747625069</v>
      </c>
      <c r="I33" s="1">
        <f t="shared" si="20"/>
        <v>3.2696921285013212</v>
      </c>
      <c r="J33" s="1">
        <f>IF(J30-MAX(F30:I30)&lt;0,J30,MAX(F30:I30))</f>
        <v>3.2696921285013212</v>
      </c>
      <c r="K33" s="1">
        <f>IF(K30-MAX(F30:J30)&lt;0,K30,MAX(F30:J30))</f>
        <v>3.2696921422872007</v>
      </c>
    </row>
    <row r="34" spans="1:11" x14ac:dyDescent="0.3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4.4341481946112449</v>
      </c>
      <c r="G34" s="1">
        <f t="shared" si="20"/>
        <v>4.4065664640027595</v>
      </c>
      <c r="H34" s="1">
        <f t="shared" si="20"/>
        <v>4.2670953386902992</v>
      </c>
      <c r="I34" s="1">
        <f t="shared" si="20"/>
        <v>2.6922421443863587</v>
      </c>
      <c r="J34" s="1">
        <f>IF(J31-MAX(F31:I31)&lt;0,J31,MAX(F31:I31))</f>
        <v>4.4341481946112449</v>
      </c>
      <c r="K34" s="1">
        <f>IF(K31-MAX(F31:J31)&lt;0,K31,MAX(F31:J31))</f>
        <v>5.7803788456947292</v>
      </c>
    </row>
    <row r="35" spans="1:11" x14ac:dyDescent="0.3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2.1781985043445986</v>
      </c>
      <c r="K35" s="1">
        <f t="shared" si="21"/>
        <v>17.062224272058479</v>
      </c>
    </row>
    <row r="36" spans="1:11" x14ac:dyDescent="0.3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1.3785879549033098E-8</v>
      </c>
      <c r="K36" s="1">
        <f>K30-K33</f>
        <v>17.062224272058479</v>
      </c>
    </row>
    <row r="37" spans="1:11" x14ac:dyDescent="0.3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2.1781984905587191</v>
      </c>
      <c r="K37" s="1">
        <f>K31-K34</f>
        <v>0</v>
      </c>
    </row>
    <row r="38" spans="1:11" x14ac:dyDescent="0.3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116.92556823409757</v>
      </c>
      <c r="G39" s="1">
        <f t="shared" ref="G39:K39" si="23">G40+G43</f>
        <v>107.23649982098537</v>
      </c>
      <c r="H39" s="1">
        <f t="shared" si="23"/>
        <v>98.379284167247974</v>
      </c>
      <c r="I39" s="1">
        <f t="shared" si="23"/>
        <v>109.51216041588724</v>
      </c>
      <c r="J39" s="1">
        <f t="shared" si="23"/>
        <v>93.632013957919355</v>
      </c>
      <c r="K39" s="1">
        <f t="shared" si="23"/>
        <v>54.898201666250401</v>
      </c>
    </row>
    <row r="40" spans="1:11" x14ac:dyDescent="0.3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116.92556823409757</v>
      </c>
      <c r="G40" s="1">
        <f t="shared" ref="G40:K40" si="24">G41+G42</f>
        <v>106.71999999806918</v>
      </c>
      <c r="H40" s="1">
        <f t="shared" si="24"/>
        <v>97.479621949314208</v>
      </c>
      <c r="I40" s="1">
        <f t="shared" si="24"/>
        <v>107.67376137353041</v>
      </c>
      <c r="J40" s="1">
        <f t="shared" si="24"/>
        <v>91.902475010956778</v>
      </c>
      <c r="K40" s="1">
        <f t="shared" si="24"/>
        <v>54.898201666250401</v>
      </c>
    </row>
    <row r="41" spans="1:11" x14ac:dyDescent="0.3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116.92556823409757</v>
      </c>
      <c r="G41" s="1" cm="1">
        <f t="array" ref="G41">SUMPRODUCT(("NGA"=[1]OUT_PrimaryEnergyCons!$C$4:$C$10000)*1,[1]OUT_PrimaryEnergyCons!E$4:E$10000)</f>
        <v>106.71999999806918</v>
      </c>
      <c r="H41" s="1" cm="1">
        <f t="array" ref="H41">SUMPRODUCT(("NGA"=[1]OUT_PrimaryEnergyCons!$C$4:$C$10000)*1,[1]OUT_PrimaryEnergyCons!F$4:F$10000)</f>
        <v>97.479621949314208</v>
      </c>
      <c r="I41" s="1" cm="1">
        <f t="array" ref="I41">SUMPRODUCT(("NGA"=[1]OUT_PrimaryEnergyCons!$C$4:$C$10000)*1,[1]OUT_PrimaryEnergyCons!G$4:G$10000)</f>
        <v>107.67376137353041</v>
      </c>
      <c r="J41" s="1" cm="1">
        <f t="array" ref="J41">SUMPRODUCT(("NGA"=[1]OUT_PrimaryEnergyCons!$C$4:$C$10000)*1,[1]OUT_PrimaryEnergyCons!H$4:H$10000)</f>
        <v>91.902475010956778</v>
      </c>
      <c r="K41" s="1" cm="1">
        <f t="array" ref="K41">SUMPRODUCT(("NGA"=[1]OUT_PrimaryEnergyCons!$C$4:$C$10000)*1,[1]OUT_PrimaryEnergyCons!I$4:I$10000)</f>
        <v>54.898201666250401</v>
      </c>
    </row>
    <row r="42" spans="1:11" x14ac:dyDescent="0.3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</v>
      </c>
      <c r="J42" s="1" cm="1">
        <f t="array" ref="J42">SUMPRODUCT(("LNGA"=[1]OUT_PrimaryEnergyCons!$C$4:$C$10000)*1,[1]OUT_PrimaryEnergyCons!H$4:H$10000)</f>
        <v>0</v>
      </c>
      <c r="K42" s="1" cm="1">
        <f t="array" ref="K42">SUMPRODUCT(("LNGA"=[1]OUT_PrimaryEnergyCons!$C$4:$C$10000)*1,[1]OUT_PrimaryEnergyCons!I$4:I$10000)</f>
        <v>0</v>
      </c>
    </row>
    <row r="43" spans="1:11" x14ac:dyDescent="0.3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0.51649982291619434</v>
      </c>
      <c r="H43" s="1" cm="1">
        <f t="array" ref="H43">SUMPRODUCT(("BIO"=[1]OUT_PrimaryEnergyCons!$C$4:$C$10000)*1+("LBIO"=[1]OUT_PrimaryEnergyCons!$C$4:$C$10000)*1,[1]OUT_PrimaryEnergyCons!F$4:F$10000)</f>
        <v>0.89966221793376633</v>
      </c>
      <c r="I43" s="1" cm="1">
        <f t="array" ref="I43">SUMPRODUCT(("BIO"=[1]OUT_PrimaryEnergyCons!$C$4:$C$10000)*1+("LBIO"=[1]OUT_PrimaryEnergyCons!$C$4:$C$10000)*1,[1]OUT_PrimaryEnergyCons!G$4:G$10000)</f>
        <v>1.8383990423568277</v>
      </c>
      <c r="J43" s="1" cm="1">
        <f t="array" ref="J43">SUMPRODUCT(("BIO"=[1]OUT_PrimaryEnergyCons!$C$4:$C$10000)*1+("LBIO"=[1]OUT_PrimaryEnergyCons!$C$4:$C$10000)*1,[1]OUT_PrimaryEnergyCons!H$4:H$10000)</f>
        <v>1.729538946962583</v>
      </c>
      <c r="K43" s="1" cm="1">
        <f t="array" ref="K43">SUMPRODUCT(("BIO"=[1]OUT_PrimaryEnergyCons!$C$4:$C$10000)*1+("LBIO"=[1]OUT_PrimaryEnergyCons!$C$4:$C$10000)*1,[1]OUT_PrimaryEnergyCons!I$4:I$10000)</f>
        <v>0</v>
      </c>
    </row>
    <row r="44" spans="1:11" x14ac:dyDescent="0.3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0.51649982291619434</v>
      </c>
      <c r="H44" s="1">
        <f t="shared" si="26"/>
        <v>0.89966221793376633</v>
      </c>
      <c r="I44" s="1">
        <f t="shared" si="26"/>
        <v>1.8383990423568277</v>
      </c>
      <c r="J44" s="1">
        <f t="shared" si="26"/>
        <v>1.729538946962583</v>
      </c>
      <c r="K44" s="1">
        <f t="shared" si="26"/>
        <v>0</v>
      </c>
    </row>
    <row r="45" spans="1:11" x14ac:dyDescent="0.3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0.51649982291619434</v>
      </c>
      <c r="H45" s="1">
        <f>H43</f>
        <v>0.89966221793376633</v>
      </c>
      <c r="I45" s="1">
        <f>I43</f>
        <v>1.8383990423568277</v>
      </c>
      <c r="J45" s="1">
        <f>IF(J43-MAX(F43:I43)&lt;0,J43,MAX(F43:I43))</f>
        <v>1.729538946962583</v>
      </c>
      <c r="K45" s="1">
        <f>IF(K43-MAX(G43:J43)&lt;0,K43,MAX(G43:J43))</f>
        <v>0</v>
      </c>
    </row>
    <row r="46" spans="1:11" x14ac:dyDescent="0.3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</v>
      </c>
      <c r="K46" s="1">
        <f t="shared" si="27"/>
        <v>0</v>
      </c>
    </row>
    <row r="47" spans="1:11" x14ac:dyDescent="0.3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</v>
      </c>
    </row>
    <row r="48" spans="1:11" x14ac:dyDescent="0.3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250.94816978607108</v>
      </c>
      <c r="G48" s="1" cm="1">
        <f t="array" ref="G48">SUMPRODUCT(("urn"=[1]OUT_PrimaryEnergyCons!$C$4:$C$10000)*1,[1]OUT_PrimaryEnergyCons!E$4:E$10000)</f>
        <v>253.30010962446951</v>
      </c>
      <c r="H48" s="1" cm="1">
        <f t="array" ref="H48">SUMPRODUCT(("urn"=[1]OUT_PrimaryEnergyCons!$C$4:$C$10000)*1,[1]OUT_PrimaryEnergyCons!F$4:F$10000)</f>
        <v>176.99754695030336</v>
      </c>
      <c r="I48" s="1" cm="1">
        <f t="array" ref="I48">SUMPRODUCT(("urn"=[1]OUT_PrimaryEnergyCons!$C$4:$C$10000)*1,[1]OUT_PrimaryEnergyCons!G$4:G$10000)</f>
        <v>189.38250853525281</v>
      </c>
      <c r="J48" s="1" cm="1">
        <f t="array" ref="J48">SUMPRODUCT(("urn"=[1]OUT_PrimaryEnergyCons!$C$4:$C$10000)*1,[1]OUT_PrimaryEnergyCons!H$4:H$10000)</f>
        <v>98.945499406274848</v>
      </c>
      <c r="K48" s="1" cm="1">
        <f t="array" ref="K48">SUMPRODUCT(("urn"=[1]OUT_PrimaryEnergyCons!$C$4:$C$10000)*1,[1]OUT_PrimaryEnergyCons!I$4:I$10000)</f>
        <v>0</v>
      </c>
    </row>
    <row r="49" spans="1:19" x14ac:dyDescent="0.3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97.159998662838831</v>
      </c>
      <c r="G49" s="1">
        <f t="shared" ref="G49:K49" si="31">SUM(G50:G53)</f>
        <v>50.27352613770681</v>
      </c>
      <c r="H49" s="1">
        <f t="shared" si="31"/>
        <v>50.451809313995597</v>
      </c>
      <c r="I49" s="1">
        <f t="shared" si="31"/>
        <v>25.494110634794716</v>
      </c>
      <c r="J49" s="1">
        <f t="shared" si="31"/>
        <v>33.185835022371528</v>
      </c>
      <c r="K49" s="1">
        <f t="shared" si="31"/>
        <v>26.412247745779638</v>
      </c>
    </row>
    <row r="50" spans="1:19" x14ac:dyDescent="0.3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15.013805099638981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9.2206503276459415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5.1403971647532085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2.2269299715758475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5.7383831092371462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6.7772292968011199</v>
      </c>
    </row>
    <row r="51" spans="1:19" x14ac:dyDescent="0.3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28.948620898549695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21.154511266801457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27.304976880293218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13.338999600257191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10.114308086312366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8.1619955487779716</v>
      </c>
    </row>
    <row r="52" spans="1:19" x14ac:dyDescent="0.3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46.3984755206505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19.898364543259412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18.006435268949172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9.9281810629616771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17.333143826822017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11.473022900200545</v>
      </c>
    </row>
    <row r="53" spans="1:19" x14ac:dyDescent="0.3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6.7990971439996564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0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0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0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0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0</v>
      </c>
    </row>
    <row r="54" spans="1:19" x14ac:dyDescent="0.3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0.47219261091293974</v>
      </c>
      <c r="K54" s="1" cm="1">
        <f t="array" ref="K54">SUMPRODUCT(("h2"=[1]OUT_PrimaryEnergyCons!$C$4:$C$10000)*1,[1]OUT_PrimaryEnergyCons!I$4:I$10000)</f>
        <v>1.4250650159194711</v>
      </c>
    </row>
    <row r="55" spans="1:19" x14ac:dyDescent="0.3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117.16999593064281</v>
      </c>
      <c r="G55" s="3">
        <f t="shared" ref="G55:K55" si="35">G56</f>
        <v>34.294572397329937</v>
      </c>
      <c r="H55" s="3">
        <f t="shared" si="35"/>
        <v>54.602136112825804</v>
      </c>
      <c r="I55" s="3">
        <f t="shared" si="35"/>
        <v>30.254722307382615</v>
      </c>
      <c r="J55" s="3">
        <f t="shared" si="35"/>
        <v>14.457789902804389</v>
      </c>
      <c r="K55" s="3">
        <f t="shared" si="35"/>
        <v>12.611295533214475</v>
      </c>
      <c r="N55" s="1"/>
      <c r="O55" s="1"/>
      <c r="P55" s="1"/>
      <c r="Q55" s="1"/>
      <c r="R55" s="1"/>
      <c r="S55" s="1"/>
    </row>
    <row r="56" spans="1:19" x14ac:dyDescent="0.3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117.16999593064281</v>
      </c>
      <c r="G56" s="1">
        <f t="shared" ref="G56:K56" si="36">SUM(G57:G60)</f>
        <v>34.294572397329937</v>
      </c>
      <c r="H56" s="1">
        <f t="shared" si="36"/>
        <v>54.602136112825804</v>
      </c>
      <c r="I56" s="1">
        <f t="shared" si="36"/>
        <v>30.254722307382615</v>
      </c>
      <c r="J56" s="1">
        <f t="shared" si="36"/>
        <v>14.457789902804389</v>
      </c>
      <c r="K56" s="1">
        <f t="shared" si="36"/>
        <v>12.611295533214475</v>
      </c>
      <c r="N56" s="1"/>
    </row>
    <row r="57" spans="1:19" x14ac:dyDescent="0.3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6.22955421305429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0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0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0</v>
      </c>
    </row>
    <row r="58" spans="1:19" x14ac:dyDescent="0.3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12.753358519768932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0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0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0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0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0</v>
      </c>
    </row>
    <row r="59" spans="1:19" x14ac:dyDescent="0.3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26.492975602083341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0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0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0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0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0</v>
      </c>
    </row>
    <row r="60" spans="1:19" x14ac:dyDescent="0.3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71.694107595736241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34.294572397329937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54.602136112825804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30.254722307382615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14.457789902804389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12.611295533214475</v>
      </c>
    </row>
    <row r="61" spans="1:19" x14ac:dyDescent="0.3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250.97470090366335</v>
      </c>
      <c r="G61" s="3">
        <f t="shared" ref="G61:K61" si="41">SUM(G62,G64,G72,G80,G128,G149,G157,G159,G167,G171,G165)</f>
        <v>229.2729523066709</v>
      </c>
      <c r="H61" s="3">
        <f t="shared" si="41"/>
        <v>233.12309186377834</v>
      </c>
      <c r="I61" s="3">
        <f t="shared" si="41"/>
        <v>258.06774283242061</v>
      </c>
      <c r="J61" s="3">
        <f t="shared" si="41"/>
        <v>256.71980479995352</v>
      </c>
      <c r="K61" s="3">
        <f t="shared" si="41"/>
        <v>279.68079761335514</v>
      </c>
    </row>
    <row r="62" spans="1:19" x14ac:dyDescent="0.3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82.760000000171232</v>
      </c>
      <c r="G62" s="1">
        <f t="shared" ref="G62:K62" si="42">+G63</f>
        <v>82.759999998230754</v>
      </c>
      <c r="H62" s="1">
        <f t="shared" si="42"/>
        <v>57.664763598160633</v>
      </c>
      <c r="I62" s="1">
        <f t="shared" si="42"/>
        <v>62.535199998605734</v>
      </c>
      <c r="J62" s="1">
        <f t="shared" si="42"/>
        <v>32.820799999871227</v>
      </c>
      <c r="K62" s="1">
        <f t="shared" si="42"/>
        <v>0</v>
      </c>
    </row>
    <row r="63" spans="1:19" x14ac:dyDescent="0.3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82.760000000171232</v>
      </c>
      <c r="G63" s="1">
        <f>'[1]Electricity and CHPs'!C14</f>
        <v>82.759999998230754</v>
      </c>
      <c r="H63" s="1">
        <f>'[1]Electricity and CHPs'!D14</f>
        <v>57.664763598160633</v>
      </c>
      <c r="I63" s="1">
        <f>'[1]Electricity and CHPs'!E14</f>
        <v>62.535199998605734</v>
      </c>
      <c r="J63" s="1">
        <f>'[1]Electricity and CHPs'!F14</f>
        <v>32.820799999871227</v>
      </c>
      <c r="K63" s="1">
        <f>'[1]Electricity and CHPs'!G14</f>
        <v>0</v>
      </c>
    </row>
    <row r="64" spans="1:19" x14ac:dyDescent="0.3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146.22000000062721</v>
      </c>
      <c r="G64" s="1">
        <f t="shared" ref="G64:K64" si="46">SUM(G65:G67)</f>
        <v>121.59575876702378</v>
      </c>
      <c r="H64" s="1">
        <f t="shared" si="46"/>
        <v>139.44134307240239</v>
      </c>
      <c r="I64" s="1">
        <f t="shared" si="46"/>
        <v>147.19004539511343</v>
      </c>
      <c r="J64" s="1">
        <f t="shared" si="46"/>
        <v>148.01280120718312</v>
      </c>
      <c r="K64" s="1">
        <f t="shared" si="46"/>
        <v>148.65213589146771</v>
      </c>
    </row>
    <row r="65" spans="1:11" x14ac:dyDescent="0.3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66.745680000270909</v>
      </c>
      <c r="G65" s="1">
        <f>'[1]Electricity and CHPs'!C15</f>
        <v>49.798799351983064</v>
      </c>
      <c r="H65" s="1">
        <f>'[1]Electricity and CHPs'!D15</f>
        <v>66.592515557975645</v>
      </c>
      <c r="I65" s="1">
        <f>'[1]Electricity and CHPs'!E15</f>
        <v>70.2366518005919</v>
      </c>
      <c r="J65" s="1">
        <f>'[1]Electricity and CHPs'!F15</f>
        <v>73.020348535343658</v>
      </c>
      <c r="K65" s="1">
        <f>'[1]Electricity and CHPs'!G15</f>
        <v>69.65012195293545</v>
      </c>
    </row>
    <row r="66" spans="1:11" x14ac:dyDescent="0.3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66.632400000322221</v>
      </c>
      <c r="G66" s="1">
        <f>'[1]Electricity and CHPs'!C16</f>
        <v>55.763999593363756</v>
      </c>
      <c r="H66" s="1">
        <f>'[1]Electricity and CHPs'!D16</f>
        <v>65.547508379551473</v>
      </c>
      <c r="I66" s="1">
        <f>'[1]Electricity and CHPs'!E16</f>
        <v>64.462616981289514</v>
      </c>
      <c r="J66" s="1">
        <f>'[1]Electricity and CHPs'!F16</f>
        <v>62.292850536847979</v>
      </c>
      <c r="K66" s="1">
        <f>'[1]Electricity and CHPs'!G16</f>
        <v>65.663077739763366</v>
      </c>
    </row>
    <row r="67" spans="1:11" x14ac:dyDescent="0.3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12.841920000034095</v>
      </c>
      <c r="G67" s="1">
        <f>'[1]Electricity and CHPs'!C17</f>
        <v>16.032959821676954</v>
      </c>
      <c r="H67" s="1">
        <f>'[1]Electricity and CHPs'!D17</f>
        <v>7.3013191348752606</v>
      </c>
      <c r="I67" s="1">
        <f>'[1]Electricity and CHPs'!E17</f>
        <v>12.490776613232024</v>
      </c>
      <c r="J67" s="1">
        <f>'[1]Electricity and CHPs'!F17</f>
        <v>12.699602134991453</v>
      </c>
      <c r="K67" s="1">
        <f>'[1]Electricity and CHPs'!G17</f>
        <v>13.338936198768877</v>
      </c>
    </row>
    <row r="68" spans="1:11" x14ac:dyDescent="0.3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0.11189960819553008</v>
      </c>
      <c r="G68" s="1">
        <f t="shared" ref="G68" si="48">SUM(G69:G71)</f>
        <v>0.17152769048216943</v>
      </c>
      <c r="H68" s="1">
        <f t="shared" ref="H68" si="49">SUM(H69:H71)</f>
        <v>0.17152755209793713</v>
      </c>
      <c r="I68" s="1">
        <f t="shared" ref="I68" si="50">SUM(I69:I71)</f>
        <v>0.17152764094080364</v>
      </c>
      <c r="J68" s="1">
        <f t="shared" ref="J68" si="51">SUM(J69:J71)</f>
        <v>0</v>
      </c>
      <c r="K68" s="1">
        <f t="shared" ref="K68" si="52">SUM(K69:K71)</f>
        <v>0</v>
      </c>
    </row>
    <row r="69" spans="1:11" x14ac:dyDescent="0.3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3.9600000069834107E-2</v>
      </c>
      <c r="G69" s="1">
        <f>'[1]Electricity and CHPs'!C18</f>
        <v>0</v>
      </c>
      <c r="H69" s="1">
        <f>'[1]Electricity and CHPs'!D18</f>
        <v>0</v>
      </c>
      <c r="I69" s="1">
        <f>'[1]Electricity and CHPs'!E18</f>
        <v>0</v>
      </c>
      <c r="J69" s="1">
        <f>'[1]Electricity and CHPs'!F18</f>
        <v>0</v>
      </c>
      <c r="K69" s="1">
        <f>'[1]Electricity and CHPs'!G18</f>
        <v>0</v>
      </c>
    </row>
    <row r="70" spans="1:11" x14ac:dyDescent="0.3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1.7996079858874413E-3</v>
      </c>
      <c r="G70" s="1">
        <f>'[1]Electricity and CHPs'!C28</f>
        <v>0</v>
      </c>
      <c r="H70" s="1">
        <f>'[1]Electricity and CHPs'!D28</f>
        <v>0</v>
      </c>
      <c r="I70" s="1">
        <f>'[1]Electricity and CHPs'!E28</f>
        <v>0</v>
      </c>
      <c r="J70" s="1">
        <f>'[1]Electricity and CHPs'!F28</f>
        <v>0</v>
      </c>
      <c r="K70" s="1">
        <f>'[1]Electricity and CHPs'!G28</f>
        <v>0</v>
      </c>
    </row>
    <row r="71" spans="1:11" x14ac:dyDescent="0.3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7.0500000139808533E-2</v>
      </c>
      <c r="G71" s="1">
        <f>'[1]Electricity and CHPs'!C41</f>
        <v>0.17152769048216943</v>
      </c>
      <c r="H71" s="1">
        <f>'[1]Electricity and CHPs'!D41</f>
        <v>0.17152755209793713</v>
      </c>
      <c r="I71" s="1">
        <f>'[1]Electricity and CHPs'!E41</f>
        <v>0.17152764094080364</v>
      </c>
      <c r="J71" s="1">
        <f>'[1]Electricity and CHPs'!F41</f>
        <v>0</v>
      </c>
      <c r="K71" s="1">
        <f>'[1]Electricity and CHPs'!G41</f>
        <v>0</v>
      </c>
    </row>
    <row r="72" spans="1:11" x14ac:dyDescent="0.3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0.11189960819553008</v>
      </c>
      <c r="G72" s="1">
        <f t="shared" ref="G72:K72" si="56">SUM(G73:G75)</f>
        <v>0.17152769048216943</v>
      </c>
      <c r="H72" s="1">
        <f t="shared" si="56"/>
        <v>0.17152755209793713</v>
      </c>
      <c r="I72" s="1">
        <f t="shared" si="56"/>
        <v>0.17152764094080364</v>
      </c>
      <c r="J72" s="1">
        <f t="shared" si="56"/>
        <v>0</v>
      </c>
      <c r="K72" s="1">
        <f t="shared" si="56"/>
        <v>0</v>
      </c>
    </row>
    <row r="73" spans="1:11" x14ac:dyDescent="0.3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3.9600000069834107E-2</v>
      </c>
      <c r="G73" s="1">
        <f t="shared" ref="G73:K73" si="57">G69</f>
        <v>0</v>
      </c>
      <c r="H73" s="1">
        <f t="shared" si="57"/>
        <v>0</v>
      </c>
      <c r="I73" s="1">
        <f t="shared" si="57"/>
        <v>0</v>
      </c>
      <c r="J73" s="1">
        <f t="shared" si="57"/>
        <v>0</v>
      </c>
      <c r="K73" s="1">
        <f t="shared" si="57"/>
        <v>0</v>
      </c>
    </row>
    <row r="74" spans="1:11" x14ac:dyDescent="0.3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1.7996079858874413E-3</v>
      </c>
      <c r="G74" s="1">
        <f>'[1]Electricity and CHPs'!C28</f>
        <v>0</v>
      </c>
      <c r="H74" s="1">
        <f>'[1]Electricity and CHPs'!D28</f>
        <v>0</v>
      </c>
      <c r="I74" s="1">
        <f>'[1]Electricity and CHPs'!E28</f>
        <v>0</v>
      </c>
      <c r="J74" s="1">
        <f>'[1]Electricity and CHPs'!F28</f>
        <v>0</v>
      </c>
      <c r="K74" s="1">
        <f>'[1]Electricity and CHPs'!G28</f>
        <v>0</v>
      </c>
    </row>
    <row r="75" spans="1:11" x14ac:dyDescent="0.3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7.0500000139808533E-2</v>
      </c>
      <c r="G75" s="1">
        <f>'[1]Electricity and CHPs'!C41</f>
        <v>0.17152769048216943</v>
      </c>
      <c r="H75" s="1">
        <f>'[1]Electricity and CHPs'!D41</f>
        <v>0.17152755209793713</v>
      </c>
      <c r="I75" s="1">
        <f>'[1]Electricity and CHPs'!E41</f>
        <v>0.17152764094080364</v>
      </c>
      <c r="J75" s="1">
        <f>'[1]Electricity and CHPs'!F41</f>
        <v>0</v>
      </c>
      <c r="K75" s="1">
        <f>'[1]Electricity and CHPs'!G41</f>
        <v>0</v>
      </c>
    </row>
    <row r="76" spans="1:11" x14ac:dyDescent="0.3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3.2228074305393246</v>
      </c>
      <c r="G80" s="1">
        <f t="shared" ref="G80:K80" si="60">SUM(G81:G95)</f>
        <v>1.9378816827351963</v>
      </c>
      <c r="H80" s="1">
        <f t="shared" si="60"/>
        <v>2.5420937807032398</v>
      </c>
      <c r="I80" s="1">
        <f t="shared" si="60"/>
        <v>8.002996430286391</v>
      </c>
      <c r="J80" s="1">
        <f t="shared" si="60"/>
        <v>10.671376388925234</v>
      </c>
      <c r="K80" s="1">
        <f t="shared" si="60"/>
        <v>5.6054038191879165</v>
      </c>
    </row>
    <row r="81" spans="1:11" x14ac:dyDescent="0.3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1.4835481932829937</v>
      </c>
      <c r="K81" s="1">
        <f>'[1]Electricity and CHPs'!G21</f>
        <v>0.53652967579607946</v>
      </c>
    </row>
    <row r="82" spans="1:11" x14ac:dyDescent="0.3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0</v>
      </c>
      <c r="I82" s="1">
        <f>'[1]Electricity and CHPs'!E22</f>
        <v>0</v>
      </c>
      <c r="J82" s="1">
        <f>'[1]Electricity and CHPs'!F22</f>
        <v>0</v>
      </c>
      <c r="K82" s="1">
        <f>'[1]Electricity and CHPs'!G22</f>
        <v>0.11073587781996952</v>
      </c>
    </row>
    <row r="83" spans="1:11" x14ac:dyDescent="0.3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7.5382391521905354E-7</v>
      </c>
    </row>
    <row r="84" spans="1:11" x14ac:dyDescent="0.3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0.96587994771697128</v>
      </c>
      <c r="G84" s="1">
        <f>'[1]Electricity and CHPs'!C24</f>
        <v>0</v>
      </c>
      <c r="H84" s="1">
        <f>'[1]Electricity and CHPs'!D24</f>
        <v>0</v>
      </c>
      <c r="I84" s="1">
        <f>'[1]Electricity and CHPs'!E24</f>
        <v>0.22025006912406095</v>
      </c>
      <c r="J84" s="1">
        <f>'[1]Electricity and CHPs'!F24</f>
        <v>3.7873698396724234E-2</v>
      </c>
      <c r="K84" s="1">
        <f>'[1]Electricity and CHPs'!G24</f>
        <v>0</v>
      </c>
    </row>
    <row r="85" spans="1:11" x14ac:dyDescent="0.3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0.22959618572591675</v>
      </c>
      <c r="K85" s="1">
        <f>'[1]Electricity and CHPs'!G29</f>
        <v>0.59677540186591371</v>
      </c>
    </row>
    <row r="86" spans="1:11" x14ac:dyDescent="0.3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0.66995962193961545</v>
      </c>
      <c r="G86" s="1">
        <f>'[1]Electricity and CHPs'!C39</f>
        <v>0.19698824912859278</v>
      </c>
      <c r="H86" s="1">
        <f>'[1]Electricity and CHPs'!D39</f>
        <v>0.41360267779875287</v>
      </c>
      <c r="I86" s="1">
        <f>'[1]Electricity and CHPs'!E39</f>
        <v>2.0912362293153341</v>
      </c>
      <c r="J86" s="1">
        <f>'[1]Electricity and CHPs'!F39</f>
        <v>0.96484008747422523</v>
      </c>
      <c r="K86" s="1">
        <f>'[1]Electricity and CHPs'!G39</f>
        <v>0.1171225340585348</v>
      </c>
    </row>
    <row r="87" spans="1:11" x14ac:dyDescent="0.3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</v>
      </c>
      <c r="K87" s="1">
        <f>'[1]Electricity and CHPs'!G40</f>
        <v>0</v>
      </c>
    </row>
    <row r="88" spans="1:11" x14ac:dyDescent="0.3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</v>
      </c>
      <c r="J88" s="1">
        <f>'[1]Electricity and CHPs'!F47</f>
        <v>0</v>
      </c>
      <c r="K88" s="1">
        <f>'[1]Electricity and CHPs'!G47</f>
        <v>0</v>
      </c>
    </row>
    <row r="89" spans="1:11" x14ac:dyDescent="0.3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5.5872007701031146E-3</v>
      </c>
      <c r="G89" s="1">
        <f>'[1]Electricity and CHPs'!C48</f>
        <v>2.679432837152467E-3</v>
      </c>
      <c r="H89" s="1">
        <f>'[1]Electricity and CHPs'!D48</f>
        <v>0.52281810644184457</v>
      </c>
      <c r="I89" s="1">
        <f>'[1]Electricity and CHPs'!E48</f>
        <v>0.85764428371946022</v>
      </c>
      <c r="J89" s="1">
        <f>'[1]Electricity and CHPs'!F48</f>
        <v>1.7298902434265611</v>
      </c>
      <c r="K89" s="1">
        <f>'[1]Electricity and CHPs'!G48</f>
        <v>0.98024960290098817</v>
      </c>
    </row>
    <row r="90" spans="1:11" x14ac:dyDescent="0.3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0</v>
      </c>
      <c r="J90" s="1">
        <f>'[1]Electricity and CHPs'!F49</f>
        <v>0</v>
      </c>
      <c r="K90" s="1">
        <f>'[1]Electricity and CHPs'!G49</f>
        <v>0</v>
      </c>
    </row>
    <row r="91" spans="1:11" x14ac:dyDescent="0.3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2.7620650983756448E-2</v>
      </c>
      <c r="G91" s="1">
        <f>'[1]Electricity and CHPs'!C51</f>
        <v>1.1988074330650524E-3</v>
      </c>
      <c r="H91" s="1">
        <f>'[1]Electricity and CHPs'!D51</f>
        <v>0.31893534818104569</v>
      </c>
      <c r="I91" s="1">
        <f>'[1]Electricity and CHPs'!E51</f>
        <v>1.5329433350069808</v>
      </c>
      <c r="J91" s="1">
        <f>'[1]Electricity and CHPs'!F51</f>
        <v>1.8894981519506859</v>
      </c>
      <c r="K91" s="1">
        <f>'[1]Electricity and CHPs'!G51</f>
        <v>0.6002699173048518</v>
      </c>
    </row>
    <row r="92" spans="1:11" x14ac:dyDescent="0.3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</v>
      </c>
      <c r="J92" s="1">
        <f>'[1]Electricity and CHPs'!F52</f>
        <v>0</v>
      </c>
      <c r="K92" s="1">
        <f>'[1]Electricity and CHPs'!G52</f>
        <v>0</v>
      </c>
    </row>
    <row r="93" spans="1:11" x14ac:dyDescent="0.3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0.95936400865944316</v>
      </c>
      <c r="G93" s="1">
        <f>'[1]Electricity and CHPs'!C54</f>
        <v>1.1111555837403355</v>
      </c>
      <c r="H93" s="1">
        <f>'[1]Electricity and CHPs'!D54</f>
        <v>1.1111555837081992</v>
      </c>
      <c r="I93" s="1">
        <f>'[1]Electricity and CHPs'!E54</f>
        <v>1.1111555837159861</v>
      </c>
      <c r="J93" s="1">
        <f>'[1]Electricity and CHPs'!F54</f>
        <v>1.1111555837551665</v>
      </c>
      <c r="K93" s="1">
        <f>'[1]Electricity and CHPs'!G54</f>
        <v>1.1111555837915699</v>
      </c>
    </row>
    <row r="94" spans="1:11" x14ac:dyDescent="0.3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0.59439600046943519</v>
      </c>
      <c r="G94" s="1">
        <f>'[1]Electricity and CHPs'!C55</f>
        <v>0.62585960959605036</v>
      </c>
      <c r="H94" s="1">
        <f>'[1]Electricity and CHPs'!D55</f>
        <v>0.17558206457339703</v>
      </c>
      <c r="I94" s="1">
        <f>'[1]Electricity and CHPs'!E55</f>
        <v>2.1897669294045685</v>
      </c>
      <c r="J94" s="1">
        <f>'[1]Electricity and CHPs'!F55</f>
        <v>3.2249742449129601</v>
      </c>
      <c r="K94" s="1">
        <f>'[1]Electricity and CHPs'!G55</f>
        <v>1.5525644718260936</v>
      </c>
    </row>
    <row r="95" spans="1:11" x14ac:dyDescent="0.3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0</v>
      </c>
      <c r="J95" s="1">
        <f>'[1]Electricity and CHPs'!F58</f>
        <v>0</v>
      </c>
      <c r="K95" s="1">
        <f>'[1]Electricity and CHPs'!G58</f>
        <v>0</v>
      </c>
    </row>
    <row r="96" spans="1:11" x14ac:dyDescent="0.3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2.2022974270060489</v>
      </c>
      <c r="G96" s="1">
        <f t="shared" ref="G96:K96" si="65">G80-G112</f>
        <v>0.787939454440717</v>
      </c>
      <c r="H96" s="1">
        <f t="shared" si="65"/>
        <v>1.3787910874006457</v>
      </c>
      <c r="I96" s="1">
        <f t="shared" si="65"/>
        <v>6.5176030896974133</v>
      </c>
      <c r="J96" s="1">
        <f t="shared" si="65"/>
        <v>9.1806698049798037</v>
      </c>
      <c r="K96" s="1">
        <f t="shared" si="65"/>
        <v>4.1959104198140356</v>
      </c>
    </row>
    <row r="97" spans="1:11" x14ac:dyDescent="0.3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1.4246497418699773</v>
      </c>
      <c r="K97" s="1">
        <f t="shared" si="66"/>
        <v>0.50091368774018785</v>
      </c>
    </row>
    <row r="98" spans="1:11" x14ac:dyDescent="0.3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0</v>
      </c>
      <c r="H98" s="1">
        <f t="shared" si="67"/>
        <v>0</v>
      </c>
      <c r="I98" s="1">
        <f t="shared" si="67"/>
        <v>0</v>
      </c>
      <c r="J98" s="1">
        <f t="shared" si="67"/>
        <v>0</v>
      </c>
      <c r="K98" s="1">
        <f t="shared" si="67"/>
        <v>0.10338499327487365</v>
      </c>
    </row>
    <row r="99" spans="1:11" x14ac:dyDescent="0.3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7.0378347053936073E-7</v>
      </c>
    </row>
    <row r="100" spans="1:11" x14ac:dyDescent="0.3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0.93978709743366784</v>
      </c>
      <c r="G100" s="1">
        <f t="shared" si="69"/>
        <v>0</v>
      </c>
      <c r="H100" s="1">
        <f t="shared" si="69"/>
        <v>0</v>
      </c>
      <c r="I100" s="1">
        <f t="shared" si="69"/>
        <v>0.20829014525827297</v>
      </c>
      <c r="J100" s="1">
        <f t="shared" si="69"/>
        <v>3.6370072026545922E-2</v>
      </c>
      <c r="K100" s="1">
        <f t="shared" si="69"/>
        <v>0</v>
      </c>
    </row>
    <row r="101" spans="1:11" x14ac:dyDescent="0.3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0.22048097136967357</v>
      </c>
      <c r="K101" s="1">
        <f t="shared" si="70"/>
        <v>0.55716017358731118</v>
      </c>
    </row>
    <row r="102" spans="1:11" x14ac:dyDescent="0.3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0.65186093777866072</v>
      </c>
      <c r="G102" s="1">
        <f t="shared" si="71"/>
        <v>0.18774635727398309</v>
      </c>
      <c r="H102" s="1">
        <f t="shared" si="71"/>
        <v>0.39852992048959734</v>
      </c>
      <c r="I102" s="1">
        <f t="shared" si="71"/>
        <v>1.9776788252815543</v>
      </c>
      <c r="J102" s="1">
        <f t="shared" si="71"/>
        <v>0.92653490313931297</v>
      </c>
      <c r="K102" s="1">
        <f t="shared" si="71"/>
        <v>0.1093476896048424</v>
      </c>
    </row>
    <row r="103" spans="1:11" x14ac:dyDescent="0.3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</v>
      </c>
      <c r="K103" s="1">
        <f t="shared" si="72"/>
        <v>0</v>
      </c>
    </row>
    <row r="104" spans="1:11" x14ac:dyDescent="0.3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0</v>
      </c>
      <c r="J104" s="1">
        <f t="shared" si="73"/>
        <v>0</v>
      </c>
      <c r="K104" s="1">
        <f t="shared" si="73"/>
        <v>0</v>
      </c>
    </row>
    <row r="105" spans="1:11" x14ac:dyDescent="0.3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5.4362648349057336E-3</v>
      </c>
      <c r="G105" s="1">
        <f t="shared" si="74"/>
        <v>2.5537246864267456E-3</v>
      </c>
      <c r="H105" s="1">
        <f t="shared" si="74"/>
        <v>0.50376525485691237</v>
      </c>
      <c r="I105" s="1">
        <f t="shared" si="74"/>
        <v>0.81107285526085982</v>
      </c>
      <c r="J105" s="1">
        <f t="shared" si="74"/>
        <v>1.6612117489134577</v>
      </c>
      <c r="K105" s="1">
        <f t="shared" si="74"/>
        <v>0.91517853652071324</v>
      </c>
    </row>
    <row r="106" spans="1:11" x14ac:dyDescent="0.3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0</v>
      </c>
      <c r="J106" s="1">
        <f t="shared" si="75"/>
        <v>0</v>
      </c>
      <c r="K106" s="1">
        <f t="shared" si="75"/>
        <v>0</v>
      </c>
    </row>
    <row r="107" spans="1:11" x14ac:dyDescent="0.3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2.6874490436009243E-2</v>
      </c>
      <c r="G107" s="1">
        <f t="shared" si="76"/>
        <v>1.1425642373419564E-3</v>
      </c>
      <c r="H107" s="1">
        <f t="shared" si="76"/>
        <v>0.30731251458134889</v>
      </c>
      <c r="I107" s="1">
        <f t="shared" si="76"/>
        <v>1.4497021099296636</v>
      </c>
      <c r="J107" s="1">
        <f t="shared" si="76"/>
        <v>1.8144830526087645</v>
      </c>
      <c r="K107" s="1">
        <f t="shared" si="76"/>
        <v>0.56042271561312973</v>
      </c>
    </row>
    <row r="108" spans="1:11" x14ac:dyDescent="0.3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</v>
      </c>
      <c r="J108" s="1">
        <f t="shared" si="77"/>
        <v>0</v>
      </c>
      <c r="K108" s="1">
        <f t="shared" si="77"/>
        <v>0</v>
      </c>
    </row>
    <row r="109" spans="1:11" x14ac:dyDescent="0.3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0.57833863652280526</v>
      </c>
      <c r="G110" s="1">
        <f t="shared" si="79"/>
        <v>0.59649680824296514</v>
      </c>
      <c r="H110" s="1">
        <f t="shared" si="79"/>
        <v>0.16918339747278655</v>
      </c>
      <c r="I110" s="1">
        <f t="shared" si="79"/>
        <v>2.0708591539670627</v>
      </c>
      <c r="J110" s="1">
        <f t="shared" si="79"/>
        <v>3.0969393150520723</v>
      </c>
      <c r="K110" s="1">
        <f t="shared" si="79"/>
        <v>1.4495019196895063</v>
      </c>
    </row>
    <row r="111" spans="1:11" x14ac:dyDescent="0.3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0</v>
      </c>
      <c r="J111" s="1">
        <f t="shared" si="80"/>
        <v>0</v>
      </c>
      <c r="K111" s="1">
        <f t="shared" si="80"/>
        <v>0</v>
      </c>
    </row>
    <row r="112" spans="1:11" x14ac:dyDescent="0.3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1.0205100035332759</v>
      </c>
      <c r="G112" s="1">
        <f t="shared" ref="G112:K112" si="81">SUM(G113:G127)</f>
        <v>1.1499422282944793</v>
      </c>
      <c r="H112" s="1">
        <f t="shared" si="81"/>
        <v>1.1633026933025941</v>
      </c>
      <c r="I112" s="1">
        <f t="shared" si="81"/>
        <v>1.4853933405889772</v>
      </c>
      <c r="J112" s="1">
        <f t="shared" si="81"/>
        <v>1.4907065839454294</v>
      </c>
      <c r="K112" s="1">
        <f t="shared" si="81"/>
        <v>1.4094933993738812</v>
      </c>
    </row>
    <row r="113" spans="1:11" x14ac:dyDescent="0.3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5.8898451413016396E-2</v>
      </c>
      <c r="K113" s="1">
        <f>'[1]Electricity and CHPs_IN'!Q$23/SUM('[1]Electricity and CHPs_IN'!Q$22:Q$23)*K81</f>
        <v>3.5615988055891577E-2</v>
      </c>
    </row>
    <row r="114" spans="1:11" x14ac:dyDescent="0.3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0</v>
      </c>
      <c r="I114" s="1">
        <f>'[1]Electricity and CHPs_IN'!O$23/SUM('[1]Electricity and CHPs_IN'!O$22:O$23)*I82</f>
        <v>0</v>
      </c>
      <c r="J114" s="1">
        <f>'[1]Electricity and CHPs_IN'!P$23/SUM('[1]Electricity and CHPs_IN'!P$22:P$23)*J82</f>
        <v>0</v>
      </c>
      <c r="K114" s="1">
        <f>'[1]Electricity and CHPs_IN'!Q$23/SUM('[1]Electricity and CHPs_IN'!Q$22:Q$23)*K82</f>
        <v>7.3508845450958793E-3</v>
      </c>
    </row>
    <row r="115" spans="1:11" x14ac:dyDescent="0.3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5.0040444679692813E-8</v>
      </c>
    </row>
    <row r="116" spans="1:11" x14ac:dyDescent="0.3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2.6092850283303454E-2</v>
      </c>
      <c r="G116" s="1">
        <f>'[1]Electricity and CHPs_IN'!M$23/SUM('[1]Electricity and CHPs_IN'!M$22:M$23)*G84</f>
        <v>0</v>
      </c>
      <c r="H116" s="1">
        <f>'[1]Electricity and CHPs_IN'!N$23/SUM('[1]Electricity and CHPs_IN'!N$22:N$23)*H84</f>
        <v>0</v>
      </c>
      <c r="I116" s="1">
        <f>'[1]Electricity and CHPs_IN'!O$23/SUM('[1]Electricity and CHPs_IN'!O$22:O$23)*I84</f>
        <v>1.1959923865787979E-2</v>
      </c>
      <c r="J116" s="1">
        <f>'[1]Electricity and CHPs_IN'!P$23/SUM('[1]Electricity and CHPs_IN'!P$22:P$23)*J84</f>
        <v>1.5036263701783111E-3</v>
      </c>
      <c r="K116" s="1">
        <f>'[1]Electricity and CHPs_IN'!Q$23/SUM('[1]Electricity and CHPs_IN'!Q$22:Q$23)*K84</f>
        <v>0</v>
      </c>
    </row>
    <row r="117" spans="1:11" x14ac:dyDescent="0.3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9.1152143562431946E-3</v>
      </c>
      <c r="K117" s="1">
        <f>'[1]Electricity and CHPs_IN'!Q$23/SUM('[1]Electricity and CHPs_IN'!Q$22:Q$23)*K85</f>
        <v>3.9615228278602498E-2</v>
      </c>
    </row>
    <row r="118" spans="1:11" x14ac:dyDescent="0.3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1.8098684160954771E-2</v>
      </c>
      <c r="G118" s="1">
        <f>'[1]Electricity and CHPs_IN'!M$23/SUM('[1]Electricity and CHPs_IN'!M$22:M$23)*G86</f>
        <v>9.2418918546096941E-3</v>
      </c>
      <c r="H118" s="1">
        <f>'[1]Electricity and CHPs_IN'!N$23/SUM('[1]Electricity and CHPs_IN'!N$22:N$23)*H86</f>
        <v>1.5072757309155499E-2</v>
      </c>
      <c r="I118" s="1">
        <f>'[1]Electricity and CHPs_IN'!O$23/SUM('[1]Electricity and CHPs_IN'!O$22:O$23)*I86</f>
        <v>0.11355740403377984</v>
      </c>
      <c r="J118" s="1">
        <f>'[1]Electricity and CHPs_IN'!P$23/SUM('[1]Electricity and CHPs_IN'!P$22:P$23)*J86</f>
        <v>3.8305184334912278E-2</v>
      </c>
      <c r="K118" s="1">
        <f>'[1]Electricity and CHPs_IN'!Q$23/SUM('[1]Electricity and CHPs_IN'!Q$22:Q$23)*K86</f>
        <v>7.7748444536923991E-3</v>
      </c>
    </row>
    <row r="119" spans="1:11" x14ac:dyDescent="0.3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0</v>
      </c>
      <c r="K119" s="1">
        <f>'[1]Electricity and CHPs_IN'!Q$23/SUM('[1]Electricity and CHPs_IN'!Q$22:Q$23)*K87</f>
        <v>0</v>
      </c>
    </row>
    <row r="120" spans="1:11" x14ac:dyDescent="0.3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0</v>
      </c>
      <c r="J120" s="1">
        <f>'[1]Electricity and CHPs_IN'!P$23/SUM('[1]Electricity and CHPs_IN'!P$22:P$23)*J88</f>
        <v>0</v>
      </c>
      <c r="K120" s="1">
        <f>'[1]Electricity and CHPs_IN'!Q$23/SUM('[1]Electricity and CHPs_IN'!Q$22:Q$23)*K88</f>
        <v>0</v>
      </c>
    </row>
    <row r="121" spans="1:11" x14ac:dyDescent="0.3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1.5093593519738082E-4</v>
      </c>
      <c r="G121" s="1">
        <f>'[1]Electricity and CHPs_IN'!M$23/SUM('[1]Electricity and CHPs_IN'!M$22:M$23)*G89</f>
        <v>1.2570815072572155E-4</v>
      </c>
      <c r="H121" s="1">
        <f>'[1]Electricity and CHPs_IN'!N$23/SUM('[1]Electricity and CHPs_IN'!N$22:N$23)*H89</f>
        <v>1.905285158493215E-2</v>
      </c>
      <c r="I121" s="1">
        <f>'[1]Electricity and CHPs_IN'!O$23/SUM('[1]Electricity and CHPs_IN'!O$22:O$23)*I89</f>
        <v>4.6571428458600454E-2</v>
      </c>
      <c r="J121" s="1">
        <f>'[1]Electricity and CHPs_IN'!P$23/SUM('[1]Electricity and CHPs_IN'!P$22:P$23)*J89</f>
        <v>6.8678494513103316E-2</v>
      </c>
      <c r="K121" s="1">
        <f>'[1]Electricity and CHPs_IN'!Q$23/SUM('[1]Electricity and CHPs_IN'!Q$22:Q$23)*K89</f>
        <v>6.5071066380274892E-2</v>
      </c>
    </row>
    <row r="122" spans="1:11" x14ac:dyDescent="0.3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0</v>
      </c>
      <c r="J122" s="1">
        <f>'[1]Electricity and CHPs_IN'!P$23/SUM('[1]Electricity and CHPs_IN'!P$22:P$23)*J90</f>
        <v>0</v>
      </c>
      <c r="K122" s="1">
        <f>'[1]Electricity and CHPs_IN'!Q$23/SUM('[1]Electricity and CHPs_IN'!Q$22:Q$23)*K90</f>
        <v>0</v>
      </c>
    </row>
    <row r="123" spans="1:11" x14ac:dyDescent="0.3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7.4616054774720322E-4</v>
      </c>
      <c r="G123" s="1">
        <f>'[1]Electricity and CHPs_IN'!M$23/SUM('[1]Electricity and CHPs_IN'!M$22:M$23)*G91</f>
        <v>5.6243195723096127E-5</v>
      </c>
      <c r="H123" s="1">
        <f>'[1]Electricity and CHPs_IN'!N$23/SUM('[1]Electricity and CHPs_IN'!N$22:N$23)*H91</f>
        <v>1.162283359969679E-2</v>
      </c>
      <c r="I123" s="1">
        <f>'[1]Electricity and CHPs_IN'!O$23/SUM('[1]Electricity and CHPs_IN'!O$22:O$23)*I91</f>
        <v>8.3241225077317099E-2</v>
      </c>
      <c r="J123" s="1">
        <f>'[1]Electricity and CHPs_IN'!P$23/SUM('[1]Electricity and CHPs_IN'!P$22:P$23)*J91</f>
        <v>7.5015099341921382E-2</v>
      </c>
      <c r="K123" s="1">
        <f>'[1]Electricity and CHPs_IN'!Q$23/SUM('[1]Electricity and CHPs_IN'!Q$22:Q$23)*K91</f>
        <v>3.984720169172206E-2</v>
      </c>
    </row>
    <row r="124" spans="1:11" x14ac:dyDescent="0.3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0</v>
      </c>
      <c r="J124" s="1">
        <f>'[1]Electricity and CHPs_IN'!P$23/SUM('[1]Electricity and CHPs_IN'!P$22:P$23)*J92</f>
        <v>0</v>
      </c>
      <c r="K124" s="1">
        <f>'[1]Electricity and CHPs_IN'!Q$23/SUM('[1]Electricity and CHPs_IN'!Q$22:Q$23)*K92</f>
        <v>0</v>
      </c>
    </row>
    <row r="125" spans="1:11" x14ac:dyDescent="0.3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0.95936400865944316</v>
      </c>
      <c r="G125" s="1">
        <f t="shared" si="83"/>
        <v>1.1111555837403355</v>
      </c>
      <c r="H125" s="1">
        <f t="shared" si="83"/>
        <v>1.1111555837081992</v>
      </c>
      <c r="I125" s="1">
        <f t="shared" si="83"/>
        <v>1.1111555837159861</v>
      </c>
      <c r="J125" s="1">
        <f t="shared" si="83"/>
        <v>1.1111555837551665</v>
      </c>
      <c r="K125" s="1">
        <f t="shared" si="83"/>
        <v>1.1111555837915699</v>
      </c>
    </row>
    <row r="126" spans="1:11" x14ac:dyDescent="0.3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1.6057363946629977E-2</v>
      </c>
      <c r="G126" s="1">
        <f>'[1]Electricity and CHPs_IN'!M$23/SUM('[1]Electricity and CHPs_IN'!M$22:M$23)*G94</f>
        <v>2.936280135308526E-2</v>
      </c>
      <c r="H126" s="1">
        <f>'[1]Electricity and CHPs_IN'!N$23/SUM('[1]Electricity and CHPs_IN'!N$22:N$23)*H94</f>
        <v>6.3986671006104959E-3</v>
      </c>
      <c r="I126" s="1">
        <f>'[1]Electricity and CHPs_IN'!O$23/SUM('[1]Electricity and CHPs_IN'!O$22:O$23)*I94</f>
        <v>0.11890777543750576</v>
      </c>
      <c r="J126" s="1">
        <f>'[1]Electricity and CHPs_IN'!P$23/SUM('[1]Electricity and CHPs_IN'!P$22:P$23)*J94</f>
        <v>0.12803492986088802</v>
      </c>
      <c r="K126" s="1">
        <f>'[1]Electricity and CHPs_IN'!Q$23/SUM('[1]Electricity and CHPs_IN'!Q$22:Q$23)*K94</f>
        <v>0.10306255213658737</v>
      </c>
    </row>
    <row r="127" spans="1:11" x14ac:dyDescent="0.3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0</v>
      </c>
      <c r="J127" s="1">
        <f>'[1]Electricity and CHPs_IN'!P$23/SUM('[1]Electricity and CHPs_IN'!P$22:P$23)*J95</f>
        <v>0</v>
      </c>
      <c r="K127" s="1">
        <f>'[1]Electricity and CHPs_IN'!Q$23/SUM('[1]Electricity and CHPs_IN'!Q$22:Q$23)*K95</f>
        <v>0</v>
      </c>
    </row>
    <row r="128" spans="1:11" x14ac:dyDescent="0.3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8.2546750724689435</v>
      </c>
      <c r="G128" s="1">
        <f t="shared" ref="G128:K128" si="84">SUM(G129:G134)</f>
        <v>8.9982112287683194</v>
      </c>
      <c r="H128" s="1">
        <f t="shared" si="84"/>
        <v>9.765623149857797</v>
      </c>
      <c r="I128" s="1">
        <f t="shared" si="84"/>
        <v>9.1336163867119762</v>
      </c>
      <c r="J128" s="1">
        <f t="shared" si="84"/>
        <v>9.3643570508714564</v>
      </c>
      <c r="K128" s="1">
        <f t="shared" si="84"/>
        <v>11.007163984304601</v>
      </c>
    </row>
    <row r="129" spans="1:17" x14ac:dyDescent="0.3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6.5070000000863732</v>
      </c>
      <c r="G129" s="1">
        <f>'[1]Electricity and CHPs'!C19</f>
        <v>7.363768698214729</v>
      </c>
      <c r="H129" s="1">
        <f>'[1]Electricity and CHPs'!D19</f>
        <v>8.0807577205581751</v>
      </c>
      <c r="I129" s="1">
        <f>'[1]Electricity and CHPs'!E19</f>
        <v>7.3981410183075003</v>
      </c>
      <c r="J129" s="1">
        <f>'[1]Electricity and CHPs'!F19</f>
        <v>6.9193622734290487</v>
      </c>
      <c r="K129" s="1">
        <f>'[1]Electricity and CHPs'!G19</f>
        <v>4.6534295564776409</v>
      </c>
    </row>
    <row r="130" spans="1:17" x14ac:dyDescent="0.3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0.73671647998409961</v>
      </c>
      <c r="K130" s="1">
        <f>'[1]Electricity and CHPs'!G20</f>
        <v>4.4441150001498126</v>
      </c>
    </row>
    <row r="131" spans="1:17" x14ac:dyDescent="0.3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1.5176350963899838</v>
      </c>
      <c r="G131" s="1">
        <f>'[1]Electricity and CHPs'!C26</f>
        <v>1.4042861923978467</v>
      </c>
      <c r="H131" s="1">
        <f>'[1]Electricity and CHPs'!D26</f>
        <v>1.3398459952809647</v>
      </c>
      <c r="I131" s="1">
        <f>'[1]Electricity and CHPs'!E26</f>
        <v>1.4025295594768024</v>
      </c>
      <c r="J131" s="1">
        <f>'[1]Electricity and CHPs'!F26</f>
        <v>1.2868633514065062</v>
      </c>
      <c r="K131" s="1">
        <f>'[1]Electricity and CHPs'!G26</f>
        <v>0.60490304349062118</v>
      </c>
    </row>
    <row r="132" spans="1:17" x14ac:dyDescent="0.3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0.10269456927627148</v>
      </c>
      <c r="K132" s="1">
        <f>'[1]Electricity and CHPs'!G27</f>
        <v>0.71175142398356639</v>
      </c>
    </row>
    <row r="133" spans="1:17" x14ac:dyDescent="0.3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0.23003997599258558</v>
      </c>
      <c r="G133" s="1">
        <f>'[1]Electricity and CHPs'!C44</f>
        <v>0.23015633815574502</v>
      </c>
      <c r="H133" s="1">
        <f>'[1]Electricity and CHPs'!D44</f>
        <v>0.34501943401865809</v>
      </c>
      <c r="I133" s="1">
        <f>'[1]Electricity and CHPs'!E44</f>
        <v>0.33294580892767389</v>
      </c>
      <c r="J133" s="1">
        <f>'[1]Electricity and CHPs'!F44</f>
        <v>0.23949566065250102</v>
      </c>
      <c r="K133" s="1">
        <f>'[1]Electricity and CHPs'!G44</f>
        <v>0</v>
      </c>
    </row>
    <row r="134" spans="1:17" x14ac:dyDescent="0.3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7.9224716123027658E-2</v>
      </c>
      <c r="K134" s="1">
        <f>'[1]Electricity and CHPs'!G45</f>
        <v>0.59296496020295919</v>
      </c>
    </row>
    <row r="135" spans="1:17" x14ac:dyDescent="0.3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4.0123175482381788</v>
      </c>
      <c r="G135" s="1">
        <f t="shared" ref="G135:K135" si="86">SUM(G136:G139)</f>
        <v>4.3840274453062875</v>
      </c>
      <c r="H135" s="1">
        <f t="shared" si="86"/>
        <v>4.7103018579195695</v>
      </c>
      <c r="I135" s="1">
        <f t="shared" si="86"/>
        <v>4.4003352888921512</v>
      </c>
      <c r="J135" s="1">
        <f t="shared" si="86"/>
        <v>4.5228183370479638</v>
      </c>
      <c r="K135" s="1">
        <f t="shared" si="86"/>
        <v>5.2070995120508208</v>
      </c>
      <c r="M135" s="1"/>
      <c r="N135" s="1"/>
      <c r="O135" s="1"/>
      <c r="P135" s="1"/>
      <c r="Q135" s="1"/>
    </row>
    <row r="136" spans="1:17" x14ac:dyDescent="0.3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3.2535000000431871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3.6818843491073645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4.0403788602790875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3.6990705091537501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3.4596811367145244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2.3267147782388204</v>
      </c>
    </row>
    <row r="137" spans="1:17" x14ac:dyDescent="0.3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0.36835823999204981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2.2220575000749063</v>
      </c>
    </row>
    <row r="138" spans="1:17" x14ac:dyDescent="0.3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0.75881754819499192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0.70214309619892334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0.66992299764048235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0.70126477973840118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0.6434316757032531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0.30245152174531059</v>
      </c>
    </row>
    <row r="139" spans="1:17" x14ac:dyDescent="0.3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5.1347284638135739E-2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0.35587571199178319</v>
      </c>
    </row>
    <row r="140" spans="1:17" x14ac:dyDescent="0.3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4.2423575242307638</v>
      </c>
      <c r="G142" s="1">
        <f t="shared" ref="G142:K142" si="87">SUM(G143:G148)</f>
        <v>4.6141837834620327</v>
      </c>
      <c r="H142" s="1">
        <f t="shared" si="87"/>
        <v>5.0553212919382275</v>
      </c>
      <c r="I142" s="1">
        <f t="shared" si="87"/>
        <v>4.733281097819825</v>
      </c>
      <c r="J142" s="1">
        <f t="shared" si="87"/>
        <v>4.8415387138234927</v>
      </c>
      <c r="K142" s="1">
        <f t="shared" si="87"/>
        <v>5.80006447225378</v>
      </c>
    </row>
    <row r="143" spans="1:17" x14ac:dyDescent="0.3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3.2535000000431862</v>
      </c>
      <c r="G143" s="1">
        <f t="shared" ref="G143:K143" si="88">G129-G136</f>
        <v>3.6818843491073645</v>
      </c>
      <c r="H143" s="1">
        <f t="shared" si="88"/>
        <v>4.0403788602790875</v>
      </c>
      <c r="I143" s="1">
        <f t="shared" si="88"/>
        <v>3.6990705091537501</v>
      </c>
      <c r="J143" s="1">
        <f t="shared" si="88"/>
        <v>3.4596811367145244</v>
      </c>
      <c r="K143" s="1">
        <f t="shared" si="88"/>
        <v>2.3267147782388204</v>
      </c>
    </row>
    <row r="144" spans="1:17" x14ac:dyDescent="0.3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0.36835823999204981</v>
      </c>
      <c r="K144" s="1">
        <f t="shared" si="89"/>
        <v>2.2220575000749063</v>
      </c>
    </row>
    <row r="145" spans="1:11" x14ac:dyDescent="0.3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0.75881754819499192</v>
      </c>
      <c r="G145" s="1">
        <f t="shared" si="90"/>
        <v>0.70214309619892334</v>
      </c>
      <c r="H145" s="1">
        <f t="shared" si="90"/>
        <v>0.66992299764048235</v>
      </c>
      <c r="I145" s="1">
        <f t="shared" si="90"/>
        <v>0.70126477973840118</v>
      </c>
      <c r="J145" s="1">
        <f t="shared" si="90"/>
        <v>0.6434316757032531</v>
      </c>
      <c r="K145" s="1">
        <f t="shared" si="90"/>
        <v>0.30245152174531059</v>
      </c>
    </row>
    <row r="146" spans="1:11" x14ac:dyDescent="0.3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5.1347284638135739E-2</v>
      </c>
      <c r="K146" s="1">
        <f t="shared" si="91"/>
        <v>0.35587571199178319</v>
      </c>
    </row>
    <row r="147" spans="1:11" x14ac:dyDescent="0.3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0.23003997599258558</v>
      </c>
      <c r="G147" s="1">
        <f t="shared" si="92"/>
        <v>0.23015633815574502</v>
      </c>
      <c r="H147" s="1">
        <f t="shared" si="92"/>
        <v>0.34501943401865809</v>
      </c>
      <c r="I147" s="1">
        <f t="shared" si="92"/>
        <v>0.33294580892767389</v>
      </c>
      <c r="J147" s="1">
        <f t="shared" si="92"/>
        <v>0.23949566065250102</v>
      </c>
      <c r="K147" s="1">
        <f t="shared" si="92"/>
        <v>0</v>
      </c>
    </row>
    <row r="148" spans="1:11" x14ac:dyDescent="0.3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7.9224716123027658E-2</v>
      </c>
      <c r="K148" s="1">
        <f t="shared" si="96"/>
        <v>0.59296496020295919</v>
      </c>
    </row>
    <row r="149" spans="1:11" x14ac:dyDescent="0.3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0.43178314700087678</v>
      </c>
      <c r="G149" s="1">
        <f t="shared" ref="G149:K149" si="97">SUM(G150:G156)</f>
        <v>0.43178298942613802</v>
      </c>
      <c r="H149" s="1">
        <f t="shared" si="97"/>
        <v>1.4717857687246765</v>
      </c>
      <c r="I149" s="1">
        <f t="shared" si="97"/>
        <v>1.5559125699195899</v>
      </c>
      <c r="J149" s="1">
        <f t="shared" si="97"/>
        <v>4.2833918430179647</v>
      </c>
      <c r="K149" s="1">
        <f t="shared" si="97"/>
        <v>6.4359363316760625</v>
      </c>
    </row>
    <row r="150" spans="1:11" x14ac:dyDescent="0.3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0.25931116430399237</v>
      </c>
      <c r="G150" s="1">
        <f>'[1]Electricity and CHPs'!C25</f>
        <v>0</v>
      </c>
      <c r="H150" s="1">
        <f>'[1]Electricity and CHPs'!D25</f>
        <v>0</v>
      </c>
      <c r="I150" s="1">
        <f>'[1]Electricity and CHPs'!E25</f>
        <v>0</v>
      </c>
      <c r="J150" s="1">
        <f>'[1]Electricity and CHPs'!F25</f>
        <v>0.51866638845451363</v>
      </c>
      <c r="K150" s="1">
        <f>'[1]Electricity and CHPs'!G25</f>
        <v>1.2815057584293037</v>
      </c>
    </row>
    <row r="151" spans="1:11" x14ac:dyDescent="0.3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0</v>
      </c>
      <c r="K151" s="1">
        <f>'[1]Electricity and CHPs'!G31</f>
        <v>0.54921656986967715</v>
      </c>
    </row>
    <row r="152" spans="1:11" x14ac:dyDescent="0.3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0.17247198269688441</v>
      </c>
      <c r="G152" s="1">
        <f>'[1]Electricity and CHPs'!C42</f>
        <v>0.43178298942613802</v>
      </c>
      <c r="H152" s="1">
        <f>'[1]Electricity and CHPs'!D42</f>
        <v>1.4717857687246765</v>
      </c>
      <c r="I152" s="1">
        <f>'[1]Electricity and CHPs'!E42</f>
        <v>1.5559125699195899</v>
      </c>
      <c r="J152" s="1">
        <f>'[1]Electricity and CHPs'!F42</f>
        <v>2.6255175720968436</v>
      </c>
      <c r="K152" s="1">
        <f>'[1]Electricity and CHPs'!G42</f>
        <v>1.3134616336265585</v>
      </c>
    </row>
    <row r="153" spans="1:11" x14ac:dyDescent="0.3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1.1392078824666079</v>
      </c>
      <c r="K153" s="1">
        <f>'[1]Electricity and CHPs'!G43</f>
        <v>3.2917523697505238</v>
      </c>
    </row>
    <row r="154" spans="1:11" x14ac:dyDescent="0.3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</v>
      </c>
      <c r="J154" s="1">
        <f>'[1]Electricity and CHPs'!F50</f>
        <v>0</v>
      </c>
      <c r="K154" s="1">
        <f>'[1]Electricity and CHPs'!G50</f>
        <v>0</v>
      </c>
    </row>
    <row r="155" spans="1:11" x14ac:dyDescent="0.3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0</v>
      </c>
      <c r="J155" s="1">
        <f>'[1]Electricity and CHPs'!F53</f>
        <v>0</v>
      </c>
      <c r="K155" s="1">
        <f>'[1]Electricity and CHPs'!G53</f>
        <v>0</v>
      </c>
    </row>
    <row r="156" spans="1:11" x14ac:dyDescent="0.3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</v>
      </c>
      <c r="J156" s="1">
        <f>'[1]Electricity and CHPs'!F56</f>
        <v>0</v>
      </c>
      <c r="K156" s="1">
        <f>'[1]Electricity and CHPs'!G56</f>
        <v>0</v>
      </c>
    </row>
    <row r="157" spans="1:11" x14ac:dyDescent="0.3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0.55079999998022422</v>
      </c>
      <c r="H157" s="1">
        <f t="shared" si="98"/>
        <v>1.935373025517469</v>
      </c>
      <c r="I157" s="1">
        <f t="shared" si="98"/>
        <v>2.752367988599373</v>
      </c>
      <c r="J157" s="1">
        <f t="shared" si="98"/>
        <v>7.7398256426242815</v>
      </c>
      <c r="K157" s="1">
        <f t="shared" si="98"/>
        <v>15.480000050833599</v>
      </c>
    </row>
    <row r="158" spans="1:11" x14ac:dyDescent="0.3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0.55079999998022422</v>
      </c>
      <c r="H158" s="1">
        <f>'[1]Electricity and CHPs'!D33</f>
        <v>1.935373025517469</v>
      </c>
      <c r="I158" s="1">
        <f>'[1]Electricity and CHPs'!E33</f>
        <v>2.752367988599373</v>
      </c>
      <c r="J158" s="1">
        <f>'[1]Electricity and CHPs'!F33</f>
        <v>7.7398256426242815</v>
      </c>
      <c r="K158" s="1">
        <f>'[1]Electricity and CHPs'!G33</f>
        <v>15.480000050833599</v>
      </c>
    </row>
    <row r="159" spans="1:11" x14ac:dyDescent="0.3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12.822538486335851</v>
      </c>
      <c r="H159" s="1">
        <f t="shared" si="99"/>
        <v>20.077968175975649</v>
      </c>
      <c r="I159" s="1">
        <f t="shared" si="99"/>
        <v>26.725862167282887</v>
      </c>
      <c r="J159" s="1">
        <f t="shared" si="99"/>
        <v>40.472742640604494</v>
      </c>
      <c r="K159" s="1">
        <f t="shared" si="99"/>
        <v>90.089105932712982</v>
      </c>
    </row>
    <row r="160" spans="1:11" x14ac:dyDescent="0.3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</v>
      </c>
      <c r="I160" s="1">
        <f>'[1]Electricity and CHPs'!E34</f>
        <v>0.23805389340682553</v>
      </c>
      <c r="J160" s="1">
        <f>'[1]Electricity and CHPs'!F34</f>
        <v>1.4212502023026743</v>
      </c>
      <c r="K160" s="1">
        <f>'[1]Electricity and CHPs'!G34</f>
        <v>5.8670655301794863</v>
      </c>
    </row>
    <row r="161" spans="1:11" x14ac:dyDescent="0.3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4.8498357258012019</v>
      </c>
      <c r="H161" s="1">
        <f>'[1]Electricity and CHPs'!D35</f>
        <v>9.5945025865627684</v>
      </c>
      <c r="I161" s="1">
        <f>'[1]Electricity and CHPs'!E35</f>
        <v>13.876973748359413</v>
      </c>
      <c r="J161" s="1">
        <f>'[1]Electricity and CHPs'!F35</f>
        <v>26.393342656052603</v>
      </c>
      <c r="K161" s="1">
        <f>'[1]Electricity and CHPs'!G35</f>
        <v>62.600446849522875</v>
      </c>
    </row>
    <row r="162" spans="1:11" x14ac:dyDescent="0.3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3.3906651494617721</v>
      </c>
      <c r="H162" s="1">
        <f>'[1]Electricity and CHPs'!D36</f>
        <v>4.0404849739563131</v>
      </c>
      <c r="I162" s="1">
        <f>'[1]Electricity and CHPs'!E36</f>
        <v>4.3440889877209523</v>
      </c>
      <c r="J162" s="1">
        <f>'[1]Electricity and CHPs'!F36</f>
        <v>1.5481423408110151</v>
      </c>
      <c r="K162" s="1">
        <f>'[1]Electricity and CHPs'!G36</f>
        <v>2.4229713072361803E-7</v>
      </c>
    </row>
    <row r="163" spans="1:11" x14ac:dyDescent="0.3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1.2875825733240325</v>
      </c>
      <c r="H163" s="1">
        <f>'[1]Electricity and CHPs'!D37</f>
        <v>2.7595695836421865</v>
      </c>
      <c r="I163" s="1">
        <f>'[1]Electricity and CHPs'!E37</f>
        <v>3.5407811144723054</v>
      </c>
      <c r="J163" s="1">
        <f>'[1]Electricity and CHPs'!F37</f>
        <v>4.7585621463833174</v>
      </c>
      <c r="K163" s="1">
        <f>'[1]Electricity and CHPs'!G37</f>
        <v>13.08582144637974</v>
      </c>
    </row>
    <row r="164" spans="1:11" x14ac:dyDescent="0.3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3.294455037748846</v>
      </c>
      <c r="H164" s="1">
        <f>'[1]Electricity and CHPs'!D38</f>
        <v>3.6834110318143796</v>
      </c>
      <c r="I164" s="1">
        <f>'[1]Electricity and CHPs'!E38</f>
        <v>4.7259644233233908</v>
      </c>
      <c r="J164" s="1">
        <f>'[1]Electricity and CHPs'!F38</f>
        <v>6.3514452950548872</v>
      </c>
      <c r="K164" s="1">
        <f>'[1]Electricity and CHPs'!G38</f>
        <v>8.5357718643337464</v>
      </c>
    </row>
    <row r="165" spans="1:11" x14ac:dyDescent="0.3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</v>
      </c>
      <c r="K165" s="1">
        <f>'[1]Electricity and CHPs'!G32</f>
        <v>0</v>
      </c>
    </row>
    <row r="166" spans="1:11" x14ac:dyDescent="0.3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0</v>
      </c>
      <c r="K166" s="1">
        <f t="shared" si="103"/>
        <v>0</v>
      </c>
    </row>
    <row r="167" spans="1:11" x14ac:dyDescent="0.3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</v>
      </c>
      <c r="J167" s="1">
        <f t="shared" si="104"/>
        <v>3.2291087824118865</v>
      </c>
      <c r="K167" s="1">
        <f t="shared" si="104"/>
        <v>1.7719281384268284</v>
      </c>
    </row>
    <row r="168" spans="1:11" x14ac:dyDescent="0.3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5.4100684525787514E-5</v>
      </c>
      <c r="K168" s="1">
        <f>'[1]Electricity and CHPs'!G30</f>
        <v>3.4637118580055159E-5</v>
      </c>
    </row>
    <row r="169" spans="1:11" x14ac:dyDescent="0.3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</v>
      </c>
      <c r="J169" s="1">
        <f>'[1]Electricity and CHPs'!F46</f>
        <v>3.2290546817273609</v>
      </c>
      <c r="K169" s="1">
        <f>'[1]Electricity and CHPs'!G46</f>
        <v>1.7718935013082484</v>
      </c>
    </row>
    <row r="170" spans="1:11" x14ac:dyDescent="0.3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0</v>
      </c>
      <c r="J170" s="1">
        <f>'[1]Electricity and CHPs'!F57</f>
        <v>0</v>
      </c>
      <c r="K170" s="1">
        <f>'[1]Electricity and CHPs'!G57</f>
        <v>0</v>
      </c>
    </row>
    <row r="171" spans="1:11" x14ac:dyDescent="0.3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9.4535644660205698E-2</v>
      </c>
      <c r="G171" s="1">
        <f t="shared" ref="G171:K171" si="106">SUM(G172:G178)</f>
        <v>4.4514636884592593E-3</v>
      </c>
      <c r="H171" s="1">
        <f t="shared" si="106"/>
        <v>5.2613740338598503E-2</v>
      </c>
      <c r="I171" s="1">
        <f t="shared" si="106"/>
        <v>2.1425496045264188E-4</v>
      </c>
      <c r="J171" s="1">
        <f t="shared" si="106"/>
        <v>0.12540124444381229</v>
      </c>
      <c r="K171" s="1">
        <f t="shared" si="106"/>
        <v>0.63912346474547965</v>
      </c>
    </row>
    <row r="172" spans="1:11" x14ac:dyDescent="0.3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9.4499875880483392E-2</v>
      </c>
      <c r="G172" s="1">
        <f>'[1]Electricity and CHPs'!C70</f>
        <v>4.4458837357158002E-3</v>
      </c>
      <c r="H172" s="1">
        <f>'[1]Electricity and CHPs'!D70</f>
        <v>5.2585025532155161E-2</v>
      </c>
      <c r="I172" s="1">
        <f>'[1]Electricity and CHPs'!E70</f>
        <v>0</v>
      </c>
      <c r="J172" s="1">
        <f>'[1]Electricity and CHPs'!F70</f>
        <v>8.7141594783479385E-3</v>
      </c>
      <c r="K172" s="1">
        <f>'[1]Electricity and CHPs'!G70</f>
        <v>9.0839047779414844E-2</v>
      </c>
    </row>
    <row r="173" spans="1:11" x14ac:dyDescent="0.3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</v>
      </c>
      <c r="G173" s="1">
        <f>'[1]Electricity and CHPs'!C71</f>
        <v>0</v>
      </c>
      <c r="H173" s="1">
        <f>'[1]Electricity and CHPs'!D71</f>
        <v>0</v>
      </c>
      <c r="I173" s="1">
        <f>'[1]Electricity and CHPs'!E71</f>
        <v>0</v>
      </c>
      <c r="J173" s="1">
        <f>'[1]Electricity and CHPs'!F71</f>
        <v>0</v>
      </c>
      <c r="K173" s="1">
        <f>'[1]Electricity and CHPs'!G71</f>
        <v>0</v>
      </c>
    </row>
    <row r="174" spans="1:11" x14ac:dyDescent="0.3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</v>
      </c>
      <c r="G174" s="1">
        <f>'[1]Electricity and CHPs'!C72</f>
        <v>0</v>
      </c>
      <c r="H174" s="1">
        <f>'[1]Electricity and CHPs'!D72</f>
        <v>0</v>
      </c>
      <c r="I174" s="1">
        <f>'[1]Electricity and CHPs'!E72</f>
        <v>0</v>
      </c>
      <c r="J174" s="1">
        <f>'[1]Electricity and CHPs'!F72</f>
        <v>0</v>
      </c>
      <c r="K174" s="1">
        <f>'[1]Electricity and CHPs'!G72</f>
        <v>0</v>
      </c>
    </row>
    <row r="175" spans="1:11" x14ac:dyDescent="0.3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4.7296418018248084E-6</v>
      </c>
      <c r="G175" s="1">
        <f>'[1]Electricity and CHPs'!C73</f>
        <v>5.9559645717562511E-7</v>
      </c>
      <c r="H175" s="1">
        <f>'[1]Electricity and CHPs'!D73</f>
        <v>2.0521559269288763E-6</v>
      </c>
      <c r="I175" s="1">
        <f>'[1]Electricity and CHPs'!E73</f>
        <v>0</v>
      </c>
      <c r="J175" s="1">
        <f>'[1]Electricity and CHPs'!F73</f>
        <v>0</v>
      </c>
      <c r="K175" s="1">
        <f>'[1]Electricity and CHPs'!G73</f>
        <v>0</v>
      </c>
    </row>
    <row r="176" spans="1:11" x14ac:dyDescent="0.3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1.2827767399262731E-5</v>
      </c>
      <c r="G176" s="1">
        <f>'[1]Electricity and CHPs'!C74</f>
        <v>2.0740520063305855E-6</v>
      </c>
      <c r="H176" s="1">
        <f>'[1]Electricity and CHPs'!D74</f>
        <v>1.099985844986852E-5</v>
      </c>
      <c r="I176" s="1">
        <f>'[1]Electricity and CHPs'!E74</f>
        <v>1.07254358880295E-4</v>
      </c>
      <c r="J176" s="1">
        <f>'[1]Electricity and CHPs'!F74</f>
        <v>3.3295621509377059E-2</v>
      </c>
      <c r="K176" s="1">
        <f>'[1]Electricity and CHPs'!G74</f>
        <v>0.27407360263661684</v>
      </c>
    </row>
    <row r="177" spans="1:11" x14ac:dyDescent="0.3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1.2827810316516853E-5</v>
      </c>
      <c r="G177" s="1">
        <f>'[1]Electricity and CHPs'!C75</f>
        <v>2.0740482289132955E-6</v>
      </c>
      <c r="H177" s="1">
        <f>'[1]Electricity and CHPs'!D75</f>
        <v>1.0988473431670066E-5</v>
      </c>
      <c r="I177" s="1">
        <f>'[1]Electricity and CHPs'!E75</f>
        <v>1.0700060157234689E-4</v>
      </c>
      <c r="J177" s="1">
        <f>'[1]Electricity and CHPs'!F75</f>
        <v>8.3391463456087306E-2</v>
      </c>
      <c r="K177" s="1">
        <f>'[1]Electricity and CHPs'!G75</f>
        <v>0.27421081432944794</v>
      </c>
    </row>
    <row r="178" spans="1:11" x14ac:dyDescent="0.3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5.3835602046964098E-6</v>
      </c>
      <c r="G178" s="1">
        <f>'[1]Electricity and CHPs'!C76</f>
        <v>8.3625605103954328E-7</v>
      </c>
      <c r="H178" s="1">
        <f>'[1]Electricity and CHPs'!D76</f>
        <v>4.6743186348719619E-6</v>
      </c>
      <c r="I178" s="1">
        <f>'[1]Electricity and CHPs'!E76</f>
        <v>0</v>
      </c>
      <c r="J178" s="1">
        <f>'[1]Electricity and CHPs'!F76</f>
        <v>0</v>
      </c>
      <c r="K178" s="1">
        <f>'[1]Electricity and CHPs'!G76</f>
        <v>0</v>
      </c>
    </row>
    <row r="179" spans="1:11" x14ac:dyDescent="0.3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29.54199030287911</v>
      </c>
      <c r="G179" s="3">
        <f t="shared" ref="G179:K179" si="107">SUM(G180,G231)</f>
        <v>34.560149399700471</v>
      </c>
      <c r="H179" s="3">
        <f t="shared" si="107"/>
        <v>37.939972946833862</v>
      </c>
      <c r="I179" s="3">
        <f t="shared" si="107"/>
        <v>43.02974113099242</v>
      </c>
      <c r="J179" s="3">
        <f t="shared" si="107"/>
        <v>50.025865817071704</v>
      </c>
      <c r="K179" s="3">
        <f t="shared" si="107"/>
        <v>57.680739748857022</v>
      </c>
    </row>
    <row r="180" spans="1:11" x14ac:dyDescent="0.3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23.057839469951368</v>
      </c>
      <c r="G180" s="1">
        <f t="shared" si="108"/>
        <v>26.557037850255043</v>
      </c>
      <c r="H180" s="1">
        <f t="shared" si="108"/>
        <v>25.090775213324157</v>
      </c>
      <c r="I180" s="1">
        <f t="shared" si="108"/>
        <v>24.531554207918191</v>
      </c>
      <c r="J180" s="1">
        <f t="shared" si="108"/>
        <v>22.536201207581772</v>
      </c>
      <c r="K180" s="1">
        <f t="shared" si="108"/>
        <v>38.160797616696257</v>
      </c>
    </row>
    <row r="181" spans="1:11" x14ac:dyDescent="0.3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16.859835207127436</v>
      </c>
      <c r="G181" s="1">
        <f t="shared" si="109"/>
        <v>12.971384632374253</v>
      </c>
      <c r="H181" s="1">
        <f t="shared" si="109"/>
        <v>12.451345833233397</v>
      </c>
      <c r="I181" s="1">
        <f t="shared" si="109"/>
        <v>13.250695432461482</v>
      </c>
      <c r="J181" s="1">
        <f t="shared" si="109"/>
        <v>13.74537579628773</v>
      </c>
      <c r="K181" s="1">
        <f t="shared" si="109"/>
        <v>16.249091468025846</v>
      </c>
    </row>
    <row r="182" spans="1:11" x14ac:dyDescent="0.3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9.2571432162933259E-3</v>
      </c>
      <c r="G182" s="1">
        <f t="shared" ref="G182:K182" si="110">G183</f>
        <v>0</v>
      </c>
      <c r="H182" s="1">
        <f t="shared" si="110"/>
        <v>0</v>
      </c>
      <c r="I182" s="1">
        <f t="shared" si="110"/>
        <v>0</v>
      </c>
      <c r="J182" s="1">
        <f t="shared" si="110"/>
        <v>0</v>
      </c>
      <c r="K182" s="1">
        <f t="shared" si="110"/>
        <v>0</v>
      </c>
    </row>
    <row r="183" spans="1:11" x14ac:dyDescent="0.3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9.2571432162933259E-3</v>
      </c>
      <c r="G183" s="1">
        <f>'[1]Electricity and CHPs'!C$94</f>
        <v>0</v>
      </c>
      <c r="H183" s="1">
        <f>'[1]Electricity and CHPs'!D$94</f>
        <v>0</v>
      </c>
      <c r="I183" s="1">
        <f>'[1]Electricity and CHPs'!E$94</f>
        <v>0</v>
      </c>
      <c r="J183" s="1">
        <f>'[1]Electricity and CHPs'!F$94</f>
        <v>0</v>
      </c>
      <c r="K183" s="1">
        <f>'[1]Electricity and CHPs'!G$94</f>
        <v>0</v>
      </c>
    </row>
    <row r="184" spans="1:11" x14ac:dyDescent="0.3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9.2571432162933259E-3</v>
      </c>
      <c r="G184" s="1">
        <f t="shared" ref="G184:K184" si="111">G183-G185</f>
        <v>0</v>
      </c>
      <c r="H184" s="1">
        <f t="shared" si="111"/>
        <v>0</v>
      </c>
      <c r="I184" s="1">
        <f t="shared" si="111"/>
        <v>0</v>
      </c>
      <c r="J184" s="1">
        <f t="shared" si="111"/>
        <v>0</v>
      </c>
      <c r="K184" s="1">
        <f t="shared" si="111"/>
        <v>0</v>
      </c>
    </row>
    <row r="185" spans="1:11" x14ac:dyDescent="0.3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1.8035497958741671</v>
      </c>
      <c r="G186" s="1">
        <f t="shared" ref="G186:K186" si="113">SUM(G187:G188)</f>
        <v>0</v>
      </c>
      <c r="H186" s="1">
        <f t="shared" si="113"/>
        <v>0</v>
      </c>
      <c r="I186" s="1">
        <f t="shared" si="113"/>
        <v>0.47105672789054798</v>
      </c>
      <c r="J186" s="1">
        <f t="shared" si="113"/>
        <v>0.37286583401017392</v>
      </c>
      <c r="K186" s="1">
        <f t="shared" si="113"/>
        <v>0.79072742048589773</v>
      </c>
    </row>
    <row r="187" spans="1:11" x14ac:dyDescent="0.3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1.8035497958741671</v>
      </c>
      <c r="G187" s="1">
        <f>'[1]Electricity and CHPs'!C$91</f>
        <v>0</v>
      </c>
      <c r="H187" s="1">
        <f>'[1]Electricity and CHPs'!D$91</f>
        <v>0</v>
      </c>
      <c r="I187" s="1">
        <f>'[1]Electricity and CHPs'!E$91</f>
        <v>0.47105672789054798</v>
      </c>
      <c r="J187" s="1">
        <f>'[1]Electricity and CHPs'!F$91</f>
        <v>8.0130697209630106E-2</v>
      </c>
      <c r="K187" s="1">
        <f>'[1]Electricity and CHPs'!G$91</f>
        <v>0</v>
      </c>
    </row>
    <row r="188" spans="1:11" x14ac:dyDescent="0.3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0.2927351368005438</v>
      </c>
      <c r="K188" s="1">
        <f>'[1]Electricity and CHPs'!G$95</f>
        <v>0.79072742048589773</v>
      </c>
    </row>
    <row r="189" spans="1:11" x14ac:dyDescent="0.3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1.754827638515521</v>
      </c>
      <c r="G189" s="1">
        <f t="shared" ref="G189:K189" si="114">SUM(G190:G191)</f>
        <v>0</v>
      </c>
      <c r="H189" s="1">
        <f t="shared" si="114"/>
        <v>0</v>
      </c>
      <c r="I189" s="1">
        <f t="shared" si="114"/>
        <v>0.44547760946191861</v>
      </c>
      <c r="J189" s="1">
        <f t="shared" si="114"/>
        <v>0.35806266124675779</v>
      </c>
      <c r="K189" s="1">
        <f t="shared" si="114"/>
        <v>0.73823724215288133</v>
      </c>
    </row>
    <row r="190" spans="1:11" x14ac:dyDescent="0.3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1.754827638515521</v>
      </c>
      <c r="G190" s="1">
        <f t="shared" ref="G190:K190" si="115">G187-G193</f>
        <v>0</v>
      </c>
      <c r="H190" s="1">
        <f t="shared" si="115"/>
        <v>0</v>
      </c>
      <c r="I190" s="1">
        <f t="shared" si="115"/>
        <v>0.44547760946191861</v>
      </c>
      <c r="J190" s="1">
        <f t="shared" si="115"/>
        <v>7.6949422750424018E-2</v>
      </c>
      <c r="K190" s="1">
        <f t="shared" si="115"/>
        <v>0</v>
      </c>
    </row>
    <row r="191" spans="1:11" x14ac:dyDescent="0.3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0.28111323849633374</v>
      </c>
      <c r="K191" s="1">
        <f t="shared" si="116"/>
        <v>0.73823724215288133</v>
      </c>
    </row>
    <row r="192" spans="1:11" x14ac:dyDescent="0.3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4.8722157358646108E-2</v>
      </c>
      <c r="G192" s="1">
        <f t="shared" ref="G192:K192" si="117">SUM(G193:G194)</f>
        <v>0</v>
      </c>
      <c r="H192" s="1">
        <f t="shared" si="117"/>
        <v>0</v>
      </c>
      <c r="I192" s="1">
        <f t="shared" si="117"/>
        <v>2.5579118428629363E-2</v>
      </c>
      <c r="J192" s="1">
        <f t="shared" si="117"/>
        <v>1.480317276341616E-2</v>
      </c>
      <c r="K192" s="1">
        <f t="shared" si="117"/>
        <v>5.2490178333016405E-2</v>
      </c>
    </row>
    <row r="193" spans="1:11" x14ac:dyDescent="0.3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4.8722157358646108E-2</v>
      </c>
      <c r="G193" s="1">
        <f t="shared" si="118"/>
        <v>0</v>
      </c>
      <c r="H193" s="1">
        <f t="shared" si="118"/>
        <v>0</v>
      </c>
      <c r="I193" s="1">
        <f t="shared" si="118"/>
        <v>2.5579118428629363E-2</v>
      </c>
      <c r="J193" s="1">
        <f t="shared" si="118"/>
        <v>3.1812744592060898E-3</v>
      </c>
      <c r="K193" s="1">
        <f t="shared" si="118"/>
        <v>0</v>
      </c>
    </row>
    <row r="194" spans="1:11" x14ac:dyDescent="0.3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1.1621898304210071E-2</v>
      </c>
      <c r="K194" s="1">
        <f t="shared" si="118"/>
        <v>5.2490178333016405E-2</v>
      </c>
    </row>
    <row r="195" spans="1:11" x14ac:dyDescent="0.3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14.159806000140019</v>
      </c>
      <c r="G195" s="1">
        <f t="shared" ref="G195:K195" si="119">SUM(G196:G197)</f>
        <v>12.971384632374253</v>
      </c>
      <c r="H195" s="1">
        <f t="shared" si="119"/>
        <v>12.302496504898913</v>
      </c>
      <c r="I195" s="1">
        <f t="shared" si="119"/>
        <v>12.779638704570933</v>
      </c>
      <c r="J195" s="1">
        <f t="shared" si="119"/>
        <v>12.01603584669726</v>
      </c>
      <c r="K195" s="1">
        <f t="shared" si="119"/>
        <v>10.757707183270458</v>
      </c>
    </row>
    <row r="196" spans="1:11" x14ac:dyDescent="0.3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14.159806000140019</v>
      </c>
      <c r="G196" s="1">
        <f>'[1]Electricity and CHPs'!C$93-G197</f>
        <v>12.971384632374253</v>
      </c>
      <c r="H196" s="1">
        <f>'[1]Electricity and CHPs'!D$93-H197</f>
        <v>12.302496504898913</v>
      </c>
      <c r="I196" s="1">
        <f>'[1]Electricity and CHPs'!E$93-I197</f>
        <v>12.779638704570933</v>
      </c>
      <c r="J196" s="1">
        <f>'[1]Electricity and CHPs'!F$93-J197</f>
        <v>11.052486511727292</v>
      </c>
      <c r="K196" s="1">
        <f>'[1]Electricity and CHPs'!G$93-K197</f>
        <v>4.4515895667760601</v>
      </c>
    </row>
    <row r="197" spans="1:11" x14ac:dyDescent="0.3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0.96354933496996831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6.3061176164943982</v>
      </c>
    </row>
    <row r="198" spans="1:11" x14ac:dyDescent="0.3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7.0799030000700087</v>
      </c>
      <c r="G198" s="1">
        <f t="shared" ref="G198:K198" si="120">SUM(G199:G200)</f>
        <v>6.4856923161871265</v>
      </c>
      <c r="H198" s="1">
        <f t="shared" si="120"/>
        <v>6.1512482524494567</v>
      </c>
      <c r="I198" s="1">
        <f t="shared" si="120"/>
        <v>6.3898193522854667</v>
      </c>
      <c r="J198" s="1">
        <f t="shared" si="120"/>
        <v>6.0080179233486302</v>
      </c>
      <c r="K198" s="1">
        <f t="shared" si="120"/>
        <v>5.3788535916352291</v>
      </c>
    </row>
    <row r="199" spans="1:11" x14ac:dyDescent="0.3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7.0799030000700087</v>
      </c>
      <c r="G199" s="1">
        <f t="shared" si="121"/>
        <v>6.4856923161871265</v>
      </c>
      <c r="H199" s="1">
        <f t="shared" si="121"/>
        <v>6.1512482524494567</v>
      </c>
      <c r="I199" s="1">
        <f t="shared" si="121"/>
        <v>6.3898193522854667</v>
      </c>
      <c r="J199" s="1">
        <f t="shared" si="121"/>
        <v>5.5262432558636458</v>
      </c>
      <c r="K199" s="1">
        <f t="shared" si="121"/>
        <v>2.2257947833880301</v>
      </c>
    </row>
    <row r="200" spans="1:11" x14ac:dyDescent="0.3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0.48177466748498415</v>
      </c>
      <c r="K200" s="1">
        <f t="shared" si="122"/>
        <v>3.1530588082471991</v>
      </c>
    </row>
    <row r="201" spans="1:11" x14ac:dyDescent="0.3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7.0799030000700105</v>
      </c>
      <c r="G201" s="1">
        <f t="shared" ref="G201:K201" si="123">SUM(G202:G203)</f>
        <v>6.4856923161871265</v>
      </c>
      <c r="H201" s="1">
        <f t="shared" si="123"/>
        <v>6.1512482524494567</v>
      </c>
      <c r="I201" s="1">
        <f t="shared" si="123"/>
        <v>6.3898193522854667</v>
      </c>
      <c r="J201" s="1">
        <f t="shared" si="123"/>
        <v>6.0080179233486302</v>
      </c>
      <c r="K201" s="1">
        <f t="shared" si="123"/>
        <v>5.3788535916352291</v>
      </c>
    </row>
    <row r="202" spans="1:11" x14ac:dyDescent="0.3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7.0799030000700105</v>
      </c>
      <c r="G202" s="1">
        <f t="shared" si="124"/>
        <v>6.4856923161871265</v>
      </c>
      <c r="H202" s="1">
        <f t="shared" si="124"/>
        <v>6.1512482524494567</v>
      </c>
      <c r="I202" s="1">
        <f t="shared" si="124"/>
        <v>6.3898193522854667</v>
      </c>
      <c r="J202" s="1">
        <f t="shared" si="124"/>
        <v>5.5262432558636458</v>
      </c>
      <c r="K202" s="1">
        <f t="shared" si="124"/>
        <v>2.2257947833880301</v>
      </c>
    </row>
    <row r="203" spans="1:11" x14ac:dyDescent="0.3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0.48177466748498415</v>
      </c>
      <c r="K203" s="1">
        <f t="shared" si="124"/>
        <v>3.1530588082471991</v>
      </c>
    </row>
    <row r="204" spans="1:11" x14ac:dyDescent="0.3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0.88722226789695602</v>
      </c>
      <c r="G204" s="1">
        <f t="shared" ref="G204:K204" si="125">G205</f>
        <v>0</v>
      </c>
      <c r="H204" s="1">
        <f t="shared" si="125"/>
        <v>0.14884932833448405</v>
      </c>
      <c r="I204" s="1">
        <f t="shared" si="125"/>
        <v>0</v>
      </c>
      <c r="J204" s="1">
        <f t="shared" si="125"/>
        <v>1.3564084218919432</v>
      </c>
      <c r="K204" s="1">
        <f t="shared" si="125"/>
        <v>4.7006131555246151</v>
      </c>
    </row>
    <row r="205" spans="1:11" x14ac:dyDescent="0.3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0.88722226789695602</v>
      </c>
      <c r="G205" s="1">
        <f>'[1]Electricity and CHPs'!C$92</f>
        <v>0</v>
      </c>
      <c r="H205" s="1">
        <f>'[1]Electricity and CHPs'!D$92</f>
        <v>0.14884932833448405</v>
      </c>
      <c r="I205" s="1">
        <f>'[1]Electricity and CHPs'!E$92</f>
        <v>0</v>
      </c>
      <c r="J205" s="1">
        <f>'[1]Electricity and CHPs'!F$92</f>
        <v>1.3564084218919432</v>
      </c>
      <c r="K205" s="1">
        <f>'[1]Electricity and CHPs'!G$92</f>
        <v>4.7006131555246151</v>
      </c>
    </row>
    <row r="206" spans="1:11" x14ac:dyDescent="0.3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6.569368835274176E-5</v>
      </c>
      <c r="K206" s="1">
        <f t="shared" si="126"/>
        <v>4.3708744874831414E-5</v>
      </c>
    </row>
    <row r="207" spans="1:11" x14ac:dyDescent="0.3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6.569368835274176E-5</v>
      </c>
      <c r="K207" s="1">
        <f>'[1]Electricity and CHPs'!G$96</f>
        <v>4.3708744874831414E-5</v>
      </c>
    </row>
    <row r="208" spans="1:11" x14ac:dyDescent="0.3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6.1980042628239307</v>
      </c>
      <c r="G208" s="1">
        <f t="shared" ref="G208:K208" si="127">SUM(G209,G215,G217,G223,G225,G227,G229)</f>
        <v>13.58565321788079</v>
      </c>
      <c r="H208" s="1">
        <f t="shared" si="127"/>
        <v>12.63942938009076</v>
      </c>
      <c r="I208" s="1">
        <f t="shared" si="127"/>
        <v>11.280858775456707</v>
      </c>
      <c r="J208" s="1">
        <f t="shared" si="127"/>
        <v>8.7908254112940423</v>
      </c>
      <c r="K208" s="1">
        <f t="shared" si="127"/>
        <v>21.911706148670408</v>
      </c>
    </row>
    <row r="209" spans="1:11" x14ac:dyDescent="0.3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2.6346711429465755</v>
      </c>
      <c r="G209" s="1">
        <f t="shared" ref="G209:K209" si="128">+G210</f>
        <v>0</v>
      </c>
      <c r="H209" s="1">
        <f t="shared" si="128"/>
        <v>0</v>
      </c>
      <c r="I209" s="1">
        <f t="shared" si="128"/>
        <v>1.9371951107822956</v>
      </c>
      <c r="J209" s="1">
        <f t="shared" si="128"/>
        <v>0</v>
      </c>
      <c r="K209" s="1">
        <f t="shared" si="128"/>
        <v>1.33408467846799E-8</v>
      </c>
    </row>
    <row r="210" spans="1:11" x14ac:dyDescent="0.3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2.6346711429465755</v>
      </c>
      <c r="G210" s="1">
        <f>'[1]Electricity and CHPs'!C$97+G214</f>
        <v>0</v>
      </c>
      <c r="H210" s="1">
        <f>'[1]Electricity and CHPs'!D$97+H214</f>
        <v>0</v>
      </c>
      <c r="I210" s="1">
        <f>'[1]Electricity and CHPs'!E$97+I214</f>
        <v>1.9371951107822956</v>
      </c>
      <c r="J210" s="1">
        <f>'[1]Electricity and CHPs'!F$97+J214</f>
        <v>0</v>
      </c>
      <c r="K210" s="1">
        <f>'[1]Electricity and CHPs'!G$97+K214</f>
        <v>1.33408467846799E-8</v>
      </c>
    </row>
    <row r="211" spans="1:11" x14ac:dyDescent="0.3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1.7328975477944111</v>
      </c>
      <c r="G211" s="1">
        <f t="shared" ref="G211:K211" si="129">G212</f>
        <v>0</v>
      </c>
      <c r="H211" s="1">
        <f t="shared" si="129"/>
        <v>0</v>
      </c>
      <c r="I211" s="1">
        <f t="shared" si="129"/>
        <v>1.9371951107822956</v>
      </c>
      <c r="J211" s="1">
        <f t="shared" si="129"/>
        <v>0</v>
      </c>
      <c r="K211" s="1">
        <f t="shared" si="129"/>
        <v>0</v>
      </c>
    </row>
    <row r="212" spans="1:11" x14ac:dyDescent="0.3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1.7328975477944111</v>
      </c>
      <c r="G212" s="1">
        <f t="shared" ref="G212:K212" si="130">G210-G214</f>
        <v>0</v>
      </c>
      <c r="H212" s="1">
        <f t="shared" si="130"/>
        <v>0</v>
      </c>
      <c r="I212" s="1">
        <f t="shared" si="130"/>
        <v>1.9371951107822956</v>
      </c>
      <c r="J212" s="1">
        <f t="shared" si="130"/>
        <v>0</v>
      </c>
      <c r="K212" s="1">
        <f t="shared" si="130"/>
        <v>0</v>
      </c>
    </row>
    <row r="213" spans="1:11" x14ac:dyDescent="0.3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0.90177359515216438</v>
      </c>
      <c r="G213" s="1">
        <f t="shared" ref="G213:K213" si="131">G214</f>
        <v>0</v>
      </c>
      <c r="H213" s="1">
        <f t="shared" si="131"/>
        <v>0</v>
      </c>
      <c r="I213" s="1">
        <f t="shared" si="131"/>
        <v>0</v>
      </c>
      <c r="J213" s="1">
        <f t="shared" si="131"/>
        <v>0</v>
      </c>
      <c r="K213" s="1">
        <f t="shared" si="131"/>
        <v>1.33408467846799E-8</v>
      </c>
    </row>
    <row r="214" spans="1:11" x14ac:dyDescent="0.3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0.90177359515216438</v>
      </c>
      <c r="G214" s="1">
        <f>'[1]Electricity and CHPs'!C$98</f>
        <v>0</v>
      </c>
      <c r="H214" s="1">
        <f>'[1]Electricity and CHPs'!D$98</f>
        <v>0</v>
      </c>
      <c r="I214" s="1">
        <f>'[1]Electricity and CHPs'!E$98</f>
        <v>0</v>
      </c>
      <c r="J214" s="1">
        <f>'[1]Electricity and CHPs'!F$98</f>
        <v>0</v>
      </c>
      <c r="K214" s="1">
        <f>'[1]Electricity and CHPs'!G$98</f>
        <v>1.33408467846799E-8</v>
      </c>
    </row>
    <row r="215" spans="1:11" x14ac:dyDescent="0.3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1.4500000000700819</v>
      </c>
      <c r="G215" s="1">
        <f t="shared" ref="G215:K215" si="132">+G216</f>
        <v>3.8019398443187225</v>
      </c>
      <c r="H215" s="1">
        <f t="shared" si="132"/>
        <v>3.1544690704615892</v>
      </c>
      <c r="I215" s="1">
        <f t="shared" si="132"/>
        <v>0.85643028827219769</v>
      </c>
      <c r="J215" s="1">
        <f t="shared" si="132"/>
        <v>0</v>
      </c>
      <c r="K215" s="1">
        <f t="shared" si="132"/>
        <v>0</v>
      </c>
    </row>
    <row r="216" spans="1:11" x14ac:dyDescent="0.3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1.4500000000700819</v>
      </c>
      <c r="G216" s="1">
        <f>'[1]Electricity and CHPs'!C$99</f>
        <v>3.8019398443187225</v>
      </c>
      <c r="H216" s="1">
        <f>'[1]Electricity and CHPs'!D$99</f>
        <v>3.1544690704615892</v>
      </c>
      <c r="I216" s="1">
        <f>'[1]Electricity and CHPs'!E$99</f>
        <v>0.85643028827219769</v>
      </c>
      <c r="J216" s="1">
        <f>'[1]Electricity and CHPs'!F$99</f>
        <v>0</v>
      </c>
      <c r="K216" s="1">
        <f>'[1]Electricity and CHPs'!G$99</f>
        <v>0</v>
      </c>
    </row>
    <row r="217" spans="1:11" x14ac:dyDescent="0.3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0.1840633609167415</v>
      </c>
      <c r="G217" s="1">
        <f t="shared" ref="G217:K217" si="133">+G218</f>
        <v>1.2714363612188118</v>
      </c>
      <c r="H217" s="1">
        <f t="shared" si="133"/>
        <v>1.0158613969877159</v>
      </c>
      <c r="I217" s="1">
        <f t="shared" si="133"/>
        <v>0</v>
      </c>
      <c r="J217" s="1">
        <f t="shared" si="133"/>
        <v>0</v>
      </c>
      <c r="K217" s="1">
        <f t="shared" si="133"/>
        <v>0</v>
      </c>
    </row>
    <row r="218" spans="1:11" x14ac:dyDescent="0.3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0.1840633609167415</v>
      </c>
      <c r="G218" s="1">
        <f>'[1]Electricity and CHPs'!C$100</f>
        <v>1.2714363612188118</v>
      </c>
      <c r="H218" s="1">
        <f>'[1]Electricity and CHPs'!D$100</f>
        <v>1.0158613969877159</v>
      </c>
      <c r="I218" s="1">
        <f>'[1]Electricity and CHPs'!E$100</f>
        <v>0</v>
      </c>
      <c r="J218" s="1">
        <f>'[1]Electricity and CHPs'!F$100</f>
        <v>0</v>
      </c>
      <c r="K218" s="1">
        <f>'[1]Electricity and CHPs'!G$100</f>
        <v>0</v>
      </c>
    </row>
    <row r="219" spans="1:11" x14ac:dyDescent="0.3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0.1840633609167415</v>
      </c>
      <c r="G219" s="1">
        <f t="shared" ref="G219:K219" si="134">G220</f>
        <v>1.2714363612188118</v>
      </c>
      <c r="H219" s="1">
        <f t="shared" si="134"/>
        <v>1.0158613969877159</v>
      </c>
      <c r="I219" s="1">
        <f t="shared" si="134"/>
        <v>0</v>
      </c>
      <c r="J219" s="1">
        <f t="shared" si="134"/>
        <v>0</v>
      </c>
      <c r="K219" s="1">
        <f t="shared" si="134"/>
        <v>0</v>
      </c>
    </row>
    <row r="220" spans="1:11" x14ac:dyDescent="0.3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0.1840633609167415</v>
      </c>
      <c r="G220" s="1">
        <f t="shared" ref="G220:K220" si="135">G218-G222</f>
        <v>1.2714363612188118</v>
      </c>
      <c r="H220" s="1">
        <f t="shared" si="135"/>
        <v>1.0158613969877159</v>
      </c>
      <c r="I220" s="1">
        <f t="shared" si="135"/>
        <v>0</v>
      </c>
      <c r="J220" s="1">
        <f t="shared" si="135"/>
        <v>0</v>
      </c>
      <c r="K220" s="1">
        <f t="shared" si="135"/>
        <v>0</v>
      </c>
    </row>
    <row r="221" spans="1:11" x14ac:dyDescent="0.3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1.929269758890531</v>
      </c>
      <c r="G223" s="1">
        <f t="shared" ref="G223:K223" si="137">+G224</f>
        <v>1.7411656136325253</v>
      </c>
      <c r="H223" s="1">
        <f t="shared" si="137"/>
        <v>1.4928321627703578</v>
      </c>
      <c r="I223" s="1">
        <f t="shared" si="137"/>
        <v>1.1551245245986932</v>
      </c>
      <c r="J223" s="1">
        <f t="shared" si="137"/>
        <v>0.69161574670242065</v>
      </c>
      <c r="K223" s="1">
        <f t="shared" si="137"/>
        <v>0.41409595316014103</v>
      </c>
    </row>
    <row r="224" spans="1:11" x14ac:dyDescent="0.3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1.929269758890531</v>
      </c>
      <c r="G224" s="1">
        <f>'[1]Electricity and CHPs'!C$101</f>
        <v>1.7411656136325253</v>
      </c>
      <c r="H224" s="1">
        <f>'[1]Electricity and CHPs'!D$101</f>
        <v>1.4928321627703578</v>
      </c>
      <c r="I224" s="1">
        <f>'[1]Electricity and CHPs'!E$101</f>
        <v>1.1551245245986932</v>
      </c>
      <c r="J224" s="1">
        <f>'[1]Electricity and CHPs'!F$101</f>
        <v>0.69161574670242065</v>
      </c>
      <c r="K224" s="1">
        <f>'[1]Electricity and CHPs'!G$101</f>
        <v>0.41409595316014103</v>
      </c>
    </row>
    <row r="225" spans="1:11" x14ac:dyDescent="0.3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 x14ac:dyDescent="0.3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3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0</v>
      </c>
      <c r="K227" s="1">
        <f t="shared" si="139"/>
        <v>0</v>
      </c>
    </row>
    <row r="228" spans="1:11" x14ac:dyDescent="0.3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0</v>
      </c>
      <c r="K228" s="1">
        <f>'[1]Electricity and CHPs'!G$90</f>
        <v>0</v>
      </c>
    </row>
    <row r="229" spans="1:11" x14ac:dyDescent="0.3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6.7711113987107288</v>
      </c>
      <c r="H229" s="1">
        <f t="shared" si="140"/>
        <v>6.9762667498710975</v>
      </c>
      <c r="I229" s="1">
        <f t="shared" si="140"/>
        <v>7.3321088518035218</v>
      </c>
      <c r="J229" s="1">
        <f t="shared" si="140"/>
        <v>8.0992096645916209</v>
      </c>
      <c r="K229" s="1">
        <f t="shared" si="140"/>
        <v>21.497610182169421</v>
      </c>
    </row>
    <row r="230" spans="1:11" x14ac:dyDescent="0.3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6.7711113987107288</v>
      </c>
      <c r="H230" s="1">
        <f>'[1]Electricity and CHPs'!D$123</f>
        <v>6.9762667498710975</v>
      </c>
      <c r="I230" s="1">
        <f>'[1]Electricity and CHPs'!E$123</f>
        <v>7.3321088518035218</v>
      </c>
      <c r="J230" s="1">
        <f>'[1]Electricity and CHPs'!F$123</f>
        <v>8.0992096645916209</v>
      </c>
      <c r="K230" s="1">
        <f>'[1]Electricity and CHPs'!G$123</f>
        <v>21.497610182169421</v>
      </c>
    </row>
    <row r="231" spans="1:11" x14ac:dyDescent="0.3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6.4841508329277415</v>
      </c>
      <c r="G231" s="1">
        <f t="shared" ref="G231:K231" si="141">SUM(G232,G238,G271,G280,G286)</f>
        <v>8.0031115494454301</v>
      </c>
      <c r="H231" s="1">
        <f t="shared" si="141"/>
        <v>12.849197733509708</v>
      </c>
      <c r="I231" s="1">
        <f t="shared" si="141"/>
        <v>18.498186923074233</v>
      </c>
      <c r="J231" s="1">
        <f t="shared" si="141"/>
        <v>27.489664609489928</v>
      </c>
      <c r="K231" s="1">
        <f t="shared" si="141"/>
        <v>19.519942132160768</v>
      </c>
    </row>
    <row r="232" spans="1:11" x14ac:dyDescent="0.3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0.92931818366111341</v>
      </c>
      <c r="G232" s="1">
        <f t="shared" ref="G232:K232" si="142">+G233</f>
        <v>2.0729650317484474</v>
      </c>
      <c r="H232" s="1">
        <f t="shared" si="142"/>
        <v>1.790840890939781</v>
      </c>
      <c r="I232" s="1">
        <f t="shared" si="142"/>
        <v>1.3206374609773399</v>
      </c>
      <c r="J232" s="1">
        <f t="shared" si="142"/>
        <v>0</v>
      </c>
      <c r="K232" s="1">
        <f t="shared" si="142"/>
        <v>0</v>
      </c>
    </row>
    <row r="233" spans="1:11" x14ac:dyDescent="0.3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0.92931818366111341</v>
      </c>
      <c r="G233" s="1">
        <f>'[1]Electricity and CHPs'!C$104</f>
        <v>2.0729650317484474</v>
      </c>
      <c r="H233" s="1">
        <f>'[1]Electricity and CHPs'!D$104</f>
        <v>1.790840890939781</v>
      </c>
      <c r="I233" s="1">
        <f>'[1]Electricity and CHPs'!E$104</f>
        <v>1.3206374609773399</v>
      </c>
      <c r="J233" s="1">
        <f>'[1]Electricity and CHPs'!F$104</f>
        <v>0</v>
      </c>
      <c r="K233" s="1">
        <f>'[1]Electricity and CHPs'!G$104</f>
        <v>0</v>
      </c>
    </row>
    <row r="234" spans="1:11" x14ac:dyDescent="0.3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0.92931818366111341</v>
      </c>
      <c r="G234" s="1">
        <f t="shared" ref="G234:K234" si="143">G235</f>
        <v>2.0729650317484474</v>
      </c>
      <c r="H234" s="1">
        <f t="shared" si="143"/>
        <v>1.790840890939781</v>
      </c>
      <c r="I234" s="1">
        <f t="shared" si="143"/>
        <v>1.3206374609773399</v>
      </c>
      <c r="J234" s="1">
        <f t="shared" si="143"/>
        <v>0</v>
      </c>
      <c r="K234" s="1">
        <f t="shared" si="143"/>
        <v>0</v>
      </c>
    </row>
    <row r="235" spans="1:11" x14ac:dyDescent="0.3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0.92931818366111341</v>
      </c>
      <c r="G235" s="1">
        <f t="shared" ref="G235:K235" si="144">G233-G237</f>
        <v>2.0729650317484474</v>
      </c>
      <c r="H235" s="1">
        <f t="shared" si="144"/>
        <v>1.790840890939781</v>
      </c>
      <c r="I235" s="1">
        <f t="shared" si="144"/>
        <v>1.3206374609773399</v>
      </c>
      <c r="J235" s="1">
        <f t="shared" si="144"/>
        <v>0</v>
      </c>
      <c r="K235" s="1">
        <f t="shared" si="144"/>
        <v>0</v>
      </c>
    </row>
    <row r="236" spans="1:11" x14ac:dyDescent="0.3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2.9604463884150318</v>
      </c>
      <c r="G238" s="1">
        <f t="shared" ref="G238:K238" si="147">SUM(G239:G248)</f>
        <v>2.5676531020637552</v>
      </c>
      <c r="H238" s="1">
        <f t="shared" si="147"/>
        <v>4.074035354868097</v>
      </c>
      <c r="I238" s="1">
        <f t="shared" si="147"/>
        <v>11.642863498759466</v>
      </c>
      <c r="J238" s="1">
        <f t="shared" si="147"/>
        <v>15.974058182855487</v>
      </c>
      <c r="K238" s="1">
        <f t="shared" si="147"/>
        <v>6.880712415566844</v>
      </c>
    </row>
    <row r="239" spans="1:11" x14ac:dyDescent="0.3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0.77008358490259632</v>
      </c>
      <c r="G239" s="1">
        <f>'[1]Electricity and CHPs_IN'!C$39*0.75-G86-G240</f>
        <v>0.22273103330254487</v>
      </c>
      <c r="H239" s="1">
        <f>'[1]Electricity and CHPs_IN'!D$39*0.75-H86-H240</f>
        <v>0.46155594544001383</v>
      </c>
      <c r="I239" s="1">
        <f>'[1]Electricity and CHPs_IN'!E$39*0.75-I86-I240</f>
        <v>2.2655059199294936</v>
      </c>
      <c r="J239" s="1">
        <f>'[1]Electricity and CHPs'!F$103-J240</f>
        <v>1.092785695327517</v>
      </c>
      <c r="K239" s="1">
        <f>'[1]Electricity and CHPs'!G$103-K240</f>
        <v>0.12945131745289129</v>
      </c>
    </row>
    <row r="240" spans="1:11" x14ac:dyDescent="0.3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</v>
      </c>
    </row>
    <row r="241" spans="1:11" x14ac:dyDescent="0.3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</v>
      </c>
      <c r="J241" s="1">
        <f>'[1]Electricity and CHPs'!F$107</f>
        <v>0</v>
      </c>
      <c r="K241" s="1">
        <f>'[1]Electricity and CHPs'!G$107</f>
        <v>0</v>
      </c>
    </row>
    <row r="242" spans="1:11" x14ac:dyDescent="0.3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1.3473895068222932E-2</v>
      </c>
      <c r="G242" s="1">
        <f>'[1]Electricity and CHPs'!C$109</f>
        <v>6.3910388423643319E-3</v>
      </c>
      <c r="H242" s="1">
        <f>'[1]Electricity and CHPs'!D$109</f>
        <v>1.2271849625456872</v>
      </c>
      <c r="I242" s="1">
        <f>'[1]Electricity and CHPs'!E$109</f>
        <v>1.9610603815487748</v>
      </c>
      <c r="J242" s="1">
        <f>'[1]Electricity and CHPs'!F$109</f>
        <v>3.8978505504735255</v>
      </c>
      <c r="K242" s="1">
        <f>'[1]Electricity and CHPs'!G$109</f>
        <v>2.2220861493091548</v>
      </c>
    </row>
    <row r="243" spans="1:11" x14ac:dyDescent="0.3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6.0007357423454526E-2</v>
      </c>
      <c r="G244" s="1">
        <f>'[1]Electricity and CHPs'!C$112</f>
        <v>2.5790852007004064E-3</v>
      </c>
      <c r="H244" s="1">
        <f>'[1]Electricity and CHPs'!D$112</f>
        <v>0.67610330295790955</v>
      </c>
      <c r="I244" s="1">
        <f>'[1]Electricity and CHPs'!E$112</f>
        <v>3.1680858571544381</v>
      </c>
      <c r="J244" s="1">
        <f>'[1]Electricity and CHPs'!F$112</f>
        <v>5.1353081240429201</v>
      </c>
      <c r="K244" s="1">
        <f>'[1]Electricity and CHPs'!G$112</f>
        <v>1.189675795390464</v>
      </c>
    </row>
    <row r="245" spans="1:11" x14ac:dyDescent="0.3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1.424307475991214</v>
      </c>
      <c r="G246" s="1">
        <f>'[1]Electricity and CHPs'!C$115</f>
        <v>1.5857618472736377</v>
      </c>
      <c r="H246" s="1">
        <f>'[1]Electricity and CHPs'!D$115</f>
        <v>1.4899102802897073</v>
      </c>
      <c r="I246" s="1">
        <f>'[1]Electricity and CHPs'!E$115</f>
        <v>1.3301576687355838</v>
      </c>
      <c r="J246" s="1">
        <f>'[1]Electricity and CHPs'!F$115</f>
        <v>1.0106524456420825</v>
      </c>
      <c r="K246" s="1">
        <f>'[1]Electricity and CHPs'!G$115</f>
        <v>1.0106524456751942</v>
      </c>
    </row>
    <row r="247" spans="1:11" x14ac:dyDescent="0.3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0.69257407502954405</v>
      </c>
      <c r="G247" s="1">
        <f>'[1]Electricity and CHPs'!C$116</f>
        <v>0.75019009744450804</v>
      </c>
      <c r="H247" s="1">
        <f>'[1]Electricity and CHPs'!D$116</f>
        <v>0.21928086363477919</v>
      </c>
      <c r="I247" s="1">
        <f>'[1]Electricity and CHPs'!E$116</f>
        <v>2.918053671391176</v>
      </c>
      <c r="J247" s="1">
        <f>'[1]Electricity and CHPs'!F$116</f>
        <v>4.8374613673694418</v>
      </c>
      <c r="K247" s="1">
        <f>'[1]Electricity and CHPs'!G$116</f>
        <v>2.3288467077391402</v>
      </c>
    </row>
    <row r="248" spans="1:11" x14ac:dyDescent="0.3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0</v>
      </c>
      <c r="J248" s="1">
        <f>'[1]Electricity and CHPs'!F$118</f>
        <v>0</v>
      </c>
      <c r="K248" s="1">
        <f>'[1]Electricity and CHPs'!G$118</f>
        <v>0</v>
      </c>
    </row>
    <row r="249" spans="1:11" x14ac:dyDescent="0.3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1.4946407503064938</v>
      </c>
      <c r="G249" s="1">
        <f t="shared" ref="G249:K249" si="148">SUM(G250:G259)</f>
        <v>0.93582488875102732</v>
      </c>
      <c r="H249" s="1">
        <f t="shared" si="148"/>
        <v>2.4899528358663003</v>
      </c>
      <c r="I249" s="1">
        <f t="shared" si="148"/>
        <v>9.7527097443569133</v>
      </c>
      <c r="J249" s="1">
        <f t="shared" si="148"/>
        <v>14.369342511106669</v>
      </c>
      <c r="K249" s="1">
        <f t="shared" si="148"/>
        <v>5.4803928271286289</v>
      </c>
    </row>
    <row r="250" spans="1:11" x14ac:dyDescent="0.3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0.74928009298417719</v>
      </c>
      <c r="G250" s="1">
        <f t="shared" si="149"/>
        <v>0.21228139414105437</v>
      </c>
      <c r="H250" s="1">
        <f t="shared" si="149"/>
        <v>0.44473564633740459</v>
      </c>
      <c r="I250" s="1">
        <f t="shared" si="149"/>
        <v>2.1424853986301944</v>
      </c>
      <c r="J250" s="1">
        <f t="shared" si="149"/>
        <v>1.0494009333949401</v>
      </c>
      <c r="K250" s="1">
        <f t="shared" si="149"/>
        <v>0.12085806197381516</v>
      </c>
    </row>
    <row r="251" spans="1:11" x14ac:dyDescent="0.3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</v>
      </c>
      <c r="K251" s="1">
        <f t="shared" si="149"/>
        <v>0</v>
      </c>
    </row>
    <row r="252" spans="1:11" x14ac:dyDescent="0.3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0</v>
      </c>
      <c r="J252" s="1">
        <f t="shared" si="149"/>
        <v>0</v>
      </c>
      <c r="K252" s="1">
        <f t="shared" si="149"/>
        <v>0</v>
      </c>
    </row>
    <row r="253" spans="1:11" x14ac:dyDescent="0.3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1.3109903324136014E-2</v>
      </c>
      <c r="G253" s="1">
        <f t="shared" ref="G253:K253" si="150">G242-G264</f>
        <v>6.0911971508876813E-3</v>
      </c>
      <c r="H253" s="1">
        <f t="shared" si="150"/>
        <v>1.182463150751963</v>
      </c>
      <c r="I253" s="1">
        <f t="shared" si="150"/>
        <v>1.8545717300227433</v>
      </c>
      <c r="J253" s="1">
        <f t="shared" si="150"/>
        <v>3.7431017109671898</v>
      </c>
      <c r="K253" s="1">
        <f t="shared" si="150"/>
        <v>2.0745793154410563</v>
      </c>
    </row>
    <row r="254" spans="1:11" x14ac:dyDescent="0.3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5.8386283296335689E-2</v>
      </c>
      <c r="G255" s="1">
        <f t="shared" si="152"/>
        <v>2.4580849551825239E-3</v>
      </c>
      <c r="H255" s="1">
        <f t="shared" si="152"/>
        <v>0.65146434013581311</v>
      </c>
      <c r="I255" s="1">
        <f t="shared" si="152"/>
        <v>2.9960538310010012</v>
      </c>
      <c r="J255" s="1">
        <f t="shared" si="152"/>
        <v>4.9314308941664287</v>
      </c>
      <c r="K255" s="1">
        <f t="shared" si="152"/>
        <v>1.1107025701794986</v>
      </c>
    </row>
    <row r="256" spans="1:11" x14ac:dyDescent="0.3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0.67386447070184485</v>
      </c>
      <c r="G258" s="1">
        <f t="shared" si="155"/>
        <v>0.71499421250390272</v>
      </c>
      <c r="H258" s="1">
        <f t="shared" si="155"/>
        <v>0.21128969864112013</v>
      </c>
      <c r="I258" s="1">
        <f t="shared" si="155"/>
        <v>2.7595987847029746</v>
      </c>
      <c r="J258" s="1">
        <f t="shared" si="155"/>
        <v>4.6454089725781094</v>
      </c>
      <c r="K258" s="1">
        <f t="shared" si="155"/>
        <v>2.1742528795342593</v>
      </c>
    </row>
    <row r="259" spans="1:18" x14ac:dyDescent="0.3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0</v>
      </c>
      <c r="J259" s="1">
        <f t="shared" si="156"/>
        <v>0</v>
      </c>
      <c r="K259" s="1">
        <f t="shared" si="156"/>
        <v>0</v>
      </c>
    </row>
    <row r="260" spans="1:18" x14ac:dyDescent="0.3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1.4658056381085378</v>
      </c>
      <c r="G260" s="1">
        <f t="shared" ref="G260:K260" si="157">SUM(G261:G270)</f>
        <v>1.631828213312728</v>
      </c>
      <c r="H260" s="1">
        <f t="shared" si="157"/>
        <v>1.5840825190017964</v>
      </c>
      <c r="I260" s="1">
        <f t="shared" si="157"/>
        <v>1.8901537544025528</v>
      </c>
      <c r="J260" s="1">
        <f t="shared" si="157"/>
        <v>1.604715671748818</v>
      </c>
      <c r="K260" s="1">
        <f t="shared" si="157"/>
        <v>1.4003195884382154</v>
      </c>
      <c r="M260" s="1"/>
      <c r="N260" s="1"/>
      <c r="O260" s="1"/>
      <c r="P260" s="1"/>
      <c r="Q260" s="1"/>
      <c r="R260" s="1"/>
    </row>
    <row r="261" spans="1:18" x14ac:dyDescent="0.3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2.0803491918419074E-2</v>
      </c>
      <c r="G261" s="1">
        <f t="shared" si="158"/>
        <v>1.0449639161490502E-2</v>
      </c>
      <c r="H261" s="1">
        <f t="shared" si="158"/>
        <v>1.6820299102609248E-2</v>
      </c>
      <c r="I261" s="1">
        <f t="shared" si="158"/>
        <v>0.12302052129929938</v>
      </c>
      <c r="J261" s="1">
        <f t="shared" si="158"/>
        <v>4.3384761932576794E-2</v>
      </c>
      <c r="K261" s="1">
        <f t="shared" si="158"/>
        <v>8.5932554790761392E-3</v>
      </c>
    </row>
    <row r="262" spans="1:18" x14ac:dyDescent="0.3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0</v>
      </c>
      <c r="K262" s="1">
        <f t="shared" si="158"/>
        <v>0</v>
      </c>
    </row>
    <row r="263" spans="1:18" x14ac:dyDescent="0.3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0</v>
      </c>
      <c r="J263" s="1">
        <f t="shared" si="158"/>
        <v>0</v>
      </c>
      <c r="K263" s="1">
        <f t="shared" si="158"/>
        <v>0</v>
      </c>
    </row>
    <row r="264" spans="1:18" x14ac:dyDescent="0.3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3.6399174408691825E-4</v>
      </c>
      <c r="G264" s="1">
        <f t="shared" si="158"/>
        <v>2.9984169147665048E-4</v>
      </c>
      <c r="H264" s="1">
        <f t="shared" si="158"/>
        <v>4.4721811793724316E-2</v>
      </c>
      <c r="I264" s="1">
        <f t="shared" si="158"/>
        <v>0.10648865152603149</v>
      </c>
      <c r="J264" s="1">
        <f t="shared" si="158"/>
        <v>0.15474883950633561</v>
      </c>
      <c r="K264" s="1">
        <f t="shared" si="158"/>
        <v>0.14750683386809835</v>
      </c>
    </row>
    <row r="265" spans="1:18" x14ac:dyDescent="0.3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1.6210741271188371E-3</v>
      </c>
      <c r="G266" s="1">
        <f t="shared" si="158"/>
        <v>1.2100024551788231E-4</v>
      </c>
      <c r="H266" s="1">
        <f t="shared" si="158"/>
        <v>2.4638962822096443E-2</v>
      </c>
      <c r="I266" s="1">
        <f t="shared" si="158"/>
        <v>0.17203202615343688</v>
      </c>
      <c r="J266" s="1">
        <f t="shared" si="158"/>
        <v>0.20387722987649134</v>
      </c>
      <c r="K266" s="1">
        <f t="shared" si="158"/>
        <v>7.8973225210965475E-2</v>
      </c>
    </row>
    <row r="267" spans="1:18" x14ac:dyDescent="0.3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1.424307475991214</v>
      </c>
      <c r="G268" s="1">
        <f t="shared" si="158"/>
        <v>1.5857618472736377</v>
      </c>
      <c r="H268" s="1">
        <f t="shared" si="158"/>
        <v>1.4899102802897073</v>
      </c>
      <c r="I268" s="1">
        <f t="shared" si="158"/>
        <v>1.3301576687355838</v>
      </c>
      <c r="J268" s="1">
        <f t="shared" si="158"/>
        <v>1.0106524456420825</v>
      </c>
      <c r="K268" s="1">
        <f t="shared" si="158"/>
        <v>1.0106524456751942</v>
      </c>
    </row>
    <row r="269" spans="1:18" x14ac:dyDescent="0.3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1.8709604327699143E-2</v>
      </c>
      <c r="G269" s="1">
        <f t="shared" si="158"/>
        <v>3.519588494060534E-2</v>
      </c>
      <c r="H269" s="1">
        <f t="shared" si="158"/>
        <v>7.9911649936590771E-3</v>
      </c>
      <c r="I269" s="1">
        <f t="shared" si="158"/>
        <v>0.15845488668820121</v>
      </c>
      <c r="J269" s="1">
        <f t="shared" si="158"/>
        <v>0.19205239479133207</v>
      </c>
      <c r="K269" s="1">
        <f t="shared" si="158"/>
        <v>0.15459382820488105</v>
      </c>
    </row>
    <row r="270" spans="1:18" x14ac:dyDescent="0.3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0</v>
      </c>
      <c r="J270" s="1">
        <f t="shared" si="158"/>
        <v>0</v>
      </c>
      <c r="K270" s="1">
        <f t="shared" si="158"/>
        <v>0</v>
      </c>
    </row>
    <row r="271" spans="1:18" x14ac:dyDescent="0.3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1.9347795346361842</v>
      </c>
      <c r="G271" s="1">
        <f t="shared" ref="G271:K271" si="159">SUM(G272:G273)</f>
        <v>1.8587572898966152</v>
      </c>
      <c r="H271" s="1">
        <f t="shared" si="159"/>
        <v>2.6132553024982608</v>
      </c>
      <c r="I271" s="1">
        <f t="shared" si="159"/>
        <v>2.2433324500459788</v>
      </c>
      <c r="J271" s="1">
        <f t="shared" si="159"/>
        <v>1.6143313098676328</v>
      </c>
      <c r="K271" s="1">
        <f t="shared" si="159"/>
        <v>2.0114841284526102</v>
      </c>
    </row>
    <row r="272" spans="1:18" x14ac:dyDescent="0.3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1.9347795346361842</v>
      </c>
      <c r="G272" s="1">
        <f>'[1]Electricity and CHPs'!C$106-G273</f>
        <v>1.8587572898966152</v>
      </c>
      <c r="H272" s="1">
        <f>'[1]Electricity and CHPs'!D$106-H273</f>
        <v>2.6132553024982608</v>
      </c>
      <c r="I272" s="1">
        <f>'[1]Electricity and CHPs'!E$106-I273</f>
        <v>2.2433324500459788</v>
      </c>
      <c r="J272" s="1">
        <f>'[1]Electricity and CHPs'!F$106-J273</f>
        <v>1.2130549952786343</v>
      </c>
      <c r="K272" s="1">
        <f>'[1]Electricity and CHPs'!G$106-K273</f>
        <v>0</v>
      </c>
    </row>
    <row r="273" spans="1:11" x14ac:dyDescent="0.3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0.40127631458899854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2.0114841284526102</v>
      </c>
    </row>
    <row r="274" spans="1:11" x14ac:dyDescent="0.3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1.9347795346361842</v>
      </c>
      <c r="G277" s="1">
        <f t="shared" ref="G277:K277" si="161">SUM(G278:G279)</f>
        <v>1.8587572898966152</v>
      </c>
      <c r="H277" s="1">
        <f t="shared" si="161"/>
        <v>2.6132553024982608</v>
      </c>
      <c r="I277" s="1">
        <f t="shared" si="161"/>
        <v>2.2433324500459788</v>
      </c>
      <c r="J277" s="1">
        <f t="shared" si="161"/>
        <v>1.6143313098676328</v>
      </c>
      <c r="K277" s="1">
        <f t="shared" si="161"/>
        <v>2.0114841284526102</v>
      </c>
    </row>
    <row r="278" spans="1:11" x14ac:dyDescent="0.3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1.9347795346361842</v>
      </c>
      <c r="G278" s="1">
        <f t="shared" ref="G278:K278" si="162">G272</f>
        <v>1.8587572898966152</v>
      </c>
      <c r="H278" s="1">
        <f t="shared" si="162"/>
        <v>2.6132553024982608</v>
      </c>
      <c r="I278" s="1">
        <f t="shared" si="162"/>
        <v>2.2433324500459788</v>
      </c>
      <c r="J278" s="1">
        <f t="shared" si="162"/>
        <v>1.2130549952786343</v>
      </c>
      <c r="K278" s="1">
        <f t="shared" si="162"/>
        <v>0</v>
      </c>
    </row>
    <row r="279" spans="1:11" x14ac:dyDescent="0.3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0.40127631458899854</v>
      </c>
      <c r="K279" s="1">
        <f t="shared" si="163"/>
        <v>2.0114841284526102</v>
      </c>
    </row>
    <row r="280" spans="1:11" x14ac:dyDescent="0.3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0.65960672621541239</v>
      </c>
      <c r="G280" s="1">
        <f t="shared" ref="G280:K280" si="164">SUM(G281:G285)</f>
        <v>1.5037361257366124</v>
      </c>
      <c r="H280" s="1">
        <f t="shared" si="164"/>
        <v>4.3710661852035706</v>
      </c>
      <c r="I280" s="1">
        <f t="shared" si="164"/>
        <v>3.2913535132914467</v>
      </c>
      <c r="J280" s="1">
        <f t="shared" si="164"/>
        <v>7.9638423077303937</v>
      </c>
      <c r="K280" s="1">
        <f t="shared" si="164"/>
        <v>9.7417988532976896</v>
      </c>
    </row>
    <row r="281" spans="1:11" x14ac:dyDescent="0.3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0.65960672621541239</v>
      </c>
      <c r="G281" s="1">
        <f>'[1]Electricity and CHPs'!C$105-G282</f>
        <v>1.5037361257366124</v>
      </c>
      <c r="H281" s="1">
        <f>'[1]Electricity and CHPs'!D$105-H282</f>
        <v>4.3710661852035706</v>
      </c>
      <c r="I281" s="1">
        <f>'[1]Electricity and CHPs'!E$105-I282</f>
        <v>3.2913535132914467</v>
      </c>
      <c r="J281" s="1">
        <f>'[1]Electricity and CHPs'!F$105-J282</f>
        <v>5.5539794794356414</v>
      </c>
      <c r="K281" s="1">
        <f>'[1]Electricity and CHPs'!G$105-K282</f>
        <v>2.778476532671573</v>
      </c>
    </row>
    <row r="282" spans="1:11" x14ac:dyDescent="0.3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2.4098628282947518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6.9633223206261166</v>
      </c>
    </row>
    <row r="283" spans="1:11" x14ac:dyDescent="0.3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0</v>
      </c>
      <c r="G283" s="1">
        <f>'[1]Electricity and CHPs'!C$110</f>
        <v>0</v>
      </c>
      <c r="H283" s="1">
        <f>'[1]Electricity and CHPs'!D$110</f>
        <v>0</v>
      </c>
      <c r="I283" s="1">
        <f>'[1]Electricity and CHPs'!E$110</f>
        <v>0</v>
      </c>
      <c r="J283" s="1">
        <f>'[1]Electricity and CHPs'!F$110</f>
        <v>0</v>
      </c>
      <c r="K283" s="1">
        <f>'[1]Electricity and CHPs'!G$110</f>
        <v>0</v>
      </c>
    </row>
    <row r="284" spans="1:11" x14ac:dyDescent="0.3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0</v>
      </c>
      <c r="G284" s="1">
        <f>'[1]Electricity and CHPs'!C$113</f>
        <v>0</v>
      </c>
      <c r="H284" s="1">
        <f>'[1]Electricity and CHPs'!D$113</f>
        <v>0</v>
      </c>
      <c r="I284" s="1">
        <f>'[1]Electricity and CHPs'!E$113</f>
        <v>0</v>
      </c>
      <c r="J284" s="1">
        <f>'[1]Electricity and CHPs'!F$113</f>
        <v>0</v>
      </c>
      <c r="K284" s="1">
        <f>'[1]Electricity and CHPs'!G$113</f>
        <v>0</v>
      </c>
    </row>
    <row r="285" spans="1:11" x14ac:dyDescent="0.3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</v>
      </c>
      <c r="J285" s="1">
        <f>'[1]Electricity and CHPs'!F$117</f>
        <v>0</v>
      </c>
      <c r="K285" s="1">
        <f>'[1]Electricity and CHPs'!G$117</f>
        <v>0</v>
      </c>
    </row>
    <row r="286" spans="1:11" x14ac:dyDescent="0.3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</v>
      </c>
      <c r="J286" s="1">
        <f t="shared" si="165"/>
        <v>1.937432809036417</v>
      </c>
      <c r="K286" s="1">
        <f t="shared" si="165"/>
        <v>0.88594673484362407</v>
      </c>
    </row>
    <row r="287" spans="1:11" x14ac:dyDescent="0.3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</v>
      </c>
      <c r="J287" s="1">
        <f>'[1]Electricity and CHPs'!F$108</f>
        <v>1.937432809036417</v>
      </c>
      <c r="K287" s="1">
        <f>'[1]Electricity and CHPs'!G$108</f>
        <v>0.88594673484362407</v>
      </c>
    </row>
    <row r="288" spans="1:11" x14ac:dyDescent="0.3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0</v>
      </c>
      <c r="J288" s="1">
        <f>'[1]Electricity and CHPs'!F$119</f>
        <v>0</v>
      </c>
      <c r="K288" s="1">
        <f>'[1]Electricity and CHPs'!G$119</f>
        <v>0</v>
      </c>
    </row>
    <row r="289" spans="1:13" x14ac:dyDescent="0.3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437.42469050091836</v>
      </c>
      <c r="G289" s="3">
        <f t="shared" ref="G289" si="166">SUM(G290,G292,G300,G308,G356,G377,G385,G387,G395,G399,G393)</f>
        <v>419.73222476224555</v>
      </c>
      <c r="H289" s="3">
        <f t="shared" ref="H289" si="167">SUM(H290,H292,H300,H308,H356,H377,H385,H387,H395,H399,H393)</f>
        <v>371.53910166562088</v>
      </c>
      <c r="I289" s="3">
        <f t="shared" ref="I289" si="168">SUM(I290,I292,I300,I308,I356,I377,I385,I387,I395,I399,I393)</f>
        <v>405.46217095652025</v>
      </c>
      <c r="J289" s="3">
        <f t="shared" ref="J289" si="169">SUM(J290,J292,J300,J308,J356,J377,J385,J387,J395,J399,J393)</f>
        <v>344.96059141353942</v>
      </c>
      <c r="K289" s="3">
        <f t="shared" ref="K289" si="170">SUM(K290,K292,K300,K308,K356,K377,K385,K387,K395,K399,K393)</f>
        <v>306.41112592388248</v>
      </c>
    </row>
    <row r="290" spans="1:13" x14ac:dyDescent="0.3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250.94816978607111</v>
      </c>
      <c r="G290" s="1">
        <f t="shared" ref="G290:K290" si="171">G291</f>
        <v>253.30010962446951</v>
      </c>
      <c r="H290" s="1">
        <f t="shared" si="171"/>
        <v>176.99754518034217</v>
      </c>
      <c r="I290" s="1">
        <f t="shared" si="171"/>
        <v>189.38250504445119</v>
      </c>
      <c r="J290" s="1">
        <f t="shared" si="171"/>
        <v>98.945499406274848</v>
      </c>
      <c r="K290" s="1">
        <f t="shared" si="171"/>
        <v>0</v>
      </c>
    </row>
    <row r="291" spans="1:13" x14ac:dyDescent="0.3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250.94816978607111</v>
      </c>
      <c r="G291" s="1">
        <f>'[1]Electricity and CHPs_IN'!C$14</f>
        <v>253.30010962446951</v>
      </c>
      <c r="H291" s="1">
        <f>'[1]Electricity and CHPs_IN'!D$14</f>
        <v>176.99754518034217</v>
      </c>
      <c r="I291" s="1">
        <f>'[1]Electricity and CHPs_IN'!E$14</f>
        <v>189.38250504445119</v>
      </c>
      <c r="J291" s="1">
        <f>'[1]Electricity and CHPs_IN'!F$14</f>
        <v>98.945499406274848</v>
      </c>
      <c r="K291" s="1">
        <f>'[1]Electricity and CHPs_IN'!G$14</f>
        <v>0</v>
      </c>
    </row>
    <row r="292" spans="1:13" x14ac:dyDescent="0.3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149.4304798297556</v>
      </c>
      <c r="G292" s="1">
        <f t="shared" ref="G292:K292" si="173">SUM(G293:G295)</f>
        <v>125.60399857074937</v>
      </c>
      <c r="H292" s="1">
        <f t="shared" si="173"/>
        <v>141.26667269452639</v>
      </c>
      <c r="I292" s="1">
        <f t="shared" si="173"/>
        <v>150.31273945141007</v>
      </c>
      <c r="J292" s="1">
        <f t="shared" si="173"/>
        <v>151.18770169070822</v>
      </c>
      <c r="K292" s="1">
        <f t="shared" si="173"/>
        <v>151.98687001357442</v>
      </c>
    </row>
    <row r="293" spans="1:13" x14ac:dyDescent="0.3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66.745680000270909</v>
      </c>
      <c r="G293" s="1">
        <f>'[1]Electricity and CHPs_IN'!C$15</f>
        <v>49.798799351983064</v>
      </c>
      <c r="H293" s="1">
        <f>'[1]Electricity and CHPs_IN'!D$15</f>
        <v>66.592515557975645</v>
      </c>
      <c r="I293" s="1">
        <f>'[1]Electricity and CHPs_IN'!E$15</f>
        <v>70.2366518005919</v>
      </c>
      <c r="J293" s="1">
        <f>'[1]Electricity and CHPs_IN'!F$15</f>
        <v>73.020348535343658</v>
      </c>
      <c r="K293" s="1">
        <f>'[1]Electricity and CHPs_IN'!G$15</f>
        <v>69.65012195293545</v>
      </c>
    </row>
    <row r="294" spans="1:13" x14ac:dyDescent="0.3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66.632400000322221</v>
      </c>
      <c r="G294" s="1">
        <f>'[1]Electricity and CHPs_IN'!C$16</f>
        <v>55.763999593363756</v>
      </c>
      <c r="H294" s="1">
        <f>'[1]Electricity and CHPs_IN'!D$16</f>
        <v>65.547508379551473</v>
      </c>
      <c r="I294" s="1">
        <f>'[1]Electricity and CHPs_IN'!E$16</f>
        <v>64.462616981289514</v>
      </c>
      <c r="J294" s="1">
        <f>'[1]Electricity and CHPs_IN'!F$16</f>
        <v>62.292850536847979</v>
      </c>
      <c r="K294" s="1">
        <f>'[1]Electricity and CHPs_IN'!G$16</f>
        <v>65.663077739763366</v>
      </c>
    </row>
    <row r="295" spans="1:13" x14ac:dyDescent="0.3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16.052399829162493</v>
      </c>
      <c r="G295" s="1">
        <f>'[1]Electricity and CHPs_IN'!C$13</f>
        <v>20.041199625402538</v>
      </c>
      <c r="H295" s="1">
        <f>'[1]Electricity and CHPs_IN'!D$13</f>
        <v>9.1266487569992556</v>
      </c>
      <c r="I295" s="1">
        <f>'[1]Electricity and CHPs_IN'!E$13</f>
        <v>15.613470669528644</v>
      </c>
      <c r="J295" s="1">
        <f>'[1]Electricity and CHPs_IN'!F$13</f>
        <v>15.874502618516564</v>
      </c>
      <c r="K295" s="1">
        <f>'[1]Electricity and CHPs_IN'!G$13</f>
        <v>16.673670320875608</v>
      </c>
    </row>
    <row r="296" spans="1:13" x14ac:dyDescent="0.3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0.13623944010207575</v>
      </c>
      <c r="G296" s="1">
        <f t="shared" ref="G296:K296" si="174">SUM(G297:G299)</f>
        <v>5.3138363214093681E-2</v>
      </c>
      <c r="H296" s="1">
        <f t="shared" si="174"/>
        <v>5.9272863041461288E-2</v>
      </c>
      <c r="I296" s="1">
        <f t="shared" si="174"/>
        <v>7.4854981673538268E-2</v>
      </c>
      <c r="J296" s="1">
        <f t="shared" si="174"/>
        <v>0</v>
      </c>
      <c r="K296" s="1">
        <f t="shared" si="174"/>
        <v>0</v>
      </c>
    </row>
    <row r="297" spans="1:13" x14ac:dyDescent="0.3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0.11315332302184671</v>
      </c>
      <c r="G297" s="1">
        <f>'[1]Electricity and CHPs_IN'!C$18</f>
        <v>0</v>
      </c>
      <c r="H297" s="1">
        <f>'[1]Electricity and CHPs_IN'!D$18</f>
        <v>0</v>
      </c>
      <c r="I297" s="1">
        <f>'[1]Electricity and CHPs_IN'!E$18</f>
        <v>0</v>
      </c>
      <c r="J297" s="1">
        <f>'[1]Electricity and CHPs_IN'!F$18</f>
        <v>0</v>
      </c>
      <c r="K297" s="1">
        <f>'[1]Electricity and CHPs_IN'!G$18</f>
        <v>0</v>
      </c>
    </row>
    <row r="298" spans="1:13" x14ac:dyDescent="0.3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2.51956552266974E-3</v>
      </c>
      <c r="G298" s="1">
        <f>IFERROR(G70/SUM(G70,G183),0)*'[1]Electricity and CHPs_IN'!C$28</f>
        <v>0</v>
      </c>
      <c r="H298" s="1">
        <f>IFERROR(H70/SUM(H70,H183),0)*'[1]Electricity and CHPs_IN'!D$28</f>
        <v>0</v>
      </c>
      <c r="I298" s="1">
        <f>IFERROR(I70/SUM(I70,I183),0)*'[1]Electricity and CHPs_IN'!E$28</f>
        <v>0</v>
      </c>
      <c r="J298" s="1">
        <f>IFERROR(J70/SUM(J70,J183),0)*'[1]Electricity and CHPs_IN'!F$28</f>
        <v>0</v>
      </c>
      <c r="K298" s="1">
        <f>IFERROR(K70/SUM(K70,K183),0)*'[1]Electricity and CHPs_IN'!G$28</f>
        <v>0</v>
      </c>
      <c r="M298" s="1"/>
    </row>
    <row r="299" spans="1:13" x14ac:dyDescent="0.3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2.0566551557559317E-2</v>
      </c>
      <c r="G299" s="1">
        <f>IFERROR(G71/SUM(G71,G233),0)*'[1]Electricity and CHPs_IN'!C$41</f>
        <v>5.3138363214093681E-2</v>
      </c>
      <c r="H299" s="1">
        <f>IFERROR(H71/SUM(H71,H233),0)*'[1]Electricity and CHPs_IN'!D$41</f>
        <v>5.9272863041461288E-2</v>
      </c>
      <c r="I299" s="1">
        <f>IFERROR(I71/SUM(I71,I233),0)*'[1]Electricity and CHPs_IN'!E$41</f>
        <v>7.4854981673538268E-2</v>
      </c>
      <c r="J299" s="1">
        <f>IFERROR(J71/SUM(J71,J233),0)*'[1]Electricity and CHPs_IN'!F$41</f>
        <v>0</v>
      </c>
      <c r="K299" s="1">
        <f>IFERROR(K71/SUM(K71,K233),0)*'[1]Electricity and CHPs_IN'!G$41</f>
        <v>0</v>
      </c>
    </row>
    <row r="300" spans="1:13" x14ac:dyDescent="0.3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0.13623944010207575</v>
      </c>
      <c r="G300" s="1">
        <f t="shared" ref="G300:K300" si="175">G296</f>
        <v>5.3138363214093681E-2</v>
      </c>
      <c r="H300" s="1">
        <f t="shared" si="175"/>
        <v>5.9272863041461288E-2</v>
      </c>
      <c r="I300" s="1">
        <f t="shared" si="175"/>
        <v>7.4854981673538268E-2</v>
      </c>
      <c r="J300" s="1">
        <f t="shared" si="175"/>
        <v>0</v>
      </c>
      <c r="K300" s="1">
        <f t="shared" si="175"/>
        <v>0</v>
      </c>
    </row>
    <row r="301" spans="1:13" x14ac:dyDescent="0.3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0.11315332302184671</v>
      </c>
      <c r="G301" s="1">
        <f t="shared" si="176"/>
        <v>0</v>
      </c>
      <c r="H301" s="1">
        <f t="shared" si="176"/>
        <v>0</v>
      </c>
      <c r="I301" s="1">
        <f t="shared" si="176"/>
        <v>0</v>
      </c>
      <c r="J301" s="1">
        <f t="shared" si="176"/>
        <v>0</v>
      </c>
      <c r="K301" s="1">
        <f t="shared" si="176"/>
        <v>0</v>
      </c>
    </row>
    <row r="302" spans="1:13" x14ac:dyDescent="0.3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2.51956552266974E-3</v>
      </c>
      <c r="G302" s="1">
        <f t="shared" si="177"/>
        <v>0</v>
      </c>
      <c r="H302" s="1">
        <f t="shared" si="177"/>
        <v>0</v>
      </c>
      <c r="I302" s="1">
        <f t="shared" si="177"/>
        <v>0</v>
      </c>
      <c r="J302" s="1">
        <f t="shared" si="177"/>
        <v>0</v>
      </c>
      <c r="K302" s="1">
        <f t="shared" si="177"/>
        <v>0</v>
      </c>
    </row>
    <row r="303" spans="1:13" x14ac:dyDescent="0.3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2.0566551557559317E-2</v>
      </c>
      <c r="G303" s="1">
        <f t="shared" si="178"/>
        <v>5.3138363214093681E-2</v>
      </c>
      <c r="H303" s="1">
        <f t="shared" si="178"/>
        <v>5.9272863041461288E-2</v>
      </c>
      <c r="I303" s="1">
        <f t="shared" si="178"/>
        <v>7.4854981673538268E-2</v>
      </c>
      <c r="J303" s="1">
        <f t="shared" si="178"/>
        <v>0</v>
      </c>
      <c r="K303" s="1">
        <f t="shared" si="178"/>
        <v>0</v>
      </c>
    </row>
    <row r="304" spans="1:13" x14ac:dyDescent="0.3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4.0353265761751995</v>
      </c>
      <c r="G308" s="1">
        <f t="shared" ref="G308:K308" si="179">SUM(G309:G323)</f>
        <v>2.3184813240735851</v>
      </c>
      <c r="H308" s="1">
        <f t="shared" si="179"/>
        <v>2.9899569692392722</v>
      </c>
      <c r="I308" s="1">
        <f t="shared" si="179"/>
        <v>9.6678716960170377</v>
      </c>
      <c r="J308" s="1">
        <f t="shared" si="179"/>
        <v>12.623354918284608</v>
      </c>
      <c r="K308" s="1">
        <f t="shared" si="179"/>
        <v>6.8706667101732659</v>
      </c>
    </row>
    <row r="309" spans="1:11" x14ac:dyDescent="0.3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2.3828499818835347</v>
      </c>
      <c r="K309" s="1">
        <f>'[1]Electricity and CHPs_IN'!G$21</f>
        <v>0.87504238846712756</v>
      </c>
    </row>
    <row r="310" spans="1:11" x14ac:dyDescent="0.3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</v>
      </c>
      <c r="H310" s="1">
        <f>'[1]Electricity and CHPs_IN'!D$22</f>
        <v>1.0739013519490401E-8</v>
      </c>
      <c r="I310" s="1">
        <f>'[1]Electricity and CHPs_IN'!E$22</f>
        <v>0</v>
      </c>
      <c r="J310" s="1">
        <f>'[1]Electricity and CHPs_IN'!F$22</f>
        <v>0</v>
      </c>
      <c r="K310" s="1">
        <f>'[1]Electricity and CHPs_IN'!G$22</f>
        <v>0.26673655690005366</v>
      </c>
    </row>
    <row r="311" spans="1:11" x14ac:dyDescent="0.3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</v>
      </c>
      <c r="K311" s="1">
        <f>'[1]Electricity and CHPs_IN'!G$23</f>
        <v>2.1074065561830951E-6</v>
      </c>
    </row>
    <row r="312" spans="1:11" x14ac:dyDescent="0.3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1.2783810723433795</v>
      </c>
      <c r="G312" s="1">
        <f>IFERROR(G84/SUM(G84+G187),0)*'[1]Electricity and CHPs_IN'!C$24</f>
        <v>0</v>
      </c>
      <c r="H312" s="1">
        <f>IFERROR(H84/SUM(H84+H187),0)*'[1]Electricity and CHPs_IN'!D$24</f>
        <v>0</v>
      </c>
      <c r="I312" s="1">
        <f>IFERROR(I84/SUM(I84+I187),0)*'[1]Electricity and CHPs_IN'!E$24</f>
        <v>0.2845526145906041</v>
      </c>
      <c r="J312" s="1">
        <f>IFERROR(J84/SUM(J84+J187),0)*'[1]Electricity and CHPs_IN'!F$24</f>
        <v>4.8762101312387819E-2</v>
      </c>
      <c r="K312" s="1">
        <f>IFERROR(K84/SUM(K84+K187),0)*'[1]Electricity and CHPs_IN'!G$24</f>
        <v>0</v>
      </c>
    </row>
    <row r="313" spans="1:11" x14ac:dyDescent="0.3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0.25230350079771069</v>
      </c>
      <c r="K313" s="1">
        <f>IFERROR(K85/SUM(K85+K188),0)*'[1]Electricity and CHPs_IN'!G$29</f>
        <v>0.64169405642256894</v>
      </c>
    </row>
    <row r="314" spans="1:11" x14ac:dyDescent="0.3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0.8932794959194873</v>
      </c>
      <c r="G314" s="1">
        <f>G86/SUM(G86,G239)*'[1]Electricity and CHPs_IN'!C$39</f>
        <v>0.26265099883812371</v>
      </c>
      <c r="H314" s="1">
        <f>H86/SUM(H86,H239)*'[1]Electricity and CHPs_IN'!D$39</f>
        <v>0.55147023706500387</v>
      </c>
      <c r="I314" s="1">
        <f>I86/SUM(I86,I239)*'[1]Electricity and CHPs_IN'!E$39</f>
        <v>2.7883149724204452</v>
      </c>
      <c r="J314" s="1">
        <f>J86/SUM(J86,J239)*'[1]Electricity and CHPs_IN'!F$39</f>
        <v>1.2588790867067576</v>
      </c>
      <c r="K314" s="1">
        <f>K86/SUM(K86,K239)*'[1]Electricity and CHPs_IN'!G$39</f>
        <v>0.15622384765441286</v>
      </c>
    </row>
    <row r="315" spans="1:11" x14ac:dyDescent="0.3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</v>
      </c>
      <c r="K315" s="1">
        <f>IFERROR(K87/SUM(K87,K240),0)*'[1]Electricity and CHPs_IN'!G$40</f>
        <v>0</v>
      </c>
    </row>
    <row r="316" spans="1:11" x14ac:dyDescent="0.3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6.1385269013541606E-3</v>
      </c>
      <c r="G317" s="1">
        <f>G89/SUM(G89,G242)*'[1]Electricity and CHPs_IN'!C$48</f>
        <v>2.914242815099311E-3</v>
      </c>
      <c r="H317" s="1">
        <f>H89/SUM(H89,H242)*'[1]Electricity and CHPs_IN'!D$48</f>
        <v>0.56910608222152059</v>
      </c>
      <c r="I317" s="1">
        <f>I89/SUM(I89,I242)*'[1]Electricity and CHPs_IN'!E$48</f>
        <v>0.93454295222643313</v>
      </c>
      <c r="J317" s="1">
        <f>J89/SUM(J89,J242)*'[1]Electricity and CHPs_IN'!F$48</f>
        <v>1.8754587131038711</v>
      </c>
      <c r="K317" s="1">
        <f>K89/SUM(K89,K242)*'[1]Electricity and CHPs_IN'!G$48</f>
        <v>1.0383242342969548</v>
      </c>
    </row>
    <row r="318" spans="1:11" x14ac:dyDescent="0.3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</v>
      </c>
      <c r="J318" s="1">
        <f>IFERROR(J90/SUM(J90,J243),0)*'[1]Electricity and CHPs_IN'!F$49</f>
        <v>0</v>
      </c>
      <c r="K318" s="1">
        <f>IFERROR(K90/SUM(K90,K243),0)*'[1]Electricity and CHPs_IN'!G$49</f>
        <v>0</v>
      </c>
    </row>
    <row r="319" spans="1:11" x14ac:dyDescent="0.3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3.0186409559661016E-2</v>
      </c>
      <c r="G319" s="1">
        <f>IFERROR(G91/SUM(G91,G244),0)*'[1]Electricity and CHPs_IN'!C$51</f>
        <v>1.303535642522644E-3</v>
      </c>
      <c r="H319" s="1">
        <f>IFERROR(H91/SUM(H91,H244),0)*'[1]Electricity and CHPs_IN'!D$51</f>
        <v>0.34705210873927717</v>
      </c>
      <c r="I319" s="1">
        <f>IFERROR(I91/SUM(I91,I244),0)*'[1]Electricity and CHPs_IN'!E$51</f>
        <v>1.6662563946422468</v>
      </c>
      <c r="J319" s="1">
        <f>IFERROR(J91/SUM(J91,J244),0)*'[1]Electricity and CHPs_IN'!F$51</f>
        <v>1.6680253596648213</v>
      </c>
      <c r="K319" s="1">
        <f>IFERROR(K91/SUM(K91,K244),0)*'[1]Electricity and CHPs_IN'!G$51</f>
        <v>0.65048470069124409</v>
      </c>
    </row>
    <row r="320" spans="1:11" x14ac:dyDescent="0.3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</v>
      </c>
      <c r="J320" s="1">
        <f>IFERROR(J92/SUM(J92,J245),0)*'[1]Electricity and CHPs_IN'!F$52</f>
        <v>0</v>
      </c>
      <c r="K320" s="1">
        <f>IFERROR(K92/SUM(K92,K245),0)*'[1]Electricity and CHPs_IN'!G$52</f>
        <v>0</v>
      </c>
    </row>
    <row r="321" spans="1:11" x14ac:dyDescent="0.3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1.0646882140377432</v>
      </c>
      <c r="G321" s="1">
        <f>IFERROR(G93/SUM(G93,G246),0)*'[1]Electricity and CHPs_IN'!C$54</f>
        <v>1.2609025542323498</v>
      </c>
      <c r="H321" s="1">
        <f>IFERROR(H93/SUM(H93,H246),0)*'[1]Electricity and CHPs_IN'!D$54</f>
        <v>1.3054403405505823</v>
      </c>
      <c r="I321" s="1">
        <f>IFERROR(I93/SUM(I93,I246),0)*'[1]Electricity and CHPs_IN'!E$54</f>
        <v>1.3865046219782182</v>
      </c>
      <c r="J321" s="1">
        <f>IFERROR(J93/SUM(J93,J246),0)*'[1]Electricity and CHPs_IN'!F$54</f>
        <v>1.5520426263580795</v>
      </c>
      <c r="K321" s="1">
        <f>IFERROR(K93/SUM(K93,K246),0)*'[1]Electricity and CHPs_IN'!G$54</f>
        <v>1.5146391151025407</v>
      </c>
    </row>
    <row r="322" spans="1:11" x14ac:dyDescent="0.3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0.76265285741357514</v>
      </c>
      <c r="G322" s="1">
        <f>IFERROR(G94/SUM(G94,G247),0)*'[1]Electricity and CHPs_IN'!C$55</f>
        <v>0.7907099925454899</v>
      </c>
      <c r="H322" s="1">
        <f>IFERROR(H94/SUM(H94,H247),0)*'[1]Electricity and CHPs_IN'!D$55</f>
        <v>0.21688818992387501</v>
      </c>
      <c r="I322" s="1">
        <f>IFERROR(I94/SUM(I94,I247),0)*'[1]Electricity and CHPs_IN'!E$55</f>
        <v>2.6077001401590918</v>
      </c>
      <c r="J322" s="1">
        <f>IFERROR(J94/SUM(J94,J247),0)*'[1]Electricity and CHPs_IN'!F$55</f>
        <v>3.5850335484574454</v>
      </c>
      <c r="K322" s="1">
        <f>IFERROR(K94/SUM(K94,K247),0)*'[1]Electricity and CHPs_IN'!G$55</f>
        <v>1.7275197032318066</v>
      </c>
    </row>
    <row r="323" spans="1:11" x14ac:dyDescent="0.3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</v>
      </c>
      <c r="J323" s="1">
        <f>IFERROR(J95/SUM(J95,J248),0)*'[1]Electricity and CHPs_IN'!F$58</f>
        <v>0</v>
      </c>
      <c r="K323" s="1">
        <f>IFERROR(K95/SUM(K95,K248),0)*'[1]Electricity and CHPs_IN'!G$58</f>
        <v>0</v>
      </c>
    </row>
    <row r="324" spans="1:11" x14ac:dyDescent="0.3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2.8903877862638141</v>
      </c>
      <c r="G324" s="1">
        <f t="shared" ref="G324:K324" si="180">G308-G340</f>
        <v>1.0079614517431219</v>
      </c>
      <c r="H324" s="1">
        <f t="shared" si="180"/>
        <v>1.6231284511691191</v>
      </c>
      <c r="I324" s="1">
        <f t="shared" si="180"/>
        <v>7.8316758657497605</v>
      </c>
      <c r="J324" s="1">
        <f t="shared" si="180"/>
        <v>10.631769342087232</v>
      </c>
      <c r="K324" s="1">
        <f t="shared" si="180"/>
        <v>5.0004830213805134</v>
      </c>
    </row>
    <row r="325" spans="1:11" x14ac:dyDescent="0.3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2.2882482867596994</v>
      </c>
      <c r="K325" s="1">
        <f t="shared" si="181"/>
        <v>0.81695520212500761</v>
      </c>
    </row>
    <row r="326" spans="1:11" x14ac:dyDescent="0.3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</v>
      </c>
      <c r="H326" s="1">
        <f t="shared" si="182"/>
        <v>0</v>
      </c>
      <c r="I326" s="1">
        <f t="shared" si="182"/>
        <v>0</v>
      </c>
      <c r="J326" s="1">
        <f t="shared" si="182"/>
        <v>0</v>
      </c>
      <c r="K326" s="1">
        <f t="shared" si="182"/>
        <v>0.24903001343528419</v>
      </c>
    </row>
    <row r="327" spans="1:11" x14ac:dyDescent="0.3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1.9675123991216839E-6</v>
      </c>
    </row>
    <row r="328" spans="1:11" x14ac:dyDescent="0.3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1.2438461324634194</v>
      </c>
      <c r="G328" s="1">
        <f t="shared" si="184"/>
        <v>0</v>
      </c>
      <c r="H328" s="1">
        <f t="shared" si="184"/>
        <v>0</v>
      </c>
      <c r="I328" s="1">
        <f t="shared" si="184"/>
        <v>0.26910096174958914</v>
      </c>
      <c r="J328" s="1">
        <f t="shared" si="184"/>
        <v>4.6826193690412507E-2</v>
      </c>
      <c r="K328" s="1">
        <f t="shared" si="184"/>
        <v>0</v>
      </c>
    </row>
    <row r="329" spans="1:11" x14ac:dyDescent="0.3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0.24228678172491597</v>
      </c>
      <c r="K329" s="1">
        <f t="shared" si="185"/>
        <v>0.59909703172832018</v>
      </c>
    </row>
    <row r="330" spans="1:11" x14ac:dyDescent="0.3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0.86914791703821437</v>
      </c>
      <c r="G330" s="1">
        <f t="shared" si="186"/>
        <v>0.2503284763653108</v>
      </c>
      <c r="H330" s="1">
        <f t="shared" si="186"/>
        <v>0.53137322731946313</v>
      </c>
      <c r="I330" s="1">
        <f t="shared" si="186"/>
        <v>2.6369051003754054</v>
      </c>
      <c r="J330" s="1">
        <f t="shared" si="186"/>
        <v>1.2089002393332995</v>
      </c>
      <c r="K330" s="1">
        <f t="shared" si="186"/>
        <v>0.14585337432719331</v>
      </c>
    </row>
    <row r="331" spans="1:11" x14ac:dyDescent="0.3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</v>
      </c>
      <c r="K331" s="1">
        <f t="shared" si="187"/>
        <v>0</v>
      </c>
    </row>
    <row r="332" spans="1:11" x14ac:dyDescent="0.3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5.9726971170464323E-3</v>
      </c>
      <c r="G333" s="1">
        <f t="shared" si="189"/>
        <v>2.7775183299873114E-3</v>
      </c>
      <c r="H333" s="1">
        <f t="shared" si="189"/>
        <v>0.54836637640979202</v>
      </c>
      <c r="I333" s="1">
        <f t="shared" si="189"/>
        <v>0.88379580557450121</v>
      </c>
      <c r="J333" s="1">
        <f t="shared" si="189"/>
        <v>1.8010009945134002</v>
      </c>
      <c r="K333" s="1">
        <f t="shared" si="189"/>
        <v>0.9693980496045751</v>
      </c>
    </row>
    <row r="334" spans="1:11" x14ac:dyDescent="0.3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0</v>
      </c>
      <c r="J334" s="1">
        <f t="shared" si="190"/>
        <v>0</v>
      </c>
      <c r="K334" s="1">
        <f t="shared" si="190"/>
        <v>0</v>
      </c>
    </row>
    <row r="335" spans="1:11" x14ac:dyDescent="0.3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2.9370936097257674E-2</v>
      </c>
      <c r="G335" s="1">
        <f t="shared" si="191"/>
        <v>1.2423790228251964E-3</v>
      </c>
      <c r="H335" s="1">
        <f t="shared" si="191"/>
        <v>0.33440462725657016</v>
      </c>
      <c r="I335" s="1">
        <f t="shared" si="191"/>
        <v>1.5757760615369776</v>
      </c>
      <c r="J335" s="1">
        <f t="shared" si="191"/>
        <v>1.601802967263473</v>
      </c>
      <c r="K335" s="1">
        <f t="shared" si="191"/>
        <v>0.60730413421841212</v>
      </c>
    </row>
    <row r="336" spans="1:11" x14ac:dyDescent="0.3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</v>
      </c>
      <c r="J336" s="1">
        <f t="shared" si="192"/>
        <v>0</v>
      </c>
      <c r="K336" s="1">
        <f t="shared" si="192"/>
        <v>0</v>
      </c>
    </row>
    <row r="337" spans="1:11" x14ac:dyDescent="0.3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0.74205010354787715</v>
      </c>
      <c r="G338" s="1">
        <f t="shared" si="194"/>
        <v>0.75361307802499866</v>
      </c>
      <c r="H338" s="1">
        <f t="shared" si="194"/>
        <v>0.20898422018329407</v>
      </c>
      <c r="I338" s="1">
        <f t="shared" si="194"/>
        <v>2.4660979365132891</v>
      </c>
      <c r="J338" s="1">
        <f t="shared" si="194"/>
        <v>3.4427038788020314</v>
      </c>
      <c r="K338" s="1">
        <f t="shared" si="194"/>
        <v>1.6128432484293211</v>
      </c>
    </row>
    <row r="339" spans="1:11" x14ac:dyDescent="0.3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0</v>
      </c>
      <c r="J339" s="1">
        <f t="shared" si="195"/>
        <v>0</v>
      </c>
      <c r="K339" s="1">
        <f t="shared" si="195"/>
        <v>0</v>
      </c>
    </row>
    <row r="340" spans="1:11" x14ac:dyDescent="0.3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1.1449387899113854</v>
      </c>
      <c r="G340" s="1">
        <f t="shared" ref="G340:K340" si="196">SUM(G341:G355)</f>
        <v>1.3105198723304632</v>
      </c>
      <c r="H340" s="1">
        <f t="shared" si="196"/>
        <v>1.3668285180701532</v>
      </c>
      <c r="I340" s="1">
        <f t="shared" si="196"/>
        <v>1.836195830267277</v>
      </c>
      <c r="J340" s="1">
        <f t="shared" si="196"/>
        <v>1.9915855761973762</v>
      </c>
      <c r="K340" s="1">
        <f t="shared" si="196"/>
        <v>1.8701836887927525</v>
      </c>
    </row>
    <row r="341" spans="1:11" x14ac:dyDescent="0.3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9.4601695123835317E-2</v>
      </c>
      <c r="K341" s="1">
        <f t="shared" si="197"/>
        <v>5.8087186342119956E-2</v>
      </c>
    </row>
    <row r="342" spans="1:11" x14ac:dyDescent="0.3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0</v>
      </c>
      <c r="H342" s="1">
        <f t="shared" si="198"/>
        <v>1.0739013519490401E-8</v>
      </c>
      <c r="I342" s="1">
        <f t="shared" si="198"/>
        <v>0</v>
      </c>
      <c r="J342" s="1">
        <f t="shared" si="198"/>
        <v>0</v>
      </c>
      <c r="K342" s="1">
        <f t="shared" si="198"/>
        <v>1.7706543464769464E-2</v>
      </c>
    </row>
    <row r="343" spans="1:11" x14ac:dyDescent="0.3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0</v>
      </c>
      <c r="K343" s="1">
        <f t="shared" si="199"/>
        <v>1.3989415706141117E-7</v>
      </c>
    </row>
    <row r="344" spans="1:11" x14ac:dyDescent="0.3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3.4534939879960147E-2</v>
      </c>
      <c r="G344" s="1">
        <f t="shared" si="200"/>
        <v>0</v>
      </c>
      <c r="H344" s="1">
        <f t="shared" si="200"/>
        <v>0</v>
      </c>
      <c r="I344" s="1">
        <f t="shared" si="200"/>
        <v>1.5451652841014962E-2</v>
      </c>
      <c r="J344" s="1">
        <f t="shared" si="200"/>
        <v>1.9359076219753121E-3</v>
      </c>
      <c r="K344" s="1">
        <f t="shared" si="200"/>
        <v>0</v>
      </c>
    </row>
    <row r="345" spans="1:11" x14ac:dyDescent="0.3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1.0016719072794722E-2</v>
      </c>
      <c r="K345" s="1">
        <f t="shared" si="201"/>
        <v>4.2597024694248753E-2</v>
      </c>
    </row>
    <row r="346" spans="1:11" x14ac:dyDescent="0.3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2.413157888127293E-2</v>
      </c>
      <c r="G346" s="1">
        <f t="shared" si="202"/>
        <v>1.2322522472812902E-2</v>
      </c>
      <c r="H346" s="1">
        <f t="shared" si="202"/>
        <v>2.0097009745540739E-2</v>
      </c>
      <c r="I346" s="1">
        <f t="shared" si="202"/>
        <v>0.15140987204503986</v>
      </c>
      <c r="J346" s="1">
        <f t="shared" si="202"/>
        <v>4.9978847373458146E-2</v>
      </c>
      <c r="K346" s="1">
        <f t="shared" si="202"/>
        <v>1.0370473327219548E-2</v>
      </c>
    </row>
    <row r="347" spans="1:11" x14ac:dyDescent="0.3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0</v>
      </c>
      <c r="K347" s="1">
        <f t="shared" si="203"/>
        <v>0</v>
      </c>
    </row>
    <row r="348" spans="1:11" x14ac:dyDescent="0.3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1.6582978430772829E-4</v>
      </c>
      <c r="G349" s="1">
        <f t="shared" si="205"/>
        <v>1.3672448511199958E-4</v>
      </c>
      <c r="H349" s="1">
        <f t="shared" si="205"/>
        <v>2.073970581172857E-2</v>
      </c>
      <c r="I349" s="1">
        <f t="shared" si="205"/>
        <v>5.0747146651931918E-2</v>
      </c>
      <c r="J349" s="1">
        <f t="shared" si="205"/>
        <v>7.44577185904709E-2</v>
      </c>
      <c r="K349" s="1">
        <f t="shared" si="205"/>
        <v>6.8926184692379655E-2</v>
      </c>
    </row>
    <row r="350" spans="1:11" x14ac:dyDescent="0.3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0</v>
      </c>
      <c r="J350" s="1">
        <f t="shared" si="206"/>
        <v>0</v>
      </c>
      <c r="K350" s="1">
        <f t="shared" si="206"/>
        <v>0</v>
      </c>
    </row>
    <row r="351" spans="1:11" x14ac:dyDescent="0.3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8.154734624033419E-4</v>
      </c>
      <c r="G351" s="1">
        <f t="shared" si="207"/>
        <v>6.1156619697447581E-5</v>
      </c>
      <c r="H351" s="1">
        <f t="shared" si="207"/>
        <v>1.2647481482707001E-2</v>
      </c>
      <c r="I351" s="1">
        <f t="shared" si="207"/>
        <v>9.0480333105269262E-2</v>
      </c>
      <c r="J351" s="1">
        <f t="shared" si="207"/>
        <v>6.6222392401348307E-2</v>
      </c>
      <c r="K351" s="1">
        <f t="shared" si="207"/>
        <v>4.3180566472831972E-2</v>
      </c>
    </row>
    <row r="352" spans="1:11" x14ac:dyDescent="0.3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0</v>
      </c>
      <c r="J352" s="1">
        <f t="shared" si="208"/>
        <v>0</v>
      </c>
      <c r="K352" s="1">
        <f t="shared" si="208"/>
        <v>0</v>
      </c>
    </row>
    <row r="353" spans="1:15" x14ac:dyDescent="0.3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1.0646882140377432</v>
      </c>
      <c r="G353" s="1">
        <f t="shared" si="209"/>
        <v>1.2609025542323498</v>
      </c>
      <c r="H353" s="1">
        <f t="shared" si="209"/>
        <v>1.3054403405505823</v>
      </c>
      <c r="I353" s="1">
        <f t="shared" si="209"/>
        <v>1.3865046219782182</v>
      </c>
      <c r="J353" s="1">
        <f t="shared" si="209"/>
        <v>1.5520426263580795</v>
      </c>
      <c r="K353" s="1">
        <f t="shared" si="209"/>
        <v>1.5146391151025407</v>
      </c>
    </row>
    <row r="354" spans="1:15" x14ac:dyDescent="0.3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2.0602753865697987E-2</v>
      </c>
      <c r="G354" s="1">
        <f t="shared" si="210"/>
        <v>3.7096914520491242E-2</v>
      </c>
      <c r="H354" s="1">
        <f t="shared" si="210"/>
        <v>7.9039697405809406E-3</v>
      </c>
      <c r="I354" s="1">
        <f t="shared" si="210"/>
        <v>0.14160220364580267</v>
      </c>
      <c r="J354" s="1">
        <f t="shared" si="210"/>
        <v>0.14232966965541394</v>
      </c>
      <c r="K354" s="1">
        <f t="shared" si="210"/>
        <v>0.11467645480248545</v>
      </c>
    </row>
    <row r="355" spans="1:15" x14ac:dyDescent="0.3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0</v>
      </c>
      <c r="J355" s="1">
        <f t="shared" si="211"/>
        <v>0</v>
      </c>
      <c r="K355" s="1">
        <f t="shared" si="211"/>
        <v>0</v>
      </c>
    </row>
    <row r="356" spans="1:15" x14ac:dyDescent="0.3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22.439126769082076</v>
      </c>
      <c r="G356" s="1">
        <f t="shared" ref="G356:K356" si="213">SUM(G357:G362)</f>
        <v>24.650245549805888</v>
      </c>
      <c r="H356" s="1">
        <f t="shared" si="213"/>
        <v>26.754144677883627</v>
      </c>
      <c r="I356" s="1">
        <f t="shared" si="213"/>
        <v>25.070383426877097</v>
      </c>
      <c r="J356" s="1">
        <f t="shared" si="213"/>
        <v>26.234031695464818</v>
      </c>
      <c r="K356" s="1">
        <f t="shared" si="213"/>
        <v>32.129809786406888</v>
      </c>
    </row>
    <row r="357" spans="1:15" x14ac:dyDescent="0.3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18.203590478903383</v>
      </c>
      <c r="G357" s="1">
        <f>'[1]Electricity and CHPs_IN'!C$19</f>
        <v>20.600434879651051</v>
      </c>
      <c r="H357" s="1">
        <f>'[1]Electricity and CHPs_IN'!D$19</f>
        <v>22.606240095639382</v>
      </c>
      <c r="I357" s="1">
        <f>'[1]Electricity and CHPs_IN'!E$19</f>
        <v>20.696592807846852</v>
      </c>
      <c r="J357" s="1">
        <f>'[1]Electricity and CHPs_IN'!F$19</f>
        <v>19.357190287229837</v>
      </c>
      <c r="K357" s="1">
        <f>'[1]Electricity and CHPs_IN'!G$19</f>
        <v>13.018153675644633</v>
      </c>
      <c r="O357" s="1"/>
    </row>
    <row r="358" spans="1:15" x14ac:dyDescent="0.3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2.201069632256127</v>
      </c>
      <c r="K358" s="1">
        <f>'[1]Electricity and CHPs_IN'!G$20</f>
        <v>13.017228066467476</v>
      </c>
      <c r="O358" s="1"/>
    </row>
    <row r="359" spans="1:15" x14ac:dyDescent="0.3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3.8410926954800941</v>
      </c>
      <c r="G359" s="1">
        <f>IFERROR(G131/SUM(G131,G196),0)*'[1]Electricity and CHPs_IN'!C$26</f>
        <v>3.6406203761096649</v>
      </c>
      <c r="H359" s="1">
        <f>IFERROR(H131/SUM(H131,H196),0)*'[1]Electricity and CHPs_IN'!D$26</f>
        <v>3.498599890782454</v>
      </c>
      <c r="I359" s="1">
        <f>IFERROR(I131/SUM(I131,I196),0)*'[1]Electricity and CHPs_IN'!E$26</f>
        <v>3.6794792686794366</v>
      </c>
      <c r="J359" s="1">
        <f>IFERROR(J131/SUM(J131,J196),0)*'[1]Electricity and CHPs_IN'!F$26</f>
        <v>3.5993657915916861</v>
      </c>
      <c r="K359" s="1">
        <f>IFERROR(K131/SUM(K131,K196),0)*'[1]Electricity and CHPs_IN'!G$26</f>
        <v>2.3371848732573701</v>
      </c>
    </row>
    <row r="360" spans="1:15" x14ac:dyDescent="0.3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0.20502437915341953</v>
      </c>
      <c r="K360" s="1">
        <f>IFERROR(K132/SUM(K132,K197),0)*'[1]Electricity and CHPs_IN'!G$27</f>
        <v>1.3367730147689239</v>
      </c>
    </row>
    <row r="361" spans="1:15" x14ac:dyDescent="0.3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0.3944435946985993</v>
      </c>
      <c r="G361" s="1">
        <f>IFERROR(G133/SUM(G133,G272),0)*'[1]Electricity and CHPs_IN'!C$44</f>
        <v>0.40919029404517199</v>
      </c>
      <c r="H361" s="1">
        <f>IFERROR(H133/SUM(H133,H272),0)*'[1]Electricity and CHPs_IN'!D$44</f>
        <v>0.64930469146178893</v>
      </c>
      <c r="I361" s="1">
        <f>IFERROR(I133/SUM(I133,I272),0)*'[1]Electricity and CHPs_IN'!E$44</f>
        <v>0.69431135035081026</v>
      </c>
      <c r="J361" s="1">
        <f>IFERROR(J133/SUM(J133,J272),0)*'[1]Electricity and CHPs_IN'!F$44</f>
        <v>0.63718284533461877</v>
      </c>
      <c r="K361" s="1">
        <f>IFERROR(K133/SUM(K133,K272),0)*'[1]Electricity and CHPs_IN'!G$44</f>
        <v>0</v>
      </c>
    </row>
    <row r="362" spans="1:15" x14ac:dyDescent="0.3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0.23419875989913178</v>
      </c>
      <c r="K362" s="1">
        <f>IFERROR(K134/SUM(K134,K273),0)*'[1]Electricity and CHPs_IN'!G$45</f>
        <v>2.4204701562684829</v>
      </c>
      <c r="O362" s="4"/>
    </row>
    <row r="363" spans="1:15" x14ac:dyDescent="0.3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11.02234158719174</v>
      </c>
      <c r="G363" s="1">
        <f t="shared" ref="G363:K363" si="214">SUM(G364:G367)</f>
        <v>12.120527627880358</v>
      </c>
      <c r="H363" s="1">
        <f t="shared" si="214"/>
        <v>13.052419993210918</v>
      </c>
      <c r="I363" s="1">
        <f t="shared" si="214"/>
        <v>12.188036038263144</v>
      </c>
      <c r="J363" s="1">
        <f t="shared" si="214"/>
        <v>12.681325045115534</v>
      </c>
      <c r="K363" s="1">
        <f t="shared" si="214"/>
        <v>14.854669815069201</v>
      </c>
      <c r="O363" s="7"/>
    </row>
    <row r="364" spans="1:15" x14ac:dyDescent="0.3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9.1017952394516932</v>
      </c>
      <c r="G364" s="1">
        <f t="shared" ref="G364:K364" si="215">G357*IFERROR(G136/G129,0)</f>
        <v>10.300217439825525</v>
      </c>
      <c r="H364" s="1">
        <f t="shared" si="215"/>
        <v>11.303120047819691</v>
      </c>
      <c r="I364" s="1">
        <f t="shared" si="215"/>
        <v>10.348296403923426</v>
      </c>
      <c r="J364" s="1">
        <f t="shared" si="215"/>
        <v>9.6785951436149187</v>
      </c>
      <c r="K364" s="1">
        <f t="shared" si="215"/>
        <v>6.5090768378223167</v>
      </c>
      <c r="O364" s="1"/>
    </row>
    <row r="365" spans="1:15" x14ac:dyDescent="0.3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1.1005348161280635</v>
      </c>
      <c r="K365" s="1">
        <f t="shared" si="216"/>
        <v>6.5086140332337381</v>
      </c>
    </row>
    <row r="366" spans="1:15" x14ac:dyDescent="0.3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1.9205463477400471</v>
      </c>
      <c r="G366" s="1">
        <f t="shared" si="217"/>
        <v>1.8203101880548325</v>
      </c>
      <c r="H366" s="1">
        <f t="shared" si="217"/>
        <v>1.749299945391227</v>
      </c>
      <c r="I366" s="1">
        <f t="shared" si="217"/>
        <v>1.8397396343397183</v>
      </c>
      <c r="J366" s="1">
        <f t="shared" si="217"/>
        <v>1.7996828957958431</v>
      </c>
      <c r="K366" s="1">
        <f t="shared" si="217"/>
        <v>1.1685924366286851</v>
      </c>
    </row>
    <row r="367" spans="1:15" x14ac:dyDescent="0.3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0.10251218957670977</v>
      </c>
      <c r="K367" s="1">
        <f t="shared" si="218"/>
        <v>0.66838650738446193</v>
      </c>
    </row>
    <row r="368" spans="1:15" x14ac:dyDescent="0.3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11.416785181890337</v>
      </c>
      <c r="G370" s="1">
        <f t="shared" ref="G370:K370" si="221">SUM(G371:G376)</f>
        <v>12.529717921925531</v>
      </c>
      <c r="H370" s="1">
        <f t="shared" si="221"/>
        <v>13.701724684672707</v>
      </c>
      <c r="I370" s="1">
        <f t="shared" si="221"/>
        <v>12.882347388613955</v>
      </c>
      <c r="J370" s="1">
        <f t="shared" si="221"/>
        <v>13.552706650349284</v>
      </c>
      <c r="K370" s="1">
        <f t="shared" si="221"/>
        <v>17.275139971337683</v>
      </c>
      <c r="M370" s="1"/>
      <c r="N370" s="1"/>
      <c r="O370" s="1"/>
    </row>
    <row r="371" spans="1:15" x14ac:dyDescent="0.3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9.1017952394516914</v>
      </c>
      <c r="G371" s="1">
        <f t="shared" si="222"/>
        <v>10.300217439825525</v>
      </c>
      <c r="H371" s="1">
        <f t="shared" si="222"/>
        <v>11.303120047819691</v>
      </c>
      <c r="I371" s="1">
        <f t="shared" si="222"/>
        <v>10.348296403923426</v>
      </c>
      <c r="J371" s="1">
        <f t="shared" si="222"/>
        <v>9.6785951436149187</v>
      </c>
      <c r="K371" s="1">
        <f t="shared" si="222"/>
        <v>6.5090768378223167</v>
      </c>
      <c r="M371" s="1"/>
      <c r="N371" s="1"/>
      <c r="O371" s="1"/>
    </row>
    <row r="372" spans="1:15" x14ac:dyDescent="0.3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1.1005348161280635</v>
      </c>
      <c r="K372" s="1">
        <f t="shared" si="223"/>
        <v>6.5086140332337381</v>
      </c>
    </row>
    <row r="373" spans="1:15" x14ac:dyDescent="0.3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1.9205463477400471</v>
      </c>
      <c r="G373" s="1">
        <f t="shared" si="224"/>
        <v>1.8203101880548325</v>
      </c>
      <c r="H373" s="1">
        <f t="shared" si="224"/>
        <v>1.749299945391227</v>
      </c>
      <c r="I373" s="1">
        <f t="shared" si="224"/>
        <v>1.8397396343397183</v>
      </c>
      <c r="J373" s="1">
        <f t="shared" si="224"/>
        <v>1.7996828957958431</v>
      </c>
      <c r="K373" s="1">
        <f t="shared" si="224"/>
        <v>1.1685924366286851</v>
      </c>
    </row>
    <row r="374" spans="1:15" x14ac:dyDescent="0.3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0.10251218957670977</v>
      </c>
      <c r="K374" s="1">
        <f t="shared" si="225"/>
        <v>0.66838650738446193</v>
      </c>
    </row>
    <row r="375" spans="1:15" x14ac:dyDescent="0.3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0.3944435946985993</v>
      </c>
      <c r="G375" s="1">
        <f t="shared" ref="G375:K375" si="226">G361</f>
        <v>0.40919029404517199</v>
      </c>
      <c r="H375" s="1">
        <f t="shared" si="226"/>
        <v>0.64930469146178893</v>
      </c>
      <c r="I375" s="1">
        <f t="shared" si="226"/>
        <v>0.69431135035081026</v>
      </c>
      <c r="J375" s="1">
        <f t="shared" si="226"/>
        <v>0.63718284533461877</v>
      </c>
      <c r="K375" s="1">
        <f t="shared" si="226"/>
        <v>0</v>
      </c>
    </row>
    <row r="376" spans="1:15" x14ac:dyDescent="0.3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0.23419875989913178</v>
      </c>
      <c r="K376" s="1">
        <f t="shared" si="227"/>
        <v>2.4204701562684829</v>
      </c>
    </row>
    <row r="377" spans="1:15" x14ac:dyDescent="0.3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0.42131100778380248</v>
      </c>
      <c r="G377" s="1">
        <f t="shared" ref="G377:K377" si="228">SUM(G378:G384)</f>
        <v>0.42655347590992354</v>
      </c>
      <c r="H377" s="1">
        <f t="shared" si="228"/>
        <v>1.3830142051421912</v>
      </c>
      <c r="I377" s="1">
        <f t="shared" si="228"/>
        <v>1.4753486849089223</v>
      </c>
      <c r="J377" s="1">
        <f t="shared" si="228"/>
        <v>3.9465075347608849</v>
      </c>
      <c r="K377" s="1">
        <f t="shared" si="228"/>
        <v>7.1497671575094532</v>
      </c>
    </row>
    <row r="378" spans="1:15" x14ac:dyDescent="0.3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0.24043219562635346</v>
      </c>
      <c r="G378" s="1">
        <f>IFERROR(G150/SUM(G150,G205),0)*'[1]Electricity and CHPs_IN'!C$25</f>
        <v>0</v>
      </c>
      <c r="H378" s="1">
        <f>IFERROR(H150/SUM(H150,H205),0)*'[1]Electricity and CHPs_IN'!D$25</f>
        <v>0</v>
      </c>
      <c r="I378" s="1">
        <f>IFERROR(I150/SUM(I150,I205),0)*'[1]Electricity and CHPs_IN'!E$25</f>
        <v>0</v>
      </c>
      <c r="J378" s="1">
        <f>IFERROR(J150/SUM(J150,J205),0)*'[1]Electricity and CHPs_IN'!F$25</f>
        <v>0.46852412133096555</v>
      </c>
      <c r="K378" s="1">
        <f>IFERROR(K150/SUM(K150,K205),0)*'[1]Electricity and CHPs_IN'!G$25</f>
        <v>0.89786597521863054</v>
      </c>
    </row>
    <row r="379" spans="1:15" x14ac:dyDescent="0.3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</v>
      </c>
      <c r="K379" s="1">
        <f>'[1]Electricity and CHPs_IN'!G$31</f>
        <v>2.0764499363871161</v>
      </c>
    </row>
    <row r="380" spans="1:15" x14ac:dyDescent="0.3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0.18087881215744903</v>
      </c>
      <c r="G380" s="1">
        <f>IFERROR(G152/SUM(G152,G281),0)*'[1]Electricity and CHPs_IN'!C$42</f>
        <v>0.42655347590992354</v>
      </c>
      <c r="H380" s="1">
        <f>IFERROR(H152/SUM(H152,H281),0)*'[1]Electricity and CHPs_IN'!D$42</f>
        <v>1.3830142051421912</v>
      </c>
      <c r="I380" s="1">
        <f>IFERROR(I152/SUM(I152,I281),0)*'[1]Electricity and CHPs_IN'!E$42</f>
        <v>1.4753486849089223</v>
      </c>
      <c r="J380" s="1">
        <f>IFERROR(J152/SUM(J152,J281),0)*'[1]Electricity and CHPs_IN'!F$42</f>
        <v>2.3877819975677759</v>
      </c>
      <c r="K380" s="1">
        <f>IFERROR(K152/SUM(K152,K281),0)*'[1]Electricity and CHPs_IN'!G$42</f>
        <v>1.1477813771842595</v>
      </c>
    </row>
    <row r="381" spans="1:15" x14ac:dyDescent="0.3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1.0902014158621431</v>
      </c>
      <c r="K381" s="1">
        <f>IFERROR(K153/SUM(K153,K282),0)*'[1]Electricity and CHPs_IN'!G$43</f>
        <v>3.0276698687194474</v>
      </c>
    </row>
    <row r="382" spans="1:15" x14ac:dyDescent="0.3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</v>
      </c>
      <c r="J382" s="1">
        <f>IFERROR(J154/SUM(J283,J154),0)*'[1]Electricity and CHPs_IN'!F$50</f>
        <v>0</v>
      </c>
      <c r="K382" s="1">
        <f>IFERROR(K154/SUM(K283,K154),0)*'[1]Electricity and CHPs_IN'!G$50</f>
        <v>0</v>
      </c>
    </row>
    <row r="383" spans="1:15" x14ac:dyDescent="0.3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0</v>
      </c>
      <c r="J383" s="1">
        <f>IFERROR(J155/SUM(J284,J155),0)*'[1]Electricity and CHPs_IN'!F$53</f>
        <v>0</v>
      </c>
      <c r="K383" s="1">
        <f>IFERROR(K155/SUM(K284,K155),0)*'[1]Electricity and CHPs_IN'!G$53</f>
        <v>0</v>
      </c>
    </row>
    <row r="384" spans="1:15" x14ac:dyDescent="0.3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</v>
      </c>
      <c r="J384" s="1">
        <f>IFERROR(J156/SUM(J285,J156),0)*'[1]Electricity and CHPs_IN'!F$56</f>
        <v>0</v>
      </c>
      <c r="K384" s="1">
        <f>IFERROR(K156/SUM(K285,K156),0)*'[1]Electricity and CHPs_IN'!G$56</f>
        <v>0</v>
      </c>
    </row>
    <row r="385" spans="1:11" x14ac:dyDescent="0.3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0.55079999998022422</v>
      </c>
      <c r="H385" s="1">
        <f t="shared" si="229"/>
        <v>1.935373025517469</v>
      </c>
      <c r="I385" s="1">
        <f t="shared" si="229"/>
        <v>2.752367988599373</v>
      </c>
      <c r="J385" s="1">
        <f t="shared" si="229"/>
        <v>7.7398256426242815</v>
      </c>
      <c r="K385" s="1">
        <f t="shared" si="229"/>
        <v>15.480000050833599</v>
      </c>
    </row>
    <row r="386" spans="1:11" x14ac:dyDescent="0.3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0.55079999998022422</v>
      </c>
      <c r="H386" s="1">
        <f>'[1]Electricity and CHPs_IN'!D$33</f>
        <v>1.935373025517469</v>
      </c>
      <c r="I386" s="1">
        <f>'[1]Electricity and CHPs_IN'!E$33</f>
        <v>2.752367988599373</v>
      </c>
      <c r="J386" s="1">
        <f>'[1]Electricity and CHPs_IN'!F$33</f>
        <v>7.7398256426242815</v>
      </c>
      <c r="K386" s="1">
        <f>'[1]Electricity and CHPs_IN'!G$33</f>
        <v>15.480000050833599</v>
      </c>
    </row>
    <row r="387" spans="1:11" x14ac:dyDescent="0.3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12.822538486335851</v>
      </c>
      <c r="H387" s="1">
        <f t="shared" si="230"/>
        <v>20.077968175975649</v>
      </c>
      <c r="I387" s="1">
        <f t="shared" si="230"/>
        <v>26.725862167282887</v>
      </c>
      <c r="J387" s="1">
        <f t="shared" si="230"/>
        <v>40.472742640604494</v>
      </c>
      <c r="K387" s="1">
        <f t="shared" si="230"/>
        <v>90.089105932712982</v>
      </c>
    </row>
    <row r="388" spans="1:11" x14ac:dyDescent="0.3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</v>
      </c>
      <c r="I388" s="1">
        <f>'[1]Electricity and CHPs_IN'!E34</f>
        <v>0.23805389340682553</v>
      </c>
      <c r="J388" s="1">
        <f>'[1]Electricity and CHPs_IN'!F34</f>
        <v>1.4212502023026743</v>
      </c>
      <c r="K388" s="1">
        <f>'[1]Electricity and CHPs_IN'!G34</f>
        <v>5.8670655301794863</v>
      </c>
    </row>
    <row r="389" spans="1:11" x14ac:dyDescent="0.3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4.8498357258012019</v>
      </c>
      <c r="H389" s="1">
        <f>'[1]Electricity and CHPs_IN'!D35</f>
        <v>9.5945025865627684</v>
      </c>
      <c r="I389" s="1">
        <f>'[1]Electricity and CHPs_IN'!E35</f>
        <v>13.876973748359413</v>
      </c>
      <c r="J389" s="1">
        <f>'[1]Electricity and CHPs_IN'!F35</f>
        <v>26.393342656052603</v>
      </c>
      <c r="K389" s="1">
        <f>'[1]Electricity and CHPs_IN'!G35</f>
        <v>62.600446849522875</v>
      </c>
    </row>
    <row r="390" spans="1:11" x14ac:dyDescent="0.3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3.3906651494617721</v>
      </c>
      <c r="H390" s="1">
        <f>'[1]Electricity and CHPs_IN'!D36</f>
        <v>4.0404849739563131</v>
      </c>
      <c r="I390" s="1">
        <f>'[1]Electricity and CHPs_IN'!E36</f>
        <v>4.3440889877209523</v>
      </c>
      <c r="J390" s="1">
        <f>'[1]Electricity and CHPs_IN'!F36</f>
        <v>1.5481423408110151</v>
      </c>
      <c r="K390" s="1">
        <f>'[1]Electricity and CHPs_IN'!G36</f>
        <v>2.4229713072361803E-7</v>
      </c>
    </row>
    <row r="391" spans="1:11" x14ac:dyDescent="0.3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1.2875825733240325</v>
      </c>
      <c r="H391" s="1">
        <f>'[1]Electricity and CHPs_IN'!D37</f>
        <v>2.7595695836421865</v>
      </c>
      <c r="I391" s="1">
        <f>'[1]Electricity and CHPs_IN'!E37</f>
        <v>3.5407811144723054</v>
      </c>
      <c r="J391" s="1">
        <f>'[1]Electricity and CHPs_IN'!F37</f>
        <v>4.7585621463833174</v>
      </c>
      <c r="K391" s="1">
        <f>'[1]Electricity and CHPs_IN'!G37</f>
        <v>13.08582144637974</v>
      </c>
    </row>
    <row r="392" spans="1:11" x14ac:dyDescent="0.3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3.294455037748846</v>
      </c>
      <c r="H392" s="1">
        <f>'[1]Electricity and CHPs_IN'!D38</f>
        <v>3.6834110318143796</v>
      </c>
      <c r="I392" s="1">
        <f>'[1]Electricity and CHPs_IN'!E38</f>
        <v>4.7259644233233908</v>
      </c>
      <c r="J392" s="1">
        <f>'[1]Electricity and CHPs_IN'!F38</f>
        <v>6.3514452950548872</v>
      </c>
      <c r="K392" s="1">
        <f>'[1]Electricity and CHPs_IN'!G38</f>
        <v>8.5357718643337464</v>
      </c>
    </row>
    <row r="393" spans="1:11" x14ac:dyDescent="0.3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</v>
      </c>
      <c r="K394" s="1">
        <f>'[1]Electricity and CHPs_IN'!G$32</f>
        <v>0</v>
      </c>
    </row>
    <row r="395" spans="1:11" x14ac:dyDescent="0.3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</v>
      </c>
      <c r="J395" s="1">
        <f t="shared" ref="J395" si="235">SUM(J396:J398)</f>
        <v>3.6694385405452583</v>
      </c>
      <c r="K395" s="1">
        <f t="shared" ref="K395" si="236">SUM(K396:K398)</f>
        <v>1.9688072413557307</v>
      </c>
    </row>
    <row r="396" spans="1:11" x14ac:dyDescent="0.3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5.8220400527400771E-5</v>
      </c>
      <c r="K396" s="1">
        <f>IFERROR(K168/SUM(K168,K207),0)*'[1]Electricity and CHPs_IN'!G$30</f>
        <v>3.6648310103937001E-5</v>
      </c>
    </row>
    <row r="397" spans="1:11" x14ac:dyDescent="0.3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</v>
      </c>
      <c r="J397" s="1">
        <f>IFERROR(J169/SUM(J169,J287),0)*'[1]Electricity and CHPs_IN'!F$46</f>
        <v>3.669380320144731</v>
      </c>
      <c r="K397" s="1">
        <f>IFERROR(K169/SUM(K169,K287),0)*'[1]Electricity and CHPs_IN'!G$46</f>
        <v>1.9687705930456267</v>
      </c>
    </row>
    <row r="398" spans="1:11" x14ac:dyDescent="0.3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</v>
      </c>
      <c r="J398" s="1">
        <f>IFERROR(J170/SUM(J170,J288),0)*'[1]Electricity and CHPs_IN'!F$57</f>
        <v>0</v>
      </c>
      <c r="K398" s="1">
        <f>IFERROR(K170/SUM(K170,K288),0)*'[1]Electricity and CHPs_IN'!G$57</f>
        <v>0</v>
      </c>
    </row>
    <row r="399" spans="1:11" x14ac:dyDescent="0.3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0.13503709194851457</v>
      </c>
      <c r="G399" s="1">
        <f t="shared" ref="G399:K399" si="237">SUM(G400:G406)</f>
        <v>6.3593677070980827E-3</v>
      </c>
      <c r="H399" s="1">
        <f t="shared" si="237"/>
        <v>7.5153873952631539E-2</v>
      </c>
      <c r="I399" s="1">
        <f t="shared" si="237"/>
        <v>2.375153001864858E-4</v>
      </c>
      <c r="J399" s="1">
        <f t="shared" si="237"/>
        <v>0.14148934427196047</v>
      </c>
      <c r="K399" s="1">
        <f t="shared" si="237"/>
        <v>0.73609903131617027</v>
      </c>
    </row>
    <row r="400" spans="1:11" x14ac:dyDescent="0.3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0.13499942951364344</v>
      </c>
      <c r="G400" s="1">
        <f>'[1]Electricity and CHPs_IN'!C63</f>
        <v>6.3513460902729513E-3</v>
      </c>
      <c r="H400" s="1">
        <f>'[1]Electricity and CHPs_IN'!D63</f>
        <v>7.5121509804553316E-2</v>
      </c>
      <c r="I400" s="1">
        <f>'[1]Electricity and CHPs_IN'!E63</f>
        <v>0</v>
      </c>
      <c r="J400" s="1">
        <f>'[1]Electricity and CHPs_IN'!F63</f>
        <v>1.2448736419695579E-2</v>
      </c>
      <c r="K400" s="1">
        <f>'[1]Electricity and CHPs_IN'!G63</f>
        <v>0.12977015239538844</v>
      </c>
    </row>
    <row r="401" spans="1:19" x14ac:dyDescent="0.3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</v>
      </c>
      <c r="G401" s="1">
        <f>'[1]Electricity and CHPs_IN'!C64</f>
        <v>0</v>
      </c>
      <c r="H401" s="1">
        <f>'[1]Electricity and CHPs_IN'!D64</f>
        <v>0</v>
      </c>
      <c r="I401" s="1">
        <f>'[1]Electricity and CHPs_IN'!E64</f>
        <v>0</v>
      </c>
      <c r="J401" s="1">
        <f>'[1]Electricity and CHPs_IN'!F64</f>
        <v>0</v>
      </c>
      <c r="K401" s="1">
        <f>'[1]Electricity and CHPs_IN'!G64</f>
        <v>0</v>
      </c>
    </row>
    <row r="402" spans="1:19" x14ac:dyDescent="0.3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</v>
      </c>
      <c r="G402" s="1">
        <f>'[1]Electricity and CHPs_IN'!C65</f>
        <v>0</v>
      </c>
      <c r="H402" s="1">
        <f>'[1]Electricity and CHPs_IN'!D65</f>
        <v>0</v>
      </c>
      <c r="I402" s="1">
        <f>'[1]Electricity and CHPs_IN'!E65</f>
        <v>0</v>
      </c>
      <c r="J402" s="1">
        <f>'[1]Electricity and CHPs_IN'!F65</f>
        <v>0</v>
      </c>
      <c r="K402" s="1">
        <f>'[1]Electricity and CHPs_IN'!G65</f>
        <v>0</v>
      </c>
    </row>
    <row r="403" spans="1:19" x14ac:dyDescent="0.3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5.063349780285833E-6</v>
      </c>
      <c r="G403" s="1">
        <f>'[1]Electricity and CHPs_IN'!C66</f>
        <v>9.8344917697891456E-7</v>
      </c>
      <c r="H403" s="1">
        <f>'[1]Electricity and CHPs_IN'!D66</f>
        <v>2.3569677009679335E-6</v>
      </c>
      <c r="I403" s="1">
        <f>'[1]Electricity and CHPs_IN'!E66</f>
        <v>0</v>
      </c>
      <c r="J403" s="1">
        <f>'[1]Electricity and CHPs_IN'!F66</f>
        <v>9.7640974823807204E-8</v>
      </c>
      <c r="K403" s="1">
        <f>'[1]Electricity and CHPs_IN'!G66</f>
        <v>7.2063613344079105E-8</v>
      </c>
    </row>
    <row r="404" spans="1:19" x14ac:dyDescent="0.3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1.343178218275487E-5</v>
      </c>
      <c r="G404" s="1">
        <f>'[1]Electricity and CHPs_IN'!C67</f>
        <v>2.8965550957798694E-6</v>
      </c>
      <c r="H404" s="1">
        <f>'[1]Electricity and CHPs_IN'!D67</f>
        <v>1.2326664541136265E-5</v>
      </c>
      <c r="I404" s="1">
        <f>'[1]Electricity and CHPs_IN'!E67</f>
        <v>1.188979821553993E-4</v>
      </c>
      <c r="J404" s="1">
        <f>'[1]Electricity and CHPs_IN'!F67</f>
        <v>3.6820622600332163E-2</v>
      </c>
      <c r="K404" s="1">
        <f>'[1]Electricity and CHPs_IN'!G67</f>
        <v>0.30308850640331109</v>
      </c>
    </row>
    <row r="405" spans="1:19" x14ac:dyDescent="0.3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1.3431859547497496E-5</v>
      </c>
      <c r="G405" s="1">
        <f>'[1]Electricity and CHPs_IN'!C68</f>
        <v>2.8965571553490191E-6</v>
      </c>
      <c r="H405" s="1">
        <f>'[1]Electricity and CHPs_IN'!D68</f>
        <v>1.2347039531751018E-5</v>
      </c>
      <c r="I405" s="1">
        <f>'[1]Electricity and CHPs_IN'!E68</f>
        <v>1.186173180310865E-4</v>
      </c>
      <c r="J405" s="1">
        <f>'[1]Electricity and CHPs_IN'!F68</f>
        <v>9.221985328540816E-2</v>
      </c>
      <c r="K405" s="1">
        <f>'[1]Electricity and CHPs_IN'!G68</f>
        <v>0.30324024398144844</v>
      </c>
    </row>
    <row r="406" spans="1:19" x14ac:dyDescent="0.3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5.7354433606130011E-6</v>
      </c>
      <c r="G406" s="1">
        <f>'[1]Electricity and CHPs_IN'!C69</f>
        <v>1.2450553970237153E-6</v>
      </c>
      <c r="H406" s="1">
        <f>'[1]Electricity and CHPs_IN'!D69</f>
        <v>5.3334763043686121E-6</v>
      </c>
      <c r="I406" s="1">
        <f>'[1]Electricity and CHPs_IN'!E69</f>
        <v>0</v>
      </c>
      <c r="J406" s="1">
        <f>'[1]Electricity and CHPs_IN'!F69</f>
        <v>3.4325549739399098E-8</v>
      </c>
      <c r="K406" s="1">
        <f>'[1]Electricity and CHPs_IN'!G69</f>
        <v>5.6472408917739805E-8</v>
      </c>
    </row>
    <row r="407" spans="1:19" x14ac:dyDescent="0.3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55.735067425854481</v>
      </c>
      <c r="G407" s="3">
        <f t="shared" ref="G407:K407" si="239">G408+G461</f>
        <v>52.149110773222901</v>
      </c>
      <c r="H407" s="3">
        <f t="shared" si="239"/>
        <v>55.278115325045306</v>
      </c>
      <c r="I407" s="3">
        <f t="shared" si="239"/>
        <v>63.464602627930844</v>
      </c>
      <c r="J407" s="3">
        <f t="shared" si="239"/>
        <v>69.356466706603641</v>
      </c>
      <c r="K407" s="3">
        <f t="shared" si="239"/>
        <v>69.177599170571881</v>
      </c>
      <c r="M407" s="11"/>
      <c r="N407" s="11"/>
      <c r="O407" s="11"/>
      <c r="P407" s="11"/>
      <c r="Q407" s="11"/>
      <c r="R407" s="11"/>
      <c r="S407" s="11"/>
    </row>
    <row r="408" spans="1:19" x14ac:dyDescent="0.3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47.878227158008301</v>
      </c>
      <c r="G408" s="1">
        <f t="shared" si="240"/>
        <v>43.66275743055175</v>
      </c>
      <c r="H408" s="1">
        <f t="shared" si="240"/>
        <v>40.925633782359014</v>
      </c>
      <c r="I408" s="1">
        <f t="shared" si="240"/>
        <v>41.353261085685219</v>
      </c>
      <c r="J408" s="1">
        <f t="shared" si="240"/>
        <v>38.17551981357996</v>
      </c>
      <c r="K408" s="1">
        <f t="shared" si="240"/>
        <v>40.944704026795087</v>
      </c>
      <c r="M408" s="11"/>
      <c r="N408" s="11"/>
      <c r="O408" s="11"/>
      <c r="P408" s="11"/>
      <c r="Q408" s="11"/>
      <c r="R408" s="11"/>
      <c r="S408" s="11"/>
    </row>
    <row r="409" spans="1:19" x14ac:dyDescent="0.3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39.060739769126506</v>
      </c>
      <c r="G409" s="1">
        <f t="shared" ref="G409:K409" si="241">SUM(G410,G416,G425,G434,G436)</f>
        <v>33.628392456342354</v>
      </c>
      <c r="H409" s="1">
        <f t="shared" si="241"/>
        <v>32.124225280505321</v>
      </c>
      <c r="I409" s="1">
        <f t="shared" si="241"/>
        <v>34.135446219487115</v>
      </c>
      <c r="J409" s="1">
        <f t="shared" si="241"/>
        <v>34.48776076342692</v>
      </c>
      <c r="K409" s="1">
        <f t="shared" si="241"/>
        <v>33.187268283669617</v>
      </c>
    </row>
    <row r="410" spans="1:19" x14ac:dyDescent="0.3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1.2960588677698587E-2</v>
      </c>
      <c r="G410" s="1">
        <f t="shared" ref="G410:K410" si="242">G411</f>
        <v>0</v>
      </c>
      <c r="H410" s="1">
        <f t="shared" si="242"/>
        <v>0</v>
      </c>
      <c r="I410" s="1">
        <f t="shared" si="242"/>
        <v>0</v>
      </c>
      <c r="J410" s="1">
        <f t="shared" si="242"/>
        <v>0</v>
      </c>
      <c r="K410" s="1">
        <f t="shared" si="242"/>
        <v>0</v>
      </c>
    </row>
    <row r="411" spans="1:19" x14ac:dyDescent="0.3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1.2960588677698587E-2</v>
      </c>
      <c r="G411" s="1">
        <f>'[1]Electricity and CHPs_IN'!C$28-G298</f>
        <v>0</v>
      </c>
      <c r="H411" s="1">
        <f>'[1]Electricity and CHPs_IN'!D$28-H298</f>
        <v>0</v>
      </c>
      <c r="I411" s="1">
        <f>'[1]Electricity and CHPs_IN'!E$28-I298</f>
        <v>0</v>
      </c>
      <c r="J411" s="1">
        <f>'[1]Electricity and CHPs_IN'!F$28-J298</f>
        <v>0</v>
      </c>
      <c r="K411" s="1">
        <f>'[1]Electricity and CHPs_IN'!G$28-K298</f>
        <v>0</v>
      </c>
    </row>
    <row r="412" spans="1:19" x14ac:dyDescent="0.3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1.2960588677698587E-2</v>
      </c>
      <c r="G412" s="1">
        <f t="shared" ref="G412:K412" si="243">G413</f>
        <v>0</v>
      </c>
      <c r="H412" s="1">
        <f t="shared" si="243"/>
        <v>0</v>
      </c>
      <c r="I412" s="1">
        <f t="shared" si="243"/>
        <v>0</v>
      </c>
      <c r="J412" s="1">
        <f t="shared" si="243"/>
        <v>0</v>
      </c>
      <c r="K412" s="1">
        <f t="shared" si="243"/>
        <v>0</v>
      </c>
    </row>
    <row r="413" spans="1:19" x14ac:dyDescent="0.3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1.2960588677698587E-2</v>
      </c>
      <c r="G413" s="1">
        <f t="shared" ref="G413:K413" si="244">G411-G415</f>
        <v>0</v>
      </c>
      <c r="H413" s="1">
        <f t="shared" si="244"/>
        <v>0</v>
      </c>
      <c r="I413" s="1">
        <f t="shared" si="244"/>
        <v>0</v>
      </c>
      <c r="J413" s="1">
        <f t="shared" si="244"/>
        <v>0</v>
      </c>
      <c r="K413" s="1">
        <f t="shared" si="244"/>
        <v>0</v>
      </c>
    </row>
    <row r="414" spans="1:19" x14ac:dyDescent="0.3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2.3870709061970414</v>
      </c>
      <c r="G416" s="1">
        <f t="shared" ref="G416:K416" si="247">SUM(G417:G418)</f>
        <v>0</v>
      </c>
      <c r="H416" s="1">
        <f t="shared" si="247"/>
        <v>0</v>
      </c>
      <c r="I416" s="1">
        <f t="shared" si="247"/>
        <v>0.60858288977992925</v>
      </c>
      <c r="J416" s="1">
        <f t="shared" si="247"/>
        <v>0.42485463240009164</v>
      </c>
      <c r="K416" s="1">
        <f t="shared" si="247"/>
        <v>0.85024463875298306</v>
      </c>
    </row>
    <row r="417" spans="1:11" x14ac:dyDescent="0.3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2.3870709061970414</v>
      </c>
      <c r="G417" s="1">
        <f>'[1]Electricity and CHPs_IN'!C$24-G312</f>
        <v>0</v>
      </c>
      <c r="H417" s="1">
        <f>'[1]Electricity and CHPs_IN'!D$24-H312</f>
        <v>0</v>
      </c>
      <c r="I417" s="1">
        <f>'[1]Electricity and CHPs_IN'!E$24-I312</f>
        <v>0.60858288977992925</v>
      </c>
      <c r="J417" s="1">
        <f>'[1]Electricity and CHPs_IN'!F$24-J312</f>
        <v>0.1031676688830106</v>
      </c>
      <c r="K417" s="1">
        <f>'[1]Electricity and CHPs_IN'!G$24-K312</f>
        <v>0</v>
      </c>
    </row>
    <row r="418" spans="1:11" x14ac:dyDescent="0.3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0.32168696351708104</v>
      </c>
      <c r="K418" s="1">
        <f>'[1]Electricity and CHPs_IN'!G$29-K313</f>
        <v>0.85024463875298306</v>
      </c>
    </row>
    <row r="419" spans="1:11" x14ac:dyDescent="0.3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2.3225851655848135</v>
      </c>
      <c r="G419" s="1">
        <f t="shared" ref="G419:K419" si="248">SUM(G420:G421)</f>
        <v>0</v>
      </c>
      <c r="H419" s="1">
        <f t="shared" si="248"/>
        <v>0</v>
      </c>
      <c r="I419" s="1">
        <f t="shared" si="248"/>
        <v>0.57553588526939103</v>
      </c>
      <c r="J419" s="1">
        <f t="shared" si="248"/>
        <v>0.40798744868654008</v>
      </c>
      <c r="K419" s="1">
        <f t="shared" si="248"/>
        <v>0.79380358010421292</v>
      </c>
    </row>
    <row r="420" spans="1:11" x14ac:dyDescent="0.3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2.3225851655848135</v>
      </c>
      <c r="G420" s="1">
        <f t="shared" ref="G420:K420" si="249">G417-G423</f>
        <v>0</v>
      </c>
      <c r="H420" s="1">
        <f t="shared" si="249"/>
        <v>0</v>
      </c>
      <c r="I420" s="1">
        <f t="shared" si="249"/>
        <v>0.57553588526939103</v>
      </c>
      <c r="J420" s="1">
        <f t="shared" si="249"/>
        <v>9.907180198727232E-2</v>
      </c>
      <c r="K420" s="1">
        <f t="shared" si="249"/>
        <v>0</v>
      </c>
    </row>
    <row r="421" spans="1:11" x14ac:dyDescent="0.3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0.30891564669926774</v>
      </c>
      <c r="K421" s="1">
        <f t="shared" si="250"/>
        <v>0.79380358010421292</v>
      </c>
    </row>
    <row r="422" spans="1:11" x14ac:dyDescent="0.3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6.448574061222781E-2</v>
      </c>
      <c r="G422" s="1">
        <f t="shared" ref="G422:K422" si="251">SUM(G423:G424)</f>
        <v>0</v>
      </c>
      <c r="H422" s="1">
        <f t="shared" si="251"/>
        <v>0</v>
      </c>
      <c r="I422" s="1">
        <f t="shared" si="251"/>
        <v>3.3047004510538228E-2</v>
      </c>
      <c r="J422" s="1">
        <f t="shared" si="251"/>
        <v>1.6867183713551549E-2</v>
      </c>
      <c r="K422" s="1">
        <f t="shared" si="251"/>
        <v>5.6441058648770137E-2</v>
      </c>
    </row>
    <row r="423" spans="1:11" x14ac:dyDescent="0.3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6.448574061222781E-2</v>
      </c>
      <c r="G423" s="1">
        <f t="shared" ref="G423:K423" si="252">IFERROR(G344/G312,0)*G417</f>
        <v>0</v>
      </c>
      <c r="H423" s="1">
        <f t="shared" si="252"/>
        <v>0</v>
      </c>
      <c r="I423" s="1">
        <f t="shared" si="252"/>
        <v>3.3047004510538228E-2</v>
      </c>
      <c r="J423" s="1">
        <f t="shared" si="252"/>
        <v>4.0958668957382814E-3</v>
      </c>
      <c r="K423" s="1">
        <f t="shared" si="252"/>
        <v>0</v>
      </c>
    </row>
    <row r="424" spans="1:11" x14ac:dyDescent="0.3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1.2771316817813266E-2</v>
      </c>
      <c r="K424" s="1">
        <f t="shared" si="253"/>
        <v>5.6441058648770137E-2</v>
      </c>
    </row>
    <row r="425" spans="1:11" x14ac:dyDescent="0.3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35.838079605518537</v>
      </c>
      <c r="G425" s="1">
        <f t="shared" ref="G425:K425" si="254">SUM(G426:G427)</f>
        <v>33.628392456342354</v>
      </c>
      <c r="H425" s="1">
        <f t="shared" si="254"/>
        <v>32.124224037677628</v>
      </c>
      <c r="I425" s="1">
        <f t="shared" si="254"/>
        <v>33.526862487107408</v>
      </c>
      <c r="J425" s="1">
        <f t="shared" si="254"/>
        <v>32.837558304518026</v>
      </c>
      <c r="K425" s="1">
        <f t="shared" si="254"/>
        <v>29.043569945912907</v>
      </c>
    </row>
    <row r="426" spans="1:11" x14ac:dyDescent="0.3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35.838079605518537</v>
      </c>
      <c r="G426" s="1">
        <f>'[1]Electricity and CHPs_IN'!C$26-G359</f>
        <v>33.628392456342354</v>
      </c>
      <c r="H426" s="1">
        <f>'[1]Electricity and CHPs_IN'!D$26-H359</f>
        <v>32.124224037677628</v>
      </c>
      <c r="I426" s="1">
        <f>'[1]Electricity and CHPs_IN'!E$26-I359</f>
        <v>33.526862487107408</v>
      </c>
      <c r="J426" s="1">
        <f>'[1]Electricity and CHPs_IN'!F$26-J359</f>
        <v>30.91388205193595</v>
      </c>
      <c r="K426" s="1">
        <f>'[1]Electricity and CHPs_IN'!G$26-K359</f>
        <v>17.199761035060241</v>
      </c>
    </row>
    <row r="427" spans="1:11" x14ac:dyDescent="0.3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1.923676252582073</v>
      </c>
      <c r="K427" s="1">
        <f>'[1]Electricity and CHPs_IN'!G$27-K360</f>
        <v>11.843808910852665</v>
      </c>
    </row>
    <row r="428" spans="1:11" x14ac:dyDescent="0.3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17.919039802759269</v>
      </c>
      <c r="G428" s="1">
        <f t="shared" ref="G428:K428" si="255">SUM(G429:G430)</f>
        <v>16.814196228171177</v>
      </c>
      <c r="H428" s="1">
        <f t="shared" si="255"/>
        <v>16.062112018838814</v>
      </c>
      <c r="I428" s="1">
        <f t="shared" si="255"/>
        <v>16.763431243553704</v>
      </c>
      <c r="J428" s="1">
        <f t="shared" si="255"/>
        <v>16.418779152259013</v>
      </c>
      <c r="K428" s="1">
        <f t="shared" si="255"/>
        <v>14.521784972956453</v>
      </c>
    </row>
    <row r="429" spans="1:11" x14ac:dyDescent="0.3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17.919039802759269</v>
      </c>
      <c r="G429" s="1">
        <f t="shared" ref="G429:K429" si="256">IFERROR(G366/G359,0)*G426</f>
        <v>16.814196228171177</v>
      </c>
      <c r="H429" s="1">
        <f t="shared" si="256"/>
        <v>16.062112018838814</v>
      </c>
      <c r="I429" s="1">
        <f t="shared" si="256"/>
        <v>16.763431243553704</v>
      </c>
      <c r="J429" s="1">
        <f t="shared" si="256"/>
        <v>15.456941025967975</v>
      </c>
      <c r="K429" s="1">
        <f t="shared" si="256"/>
        <v>8.5998805175301207</v>
      </c>
    </row>
    <row r="430" spans="1:11" x14ac:dyDescent="0.3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0.96183812629103649</v>
      </c>
      <c r="K430" s="1">
        <f t="shared" si="257"/>
        <v>5.9219044554263327</v>
      </c>
    </row>
    <row r="431" spans="1:11" x14ac:dyDescent="0.3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17.919039802759269</v>
      </c>
      <c r="G431" s="1">
        <f t="shared" ref="G431:K431" si="258">SUM(G432:G433)</f>
        <v>16.814196228171177</v>
      </c>
      <c r="H431" s="1">
        <f t="shared" si="258"/>
        <v>16.062112018838814</v>
      </c>
      <c r="I431" s="1">
        <f t="shared" si="258"/>
        <v>16.763431243553704</v>
      </c>
      <c r="J431" s="1">
        <f t="shared" si="258"/>
        <v>16.418779152259013</v>
      </c>
      <c r="K431" s="1">
        <f t="shared" si="258"/>
        <v>14.521784972956453</v>
      </c>
    </row>
    <row r="432" spans="1:11" x14ac:dyDescent="0.3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17.919039802759269</v>
      </c>
      <c r="G432" s="1">
        <f t="shared" ref="G432:K432" si="259">G426-G429</f>
        <v>16.814196228171177</v>
      </c>
      <c r="H432" s="1">
        <f t="shared" si="259"/>
        <v>16.062112018838814</v>
      </c>
      <c r="I432" s="1">
        <f t="shared" si="259"/>
        <v>16.763431243553704</v>
      </c>
      <c r="J432" s="1">
        <f t="shared" si="259"/>
        <v>15.456941025967975</v>
      </c>
      <c r="K432" s="1">
        <f t="shared" si="259"/>
        <v>8.5998805175301207</v>
      </c>
    </row>
    <row r="433" spans="1:11" x14ac:dyDescent="0.3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0.96183812629103649</v>
      </c>
      <c r="K433" s="1">
        <f t="shared" si="260"/>
        <v>5.9219044554263327</v>
      </c>
    </row>
    <row r="434" spans="1:11" x14ac:dyDescent="0.3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0.82262866873323304</v>
      </c>
      <c r="G434" s="1">
        <f t="shared" ref="G434:K434" si="261">G435</f>
        <v>0</v>
      </c>
      <c r="H434" s="1">
        <f t="shared" si="261"/>
        <v>1.2428276919018054E-6</v>
      </c>
      <c r="I434" s="1">
        <f t="shared" si="261"/>
        <v>8.4259977578543991E-7</v>
      </c>
      <c r="J434" s="1">
        <f t="shared" si="261"/>
        <v>1.2252771303081609</v>
      </c>
      <c r="K434" s="1">
        <f t="shared" si="261"/>
        <v>3.2934074523266874</v>
      </c>
    </row>
    <row r="435" spans="1:11" x14ac:dyDescent="0.3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0.82262866873323304</v>
      </c>
      <c r="G435" s="1">
        <f>'[1]Electricity and CHPs_IN'!C$25-G378</f>
        <v>0</v>
      </c>
      <c r="H435" s="1">
        <f>'[1]Electricity and CHPs_IN'!D$25-H378</f>
        <v>1.2428276919018054E-6</v>
      </c>
      <c r="I435" s="1">
        <f>'[1]Electricity and CHPs_IN'!E$25-I378</f>
        <v>8.4259977578543991E-7</v>
      </c>
      <c r="J435" s="1">
        <f>'[1]Electricity and CHPs_IN'!F$25-J378</f>
        <v>1.2252771303081609</v>
      </c>
      <c r="K435" s="1">
        <f>'[1]Electricity and CHPs_IN'!G$25-K378</f>
        <v>3.2934074523266874</v>
      </c>
    </row>
    <row r="436" spans="1:11" x14ac:dyDescent="0.3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7.0696200640414983E-5</v>
      </c>
      <c r="K436" s="1">
        <f t="shared" si="262"/>
        <v>4.6246677035920386E-5</v>
      </c>
    </row>
    <row r="437" spans="1:11" x14ac:dyDescent="0.3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7.0696200640414983E-5</v>
      </c>
      <c r="K437" s="1">
        <f>'[1]Electricity and CHPs_IN'!G$30-K396</f>
        <v>4.6246677035920386E-5</v>
      </c>
    </row>
    <row r="438" spans="1:11" x14ac:dyDescent="0.3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8.8174873888817942</v>
      </c>
      <c r="G438" s="1">
        <f t="shared" ref="G438:K438" si="263">SUM(G439,G445,G447,G453,G455,G457,G459)</f>
        <v>10.034364974209392</v>
      </c>
      <c r="H438" s="1">
        <f t="shared" si="263"/>
        <v>8.8014085018536914</v>
      </c>
      <c r="I438" s="1">
        <f t="shared" si="263"/>
        <v>7.2178148661981076</v>
      </c>
      <c r="J438" s="1">
        <f t="shared" si="263"/>
        <v>3.6877590501530428</v>
      </c>
      <c r="K438" s="1">
        <f t="shared" si="263"/>
        <v>7.7574357431254715</v>
      </c>
    </row>
    <row r="439" spans="1:11" x14ac:dyDescent="0.3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4.395971639342271</v>
      </c>
      <c r="G439" s="1">
        <f t="shared" ref="G439:K439" si="264">+G440</f>
        <v>0</v>
      </c>
      <c r="H439" s="1">
        <f t="shared" si="264"/>
        <v>0</v>
      </c>
      <c r="I439" s="1">
        <f t="shared" si="264"/>
        <v>2.2671704017075558</v>
      </c>
      <c r="J439" s="1">
        <f t="shared" si="264"/>
        <v>0</v>
      </c>
      <c r="K439" s="1">
        <f t="shared" si="264"/>
        <v>3.5030706949942802E-8</v>
      </c>
    </row>
    <row r="440" spans="1:11" x14ac:dyDescent="0.3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4.395971639342271</v>
      </c>
      <c r="G440" s="1">
        <f t="shared" ref="G440:K440" si="265">SUM(G442:G444)</f>
        <v>0</v>
      </c>
      <c r="H440" s="1">
        <f t="shared" si="265"/>
        <v>0</v>
      </c>
      <c r="I440" s="1">
        <f t="shared" si="265"/>
        <v>2.2671704017075558</v>
      </c>
      <c r="J440" s="1">
        <f t="shared" si="265"/>
        <v>0</v>
      </c>
      <c r="K440" s="1">
        <f t="shared" si="265"/>
        <v>3.5030706949942802E-8</v>
      </c>
    </row>
    <row r="441" spans="1:11" x14ac:dyDescent="0.3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2.028073479890486</v>
      </c>
      <c r="G441" s="1">
        <f t="shared" ref="G441:K441" si="266">G442</f>
        <v>0</v>
      </c>
      <c r="H441" s="1">
        <f t="shared" si="266"/>
        <v>0</v>
      </c>
      <c r="I441" s="1">
        <f t="shared" si="266"/>
        <v>2.2671704017075558</v>
      </c>
      <c r="J441" s="1">
        <f t="shared" si="266"/>
        <v>0</v>
      </c>
      <c r="K441" s="1">
        <f t="shared" si="266"/>
        <v>0</v>
      </c>
    </row>
    <row r="442" spans="1:11" x14ac:dyDescent="0.3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2.028073479890486</v>
      </c>
      <c r="G442" s="1">
        <f>'[1]Electricity and CHPs_IN'!C$90</f>
        <v>0</v>
      </c>
      <c r="H442" s="1">
        <f>'[1]Electricity and CHPs_IN'!D$90</f>
        <v>0</v>
      </c>
      <c r="I442" s="1">
        <f>'[1]Electricity and CHPs_IN'!E$90</f>
        <v>2.2671704017075558</v>
      </c>
      <c r="J442" s="1">
        <f>'[1]Electricity and CHPs_IN'!F$90</f>
        <v>0</v>
      </c>
      <c r="K442" s="1">
        <f>'[1]Electricity and CHPs_IN'!G$90</f>
        <v>0</v>
      </c>
    </row>
    <row r="443" spans="1:11" x14ac:dyDescent="0.3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1.1839490797258923</v>
      </c>
      <c r="G443" s="1">
        <f t="shared" ref="G443:K443" si="267">G444</f>
        <v>0</v>
      </c>
      <c r="H443" s="1">
        <f t="shared" si="267"/>
        <v>0</v>
      </c>
      <c r="I443" s="1">
        <f t="shared" si="267"/>
        <v>0</v>
      </c>
      <c r="J443" s="1">
        <f t="shared" si="267"/>
        <v>0</v>
      </c>
      <c r="K443" s="1">
        <f t="shared" si="267"/>
        <v>1.7515353474971401E-8</v>
      </c>
    </row>
    <row r="444" spans="1:11" x14ac:dyDescent="0.3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1.1839490797258923</v>
      </c>
      <c r="G444" s="1">
        <f>'[1]Electricity and CHPs_IN'!C$91</f>
        <v>0</v>
      </c>
      <c r="H444" s="1">
        <f>'[1]Electricity and CHPs_IN'!D$91</f>
        <v>0</v>
      </c>
      <c r="I444" s="1">
        <f>'[1]Electricity and CHPs_IN'!E$91</f>
        <v>0</v>
      </c>
      <c r="J444" s="1">
        <f>'[1]Electricity and CHPs_IN'!F$91</f>
        <v>0</v>
      </c>
      <c r="K444" s="1">
        <f>'[1]Electricity and CHPs_IN'!G$91</f>
        <v>1.7515353474971401E-8</v>
      </c>
    </row>
    <row r="445" spans="1:11" x14ac:dyDescent="0.3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1.4500000000700819</v>
      </c>
      <c r="G445" s="1">
        <f t="shared" ref="G445:K445" si="268">G446</f>
        <v>3.8019398443187225</v>
      </c>
      <c r="H445" s="1">
        <f t="shared" si="268"/>
        <v>3.1544690704615892</v>
      </c>
      <c r="I445" s="1">
        <f t="shared" si="268"/>
        <v>0.85643028827219769</v>
      </c>
      <c r="J445" s="1">
        <f t="shared" si="268"/>
        <v>0</v>
      </c>
      <c r="K445" s="1">
        <f t="shared" si="268"/>
        <v>0</v>
      </c>
    </row>
    <row r="446" spans="1:11" x14ac:dyDescent="0.3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1.4500000000700819</v>
      </c>
      <c r="G446" s="1">
        <f>'[1]Electricity and CHPs_IN'!C$92</f>
        <v>3.8019398443187225</v>
      </c>
      <c r="H446" s="1">
        <f>'[1]Electricity and CHPs_IN'!D$92</f>
        <v>3.1544690704615892</v>
      </c>
      <c r="I446" s="1">
        <f>'[1]Electricity and CHPs_IN'!E$92</f>
        <v>0.85643028827219769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0.21541609391153813</v>
      </c>
      <c r="G447" s="1">
        <f t="shared" ref="G447:K447" si="269">G448</f>
        <v>1.4880085489406296</v>
      </c>
      <c r="H447" s="1">
        <f t="shared" si="269"/>
        <v>1.1888998060488425</v>
      </c>
      <c r="I447" s="1">
        <f t="shared" si="269"/>
        <v>0</v>
      </c>
      <c r="J447" s="1">
        <f t="shared" si="269"/>
        <v>0</v>
      </c>
      <c r="K447" s="1">
        <f t="shared" si="269"/>
        <v>0</v>
      </c>
    </row>
    <row r="448" spans="1:11" x14ac:dyDescent="0.3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0.21541609391153813</v>
      </c>
      <c r="G448" s="1">
        <f>'[1]Electricity and CHPs_IN'!C$93</f>
        <v>1.4880085489406296</v>
      </c>
      <c r="H448" s="1">
        <f>'[1]Electricity and CHPs_IN'!D$93</f>
        <v>1.1888998060488425</v>
      </c>
      <c r="I448" s="1">
        <f>'[1]Electricity and CHPs_IN'!E$93</f>
        <v>0</v>
      </c>
      <c r="J448" s="1">
        <f>'[1]Electricity and CHPs_IN'!F$93</f>
        <v>0</v>
      </c>
      <c r="K448" s="1">
        <f>'[1]Electricity and CHPs_IN'!G$93</f>
        <v>0</v>
      </c>
    </row>
    <row r="449" spans="1:11" x14ac:dyDescent="0.3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0.21541609391153813</v>
      </c>
      <c r="G449" s="1">
        <f t="shared" ref="G449:K449" si="270">G450</f>
        <v>1.4880085489406296</v>
      </c>
      <c r="H449" s="1">
        <f t="shared" si="270"/>
        <v>1.1888998060488425</v>
      </c>
      <c r="I449" s="1">
        <f t="shared" si="270"/>
        <v>0</v>
      </c>
      <c r="J449" s="1">
        <f t="shared" si="270"/>
        <v>0</v>
      </c>
      <c r="K449" s="1">
        <f t="shared" si="270"/>
        <v>0</v>
      </c>
    </row>
    <row r="450" spans="1:11" x14ac:dyDescent="0.3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0.21541609391153813</v>
      </c>
      <c r="G450" s="1">
        <f t="shared" ref="G450:K450" si="271">G448</f>
        <v>1.4880085489406296</v>
      </c>
      <c r="H450" s="1">
        <f t="shared" si="271"/>
        <v>1.1888998060488425</v>
      </c>
      <c r="I450" s="1">
        <f t="shared" si="271"/>
        <v>0</v>
      </c>
      <c r="J450" s="1">
        <f t="shared" si="271"/>
        <v>0</v>
      </c>
      <c r="K450" s="1">
        <f t="shared" si="271"/>
        <v>0</v>
      </c>
    </row>
    <row r="451" spans="1:11" x14ac:dyDescent="0.3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2.7560996555579038</v>
      </c>
      <c r="G453" s="1">
        <f t="shared" ref="G453:K453" si="273">G454</f>
        <v>2.4873794480464673</v>
      </c>
      <c r="H453" s="1">
        <f t="shared" si="273"/>
        <v>2.1326173753862259</v>
      </c>
      <c r="I453" s="1">
        <f t="shared" si="273"/>
        <v>1.6501778922838468</v>
      </c>
      <c r="J453" s="1">
        <f t="shared" si="273"/>
        <v>0.98802249528917219</v>
      </c>
      <c r="K453" s="1">
        <f t="shared" si="273"/>
        <v>0.59156564737163031</v>
      </c>
    </row>
    <row r="454" spans="1:11" x14ac:dyDescent="0.3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2.7560996555579038</v>
      </c>
      <c r="G454" s="1">
        <f>'[1]Electricity and CHPs_IN'!C$94</f>
        <v>2.4873794480464673</v>
      </c>
      <c r="H454" s="1">
        <f>'[1]Electricity and CHPs_IN'!D$94</f>
        <v>2.1326173753862259</v>
      </c>
      <c r="I454" s="1">
        <f>'[1]Electricity and CHPs_IN'!E$94</f>
        <v>1.6501778922838468</v>
      </c>
      <c r="J454" s="1">
        <f>'[1]Electricity and CHPs_IN'!F$94</f>
        <v>0.98802249528917219</v>
      </c>
      <c r="K454" s="1">
        <f>'[1]Electricity and CHPs_IN'!G$94</f>
        <v>0.59156564737163031</v>
      </c>
    </row>
    <row r="455" spans="1:11" x14ac:dyDescent="0.3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 x14ac:dyDescent="0.3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3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0</v>
      </c>
      <c r="K457" s="1">
        <f t="shared" si="275"/>
        <v>0</v>
      </c>
    </row>
    <row r="458" spans="1:11" x14ac:dyDescent="0.3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0</v>
      </c>
      <c r="K458" s="1">
        <f>'[1]Electricity and CHPs_IN'!G$96</f>
        <v>0</v>
      </c>
    </row>
    <row r="459" spans="1:11" x14ac:dyDescent="0.3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2.2570371329035734</v>
      </c>
      <c r="H459" s="1">
        <f>H460</f>
        <v>2.3254222499570334</v>
      </c>
      <c r="I459" s="1">
        <f t="shared" ref="I459" si="277">I460</f>
        <v>2.4440362839345071</v>
      </c>
      <c r="J459" s="1">
        <f t="shared" ref="J459" si="278">J460</f>
        <v>2.6997365548638705</v>
      </c>
      <c r="K459" s="1">
        <f t="shared" ref="K459" si="279">K460</f>
        <v>7.165870060723134</v>
      </c>
    </row>
    <row r="460" spans="1:11" x14ac:dyDescent="0.3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2.2570371329035734</v>
      </c>
      <c r="H460" s="1">
        <f>'[1]Electricity and CHPs_IN'!D$97</f>
        <v>2.3254222499570334</v>
      </c>
      <c r="I460" s="1">
        <f>'[1]Electricity and CHPs_IN'!E$97</f>
        <v>2.4440362839345071</v>
      </c>
      <c r="J460" s="1">
        <f>'[1]Electricity and CHPs_IN'!F$97</f>
        <v>2.6997365548638705</v>
      </c>
      <c r="K460" s="1">
        <f>'[1]Electricity and CHPs_IN'!G$97</f>
        <v>7.165870060723134</v>
      </c>
    </row>
    <row r="461" spans="1:11" x14ac:dyDescent="0.3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7.8568402678461791</v>
      </c>
      <c r="G461" s="1">
        <f t="shared" ref="G461:K461" si="280">SUM(G462,G468,G501,G510,G516)</f>
        <v>8.4863533426711548</v>
      </c>
      <c r="H461" s="1">
        <f t="shared" si="280"/>
        <v>14.352481542686288</v>
      </c>
      <c r="I461" s="1">
        <f t="shared" si="280"/>
        <v>22.111341542245626</v>
      </c>
      <c r="J461" s="1">
        <f t="shared" si="280"/>
        <v>31.180946893023677</v>
      </c>
      <c r="K461" s="1">
        <f t="shared" si="280"/>
        <v>28.232895143776787</v>
      </c>
    </row>
    <row r="462" spans="1:11" x14ac:dyDescent="0.3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0.27110454325873673</v>
      </c>
      <c r="G462" s="1">
        <f t="shared" ref="G462:K462" si="281">+G463</f>
        <v>0.64219350518577001</v>
      </c>
      <c r="H462" s="1">
        <f t="shared" si="281"/>
        <v>0.6188409124915083</v>
      </c>
      <c r="I462" s="1">
        <f t="shared" si="281"/>
        <v>0.5763286453229044</v>
      </c>
      <c r="J462" s="1">
        <f t="shared" si="281"/>
        <v>0</v>
      </c>
      <c r="K462" s="1">
        <f t="shared" si="281"/>
        <v>0</v>
      </c>
    </row>
    <row r="463" spans="1:11" x14ac:dyDescent="0.3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0.27110454325873673</v>
      </c>
      <c r="G463" s="1">
        <f>'[1]Electricity and CHPs_IN'!C$41-G299</f>
        <v>0.64219350518577001</v>
      </c>
      <c r="H463" s="1">
        <f>'[1]Electricity and CHPs_IN'!D$41-H299</f>
        <v>0.6188409124915083</v>
      </c>
      <c r="I463" s="1">
        <f>'[1]Electricity and CHPs_IN'!E$41-I299</f>
        <v>0.5763286453229044</v>
      </c>
      <c r="J463" s="1">
        <f>'[1]Electricity and CHPs_IN'!F$41-J299</f>
        <v>0</v>
      </c>
      <c r="K463" s="1">
        <f>'[1]Electricity and CHPs_IN'!G$41-K299</f>
        <v>0</v>
      </c>
    </row>
    <row r="464" spans="1:11" x14ac:dyDescent="0.3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0.27110454325873673</v>
      </c>
      <c r="G464" s="1">
        <f t="shared" ref="G464:K464" si="282">G465</f>
        <v>0.64219350518577001</v>
      </c>
      <c r="H464" s="1">
        <f t="shared" si="282"/>
        <v>0.6188409124915083</v>
      </c>
      <c r="I464" s="1">
        <f t="shared" si="282"/>
        <v>0.5763286453229044</v>
      </c>
      <c r="J464" s="1">
        <f t="shared" si="282"/>
        <v>0</v>
      </c>
      <c r="K464" s="1">
        <f t="shared" si="282"/>
        <v>0</v>
      </c>
    </row>
    <row r="465" spans="1:11" x14ac:dyDescent="0.3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0.27110454325873673</v>
      </c>
      <c r="G465" s="1">
        <f t="shared" ref="G465:K465" si="283">G463-G467</f>
        <v>0.64219350518577001</v>
      </c>
      <c r="H465" s="1">
        <f t="shared" si="283"/>
        <v>0.6188409124915083</v>
      </c>
      <c r="I465" s="1">
        <f t="shared" si="283"/>
        <v>0.5763286453229044</v>
      </c>
      <c r="J465" s="1">
        <f t="shared" si="283"/>
        <v>0</v>
      </c>
      <c r="K465" s="1">
        <f t="shared" si="283"/>
        <v>0</v>
      </c>
    </row>
    <row r="466" spans="1:11" x14ac:dyDescent="0.3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3.5764612752622957</v>
      </c>
      <c r="G468" s="1">
        <f t="shared" ref="G468:K468" si="286">SUM(G469:G478)</f>
        <v>3.0539891659421174</v>
      </c>
      <c r="H468" s="1">
        <f t="shared" si="286"/>
        <v>4.7082369627849943</v>
      </c>
      <c r="I468" s="1">
        <f t="shared" si="286"/>
        <v>13.735930744004692</v>
      </c>
      <c r="J468" s="1">
        <f t="shared" si="286"/>
        <v>16.974265054154237</v>
      </c>
      <c r="K468" s="1">
        <f t="shared" si="286"/>
        <v>7.7845196273733155</v>
      </c>
    </row>
    <row r="469" spans="1:11" x14ac:dyDescent="0.3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1.0267781132034619</v>
      </c>
      <c r="G469" s="1">
        <f>'[1]Electricity and CHPs_IN'!C$39-G314</f>
        <v>0.29697471107005979</v>
      </c>
      <c r="H469" s="1">
        <f>'[1]Electricity and CHPs_IN'!D$39-H314</f>
        <v>0.61540792725335181</v>
      </c>
      <c r="I469" s="1">
        <f>'[1]Electricity and CHPs_IN'!E$39-I314</f>
        <v>3.0206745599059914</v>
      </c>
      <c r="J469" s="1">
        <f>'[1]Electricity and CHPs_IN'!F$39-J314</f>
        <v>1.4258166466750004</v>
      </c>
      <c r="K469" s="1">
        <f>'[1]Electricity and CHPs_IN'!G$39-K314</f>
        <v>0.17266859071130067</v>
      </c>
    </row>
    <row r="470" spans="1:11" x14ac:dyDescent="0.3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</v>
      </c>
      <c r="K470" s="6">
        <f>'[1]Electricity and CHPs_IN'!G$40-K315</f>
        <v>6.6153280869834059E-7</v>
      </c>
    </row>
    <row r="471" spans="1:11" x14ac:dyDescent="0.3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1.4803453597888729E-2</v>
      </c>
      <c r="G472" s="1">
        <f>'[1]Electricity and CHPs_IN'!C$48-G317</f>
        <v>6.9511124776594118E-3</v>
      </c>
      <c r="H472" s="1">
        <f>'[1]Electricity and CHPs_IN'!D$48-H317</f>
        <v>1.3358344280549999</v>
      </c>
      <c r="I472" s="1">
        <f>'[1]Electricity and CHPs_IN'!E$48-I317</f>
        <v>2.1368942733679677</v>
      </c>
      <c r="J472" s="1">
        <f>'[1]Electricity and CHPs_IN'!F$48-J317</f>
        <v>4.225850631299104</v>
      </c>
      <c r="K472" s="1">
        <f>'[1]Electricity and CHPs_IN'!G$48-K317</f>
        <v>2.3537330621661505</v>
      </c>
    </row>
    <row r="473" spans="1:11" x14ac:dyDescent="0.3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6.5581606633480199E-2</v>
      </c>
      <c r="G474" s="1">
        <f>'[1]Electricity and CHPs_IN'!C$51-G319</f>
        <v>2.8043949273988313E-3</v>
      </c>
      <c r="H474" s="1">
        <f>'[1]Electricity and CHPs_IN'!D$51-H319</f>
        <v>0.73570734117541681</v>
      </c>
      <c r="I474" s="1">
        <f>'[1]Electricity and CHPs_IN'!E$51-I319</f>
        <v>3.4435997715696445</v>
      </c>
      <c r="J474" s="1">
        <f>'[1]Electricity and CHPs_IN'!F$51-J319</f>
        <v>4.533385847323089</v>
      </c>
      <c r="K474" s="1">
        <f>'[1]Electricity and CHPs_IN'!G$51-K319</f>
        <v>1.2891965453787178</v>
      </c>
    </row>
    <row r="475" spans="1:11" x14ac:dyDescent="0.3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1.5806757072038555</v>
      </c>
      <c r="G476" s="1">
        <f>'[1]Electricity and CHPs_IN'!C$54-G321</f>
        <v>1.7994700228215723</v>
      </c>
      <c r="H476" s="1">
        <f>'[1]Electricity and CHPs_IN'!D$54-H321</f>
        <v>1.7504200241700647</v>
      </c>
      <c r="I476" s="1">
        <f>'[1]Electricity and CHPs_IN'!E$54-I321</f>
        <v>1.6597763469755988</v>
      </c>
      <c r="J476" s="1">
        <f>'[1]Electricity and CHPs_IN'!F$54-J321</f>
        <v>1.4116616061708742</v>
      </c>
      <c r="K476" s="1">
        <f>'[1]Electricity and CHPs_IN'!G$54-K321</f>
        <v>1.3776412127366284</v>
      </c>
    </row>
    <row r="477" spans="1:11" x14ac:dyDescent="0.3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0.88862239462360937</v>
      </c>
      <c r="G477" s="1">
        <f>'[1]Electricity and CHPs_IN'!C$55-G322</f>
        <v>0.94778892464542697</v>
      </c>
      <c r="H477" s="1">
        <f>'[1]Electricity and CHPs_IN'!D$55-H322</f>
        <v>0.2708672421311602</v>
      </c>
      <c r="I477" s="1">
        <f>'[1]Electricity and CHPs_IN'!E$55-I322</f>
        <v>3.474985792185489</v>
      </c>
      <c r="J477" s="1">
        <f>'[1]Electricity and CHPs_IN'!F$55-J322</f>
        <v>5.3775503226861687</v>
      </c>
      <c r="K477" s="1">
        <f>'[1]Electricity and CHPs_IN'!G$55-K322</f>
        <v>2.5912795548477097</v>
      </c>
    </row>
    <row r="478" spans="1:11" x14ac:dyDescent="0.3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0</v>
      </c>
      <c r="J478" s="1">
        <f>'[1]Electricity and CHPs_IN'!F$58-J323</f>
        <v>0</v>
      </c>
      <c r="K478" s="1">
        <f>'[1]Electricity and CHPs_IN'!G$58-K323</f>
        <v>0</v>
      </c>
    </row>
    <row r="479" spans="1:11" x14ac:dyDescent="0.3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1.9418702402291208</v>
      </c>
      <c r="G479" s="1">
        <f t="shared" ref="G479:K479" si="287">SUM(G480:G489)</f>
        <v>1.1956621793090179</v>
      </c>
      <c r="H479" s="1">
        <f t="shared" si="287"/>
        <v>2.8500263964503425</v>
      </c>
      <c r="I479" s="1">
        <f t="shared" si="287"/>
        <v>11.42040029100602</v>
      </c>
      <c r="J479" s="1">
        <f t="shared" si="287"/>
        <v>14.944751431317369</v>
      </c>
      <c r="K479" s="1">
        <f t="shared" si="287"/>
        <v>5.9815761586309399</v>
      </c>
    </row>
    <row r="480" spans="1:11" x14ac:dyDescent="0.3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0.99904012397890329</v>
      </c>
      <c r="G480" s="1">
        <f t="shared" ref="G480:K480" si="289">G469-G491</f>
        <v>0.28304185885473915</v>
      </c>
      <c r="H480" s="1">
        <f t="shared" si="289"/>
        <v>0.59298086178320608</v>
      </c>
      <c r="I480" s="1">
        <f t="shared" si="289"/>
        <v>2.8566471981735924</v>
      </c>
      <c r="J480" s="1">
        <f t="shared" si="289"/>
        <v>1.3692101994639942</v>
      </c>
      <c r="K480" s="1">
        <f t="shared" si="289"/>
        <v>0.16120648014812153</v>
      </c>
    </row>
    <row r="481" spans="1:18" x14ac:dyDescent="0.3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</v>
      </c>
      <c r="K481" s="1">
        <f t="shared" si="290"/>
        <v>6.6153280869834059E-7</v>
      </c>
    </row>
    <row r="482" spans="1:18" x14ac:dyDescent="0.3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1.4403544375921191E-2</v>
      </c>
      <c r="G483" s="1">
        <f t="shared" ref="G483:K483" si="292">G472-G494</f>
        <v>6.6249943966472805E-3</v>
      </c>
      <c r="H483" s="1">
        <f t="shared" si="292"/>
        <v>1.2871531471540949</v>
      </c>
      <c r="I483" s="1">
        <f t="shared" si="292"/>
        <v>2.0208575660000188</v>
      </c>
      <c r="J483" s="1">
        <f t="shared" si="292"/>
        <v>4.0580798374596103</v>
      </c>
      <c r="K483" s="1">
        <f t="shared" si="292"/>
        <v>2.1974872244974648</v>
      </c>
    </row>
    <row r="484" spans="1:18" x14ac:dyDescent="0.3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6.3809946452242708E-2</v>
      </c>
      <c r="G485" s="1">
        <f t="shared" ref="G485:K485" si="294">G474-G496</f>
        <v>2.6728240608558385E-3</v>
      </c>
      <c r="H485" s="1">
        <f t="shared" si="294"/>
        <v>0.70889625217783359</v>
      </c>
      <c r="I485" s="1">
        <f t="shared" si="294"/>
        <v>3.2566069081575595</v>
      </c>
      <c r="J485" s="1">
        <f t="shared" si="294"/>
        <v>4.353405576190716</v>
      </c>
      <c r="K485" s="1">
        <f t="shared" si="294"/>
        <v>1.2036169198085627</v>
      </c>
    </row>
    <row r="486" spans="1:18" x14ac:dyDescent="0.3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0.86461662542205353</v>
      </c>
      <c r="G488" s="1">
        <f t="shared" ref="G488:K488" si="296">G477-G499</f>
        <v>0.90332250199677566</v>
      </c>
      <c r="H488" s="1">
        <f t="shared" si="296"/>
        <v>0.26099613533520816</v>
      </c>
      <c r="I488" s="1">
        <f t="shared" si="296"/>
        <v>3.286288618674849</v>
      </c>
      <c r="J488" s="1">
        <f t="shared" si="296"/>
        <v>5.1640558182030478</v>
      </c>
      <c r="K488" s="1">
        <f t="shared" si="296"/>
        <v>2.4192648726439816</v>
      </c>
    </row>
    <row r="489" spans="1:18" x14ac:dyDescent="0.3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0</v>
      </c>
      <c r="J489" s="1">
        <f t="shared" si="297"/>
        <v>0</v>
      </c>
      <c r="K489" s="1">
        <f t="shared" si="297"/>
        <v>0</v>
      </c>
    </row>
    <row r="490" spans="1:18" x14ac:dyDescent="0.3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1.6345910350331752</v>
      </c>
      <c r="G490" s="1">
        <f t="shared" ref="G490:K490" si="298">SUM(G491:G500)</f>
        <v>1.8583269866330994</v>
      </c>
      <c r="H490" s="1">
        <f t="shared" si="298"/>
        <v>1.8582105663346506</v>
      </c>
      <c r="I490" s="1">
        <f t="shared" si="298"/>
        <v>2.3155304529986718</v>
      </c>
      <c r="J490" s="1">
        <f t="shared" si="298"/>
        <v>2.0295136228368684</v>
      </c>
      <c r="K490" s="1">
        <f t="shared" si="298"/>
        <v>1.8029434687423764</v>
      </c>
      <c r="M490" s="8"/>
      <c r="N490" s="8"/>
      <c r="O490" s="8"/>
      <c r="P490" s="8"/>
      <c r="Q490" s="8"/>
      <c r="R490" s="8"/>
    </row>
    <row r="491" spans="1:18" x14ac:dyDescent="0.3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2.7737989224558657E-2</v>
      </c>
      <c r="G491" s="1">
        <f t="shared" ref="G491:K491" si="300">IFERROR(G346/G314,0)*G469</f>
        <v>1.3932852215320639E-2</v>
      </c>
      <c r="H491" s="1">
        <f t="shared" si="300"/>
        <v>2.2427065470145748E-2</v>
      </c>
      <c r="I491" s="1">
        <f t="shared" si="300"/>
        <v>0.16402736173239926</v>
      </c>
      <c r="J491" s="1">
        <f t="shared" si="300"/>
        <v>5.6606447211006182E-2</v>
      </c>
      <c r="K491" s="1">
        <f t="shared" si="300"/>
        <v>1.1462110563179128E-2</v>
      </c>
    </row>
    <row r="492" spans="1:18" x14ac:dyDescent="0.3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0</v>
      </c>
      <c r="K492" s="1">
        <f t="shared" si="301"/>
        <v>0</v>
      </c>
    </row>
    <row r="493" spans="1:18" x14ac:dyDescent="0.3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3.9990922196753929E-4</v>
      </c>
      <c r="G494" s="1">
        <f t="shared" ref="G494:K494" si="303">IFERROR(G349/G317,0)*G472</f>
        <v>3.2611808101213127E-4</v>
      </c>
      <c r="H494" s="1">
        <f t="shared" si="303"/>
        <v>4.8681280900905018E-2</v>
      </c>
      <c r="I494" s="1">
        <f t="shared" si="303"/>
        <v>0.11603670736794898</v>
      </c>
      <c r="J494" s="1">
        <f t="shared" si="303"/>
        <v>0.16777079383949409</v>
      </c>
      <c r="K494" s="1">
        <f t="shared" si="303"/>
        <v>0.15624583766868574</v>
      </c>
    </row>
    <row r="495" spans="1:18" x14ac:dyDescent="0.3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1.7716601812374879E-3</v>
      </c>
      <c r="G496" s="1">
        <f t="shared" ref="G496:K496" si="305">IFERROR(G351/G319,0)*G474</f>
        <v>1.31570866542993E-4</v>
      </c>
      <c r="H496" s="1">
        <f t="shared" si="305"/>
        <v>2.6811088997583211E-2</v>
      </c>
      <c r="I496" s="1">
        <f t="shared" si="305"/>
        <v>0.18699286341208482</v>
      </c>
      <c r="J496" s="1">
        <f t="shared" si="305"/>
        <v>0.17998027113237297</v>
      </c>
      <c r="K496" s="1">
        <f t="shared" si="305"/>
        <v>8.5579625570155068E-2</v>
      </c>
    </row>
    <row r="497" spans="1:11" x14ac:dyDescent="0.3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1.5806757072038555</v>
      </c>
      <c r="G498" s="1">
        <f t="shared" ref="G498:K498" si="307">G476</f>
        <v>1.7994700228215723</v>
      </c>
      <c r="H498" s="1">
        <f t="shared" si="307"/>
        <v>1.7504200241700647</v>
      </c>
      <c r="I498" s="1">
        <f t="shared" si="307"/>
        <v>1.6597763469755988</v>
      </c>
      <c r="J498" s="1">
        <f t="shared" si="307"/>
        <v>1.4116616061708742</v>
      </c>
      <c r="K498" s="1">
        <f t="shared" si="307"/>
        <v>1.3776412127366284</v>
      </c>
    </row>
    <row r="499" spans="1:11" x14ac:dyDescent="0.3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2.4005769201555852E-2</v>
      </c>
      <c r="G499" s="1">
        <f t="shared" ref="G499:K499" si="308">IFERROR(G354/G322,0)*G477</f>
        <v>4.4466422648651353E-2</v>
      </c>
      <c r="H499" s="1">
        <f t="shared" si="308"/>
        <v>9.8711067959520483E-3</v>
      </c>
      <c r="I499" s="1">
        <f t="shared" si="308"/>
        <v>0.18869717351064005</v>
      </c>
      <c r="J499" s="1">
        <f t="shared" si="308"/>
        <v>0.21349450448312093</v>
      </c>
      <c r="K499" s="1">
        <f t="shared" si="308"/>
        <v>0.17201468220372815</v>
      </c>
    </row>
    <row r="500" spans="1:11" x14ac:dyDescent="0.3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0</v>
      </c>
      <c r="J500" s="1">
        <f t="shared" si="309"/>
        <v>0</v>
      </c>
      <c r="K500" s="1">
        <f t="shared" si="309"/>
        <v>0</v>
      </c>
    </row>
    <row r="501" spans="1:11" x14ac:dyDescent="0.3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3.3175164068691139</v>
      </c>
      <c r="G501" s="1">
        <f t="shared" ref="G501:K501" si="310">SUM(G502:G503)</f>
        <v>3.3046469547874047</v>
      </c>
      <c r="H501" s="1">
        <f t="shared" si="310"/>
        <v>4.9179807297688543</v>
      </c>
      <c r="I501" s="1">
        <f t="shared" si="310"/>
        <v>4.6781522425337618</v>
      </c>
      <c r="J501" s="1">
        <f t="shared" si="310"/>
        <v>4.6477810414500649</v>
      </c>
      <c r="K501" s="1">
        <f t="shared" si="310"/>
        <v>10.631304909574645</v>
      </c>
    </row>
    <row r="502" spans="1:11" x14ac:dyDescent="0.3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3.3175164068691139</v>
      </c>
      <c r="G502" s="6">
        <f>'[1]Electricity and CHPs_IN'!C$44-G361</f>
        <v>3.3046469547874047</v>
      </c>
      <c r="H502" s="6">
        <f>'[1]Electricity and CHPs_IN'!D$44-H361</f>
        <v>4.9179807297688543</v>
      </c>
      <c r="I502" s="6">
        <f>'[1]Electricity and CHPs_IN'!E$44-I361</f>
        <v>4.6781522425337618</v>
      </c>
      <c r="J502" s="6">
        <f>'[1]Electricity and CHPs_IN'!F$44-J361</f>
        <v>3.2273563175765245</v>
      </c>
      <c r="K502" s="6">
        <f>'[1]Electricity and CHPs_IN'!G$44-K361</f>
        <v>0</v>
      </c>
    </row>
    <row r="503" spans="1:11" x14ac:dyDescent="0.3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1.4204247238735401</v>
      </c>
      <c r="K503" s="1">
        <f>'[1]Electricity and CHPs_IN'!G$45</f>
        <v>10.631304909574645</v>
      </c>
    </row>
    <row r="504" spans="1:11" x14ac:dyDescent="0.3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3.3175164068691139</v>
      </c>
      <c r="G507" s="1">
        <f t="shared" ref="G507:K507" si="312">SUM(G508:G509)</f>
        <v>3.3046469547874047</v>
      </c>
      <c r="H507" s="1">
        <f t="shared" si="312"/>
        <v>4.9179807297688543</v>
      </c>
      <c r="I507" s="1">
        <f t="shared" si="312"/>
        <v>4.6781522425337618</v>
      </c>
      <c r="J507" s="1">
        <f t="shared" si="312"/>
        <v>4.6477810414500649</v>
      </c>
      <c r="K507" s="1">
        <f t="shared" si="312"/>
        <v>10.631304909574645</v>
      </c>
    </row>
    <row r="508" spans="1:11" x14ac:dyDescent="0.3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3.3175164068691139</v>
      </c>
      <c r="G508" s="1">
        <f t="shared" ref="G508:K508" si="313">G502</f>
        <v>3.3046469547874047</v>
      </c>
      <c r="H508" s="1">
        <f t="shared" si="313"/>
        <v>4.9179807297688543</v>
      </c>
      <c r="I508" s="1">
        <f t="shared" si="313"/>
        <v>4.6781522425337618</v>
      </c>
      <c r="J508" s="1">
        <f t="shared" si="313"/>
        <v>3.2273563175765245</v>
      </c>
      <c r="K508" s="1">
        <f t="shared" si="313"/>
        <v>0</v>
      </c>
    </row>
    <row r="509" spans="1:11" x14ac:dyDescent="0.3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1.4204247238735401</v>
      </c>
      <c r="K509" s="1">
        <f t="shared" si="314"/>
        <v>10.631304909574645</v>
      </c>
    </row>
    <row r="510" spans="1:11" x14ac:dyDescent="0.3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0.69175804245603245</v>
      </c>
      <c r="G510" s="1">
        <f t="shared" ref="G510:K510" si="315">SUM(G511:G515)</f>
        <v>1.4855237167558628</v>
      </c>
      <c r="H510" s="1">
        <f t="shared" si="315"/>
        <v>4.1074229376409308</v>
      </c>
      <c r="I510" s="1">
        <f t="shared" si="315"/>
        <v>3.1209299103842647</v>
      </c>
      <c r="J510" s="1">
        <f t="shared" si="315"/>
        <v>7.3572726053325344</v>
      </c>
      <c r="K510" s="1">
        <f t="shared" si="315"/>
        <v>8.8326853278732393</v>
      </c>
    </row>
    <row r="511" spans="1:11" x14ac:dyDescent="0.3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0.69175804245603245</v>
      </c>
      <c r="G511" s="6">
        <f>'[1]Electricity and CHPs_IN'!C$42-G380</f>
        <v>1.4855237167558628</v>
      </c>
      <c r="H511" s="6">
        <f>'[1]Electricity and CHPs_IN'!D$42-H380</f>
        <v>4.1074229376409308</v>
      </c>
      <c r="I511" s="6">
        <f>'[1]Electricity and CHPs_IN'!E$42-I380</f>
        <v>3.1209299103842647</v>
      </c>
      <c r="J511" s="6">
        <f>'[1]Electricity and CHPs_IN'!F$42-J380</f>
        <v>5.0510773025472275</v>
      </c>
      <c r="K511" s="6">
        <f>'[1]Electricity and CHPs_IN'!G$42-K380</f>
        <v>2.4279990671205551</v>
      </c>
    </row>
    <row r="512" spans="1:11" x14ac:dyDescent="0.3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2.3061953027853068</v>
      </c>
      <c r="K512" s="1">
        <f>'[1]Electricity and CHPs_IN'!G$43-K381</f>
        <v>6.4046862607526833</v>
      </c>
    </row>
    <row r="513" spans="1:11" x14ac:dyDescent="0.3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</v>
      </c>
      <c r="J513" s="1">
        <f>'[1]Electricity and CHPs_IN'!F$50-J382</f>
        <v>0</v>
      </c>
      <c r="K513" s="1">
        <f>'[1]Electricity and CHPs_IN'!G$50-K382</f>
        <v>0</v>
      </c>
    </row>
    <row r="514" spans="1:11" x14ac:dyDescent="0.3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</v>
      </c>
      <c r="J514" s="1">
        <f>'[1]Electricity and CHPs_IN'!F$53-J383</f>
        <v>0</v>
      </c>
      <c r="K514" s="1">
        <f>'[1]Electricity and CHPs_IN'!G$53-K383</f>
        <v>0</v>
      </c>
    </row>
    <row r="515" spans="1:11" x14ac:dyDescent="0.3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</v>
      </c>
      <c r="J515" s="1">
        <f>'[1]Electricity and CHPs_IN'!F$56-J384</f>
        <v>0</v>
      </c>
      <c r="K515" s="1">
        <f>'[1]Electricity and CHPs_IN'!G$56-K384</f>
        <v>0</v>
      </c>
    </row>
    <row r="516" spans="1:11" x14ac:dyDescent="0.3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</v>
      </c>
      <c r="J516" s="1">
        <f t="shared" si="316"/>
        <v>2.2016281920868397</v>
      </c>
      <c r="K516" s="1">
        <f t="shared" si="316"/>
        <v>0.98438527895559047</v>
      </c>
    </row>
    <row r="517" spans="1:11" x14ac:dyDescent="0.3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</v>
      </c>
      <c r="J517" s="1">
        <f>'[1]Electricity and CHPs_IN'!F$46-J397</f>
        <v>2.2016281920868397</v>
      </c>
      <c r="K517" s="1">
        <f>'[1]Electricity and CHPs_IN'!G$46-K397</f>
        <v>0.98438527895559047</v>
      </c>
    </row>
    <row r="518" spans="1:11" x14ac:dyDescent="0.3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0</v>
      </c>
      <c r="J518" s="1">
        <f>'[1]Electricity and CHPs_IN'!F$57-J398</f>
        <v>0</v>
      </c>
      <c r="K518" s="1">
        <f>'[1]Electricity and CHPs_IN'!G$57-K398</f>
        <v>0</v>
      </c>
    </row>
    <row r="519" spans="1:11" x14ac:dyDescent="0.3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0.32978921532172428</v>
      </c>
      <c r="G520" s="13">
        <f t="shared" si="317"/>
        <v>0.32672705953790043</v>
      </c>
      <c r="H520" s="13">
        <f t="shared" si="317"/>
        <v>0.32579414329959328</v>
      </c>
      <c r="I520" s="13">
        <f t="shared" si="317"/>
        <v>0.33020579162751962</v>
      </c>
      <c r="J520" s="13">
        <f t="shared" si="317"/>
        <v>0.33170584005147608</v>
      </c>
      <c r="K520" s="13" t="str">
        <f t="shared" si="317"/>
        <v>-</v>
      </c>
    </row>
    <row r="521" spans="1:11" x14ac:dyDescent="0.3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0.80000000851611619</v>
      </c>
      <c r="G523" s="13">
        <f t="shared" si="318"/>
        <v>0.80000000605527244</v>
      </c>
      <c r="H523" s="13">
        <f t="shared" si="318"/>
        <v>0.80000001416465771</v>
      </c>
      <c r="I523" s="13">
        <f t="shared" si="318"/>
        <v>0.80000000497065071</v>
      </c>
      <c r="J523" s="13">
        <f t="shared" si="318"/>
        <v>0.80000000253098968</v>
      </c>
      <c r="K523" s="13">
        <f t="shared" si="318"/>
        <v>0.79999999652556342</v>
      </c>
    </row>
    <row r="524" spans="1:11" x14ac:dyDescent="0.3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0.34996762810216775</v>
      </c>
      <c r="G524" s="13" t="str">
        <f t="shared" ref="G524:K524" si="319">IFERROR(G69/G297,"-")</f>
        <v>-</v>
      </c>
      <c r="H524" s="13" t="str">
        <f t="shared" si="319"/>
        <v>-</v>
      </c>
      <c r="I524" s="13" t="str">
        <f t="shared" si="319"/>
        <v>-</v>
      </c>
      <c r="J524" s="13" t="str">
        <f t="shared" si="319"/>
        <v>-</v>
      </c>
      <c r="K524" s="13" t="str">
        <f t="shared" si="319"/>
        <v>-</v>
      </c>
    </row>
    <row r="525" spans="1:11" x14ac:dyDescent="0.3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0.11625258783563165</v>
      </c>
      <c r="G525" s="13" t="str">
        <f t="shared" ref="G525:K525" si="320">IFERROR(G70/(G298+G411),"-")</f>
        <v>-</v>
      </c>
      <c r="H525" s="13" t="str">
        <f t="shared" si="320"/>
        <v>-</v>
      </c>
      <c r="I525" s="13" t="str">
        <f t="shared" si="320"/>
        <v>-</v>
      </c>
      <c r="J525" s="13" t="str">
        <f t="shared" si="320"/>
        <v>-</v>
      </c>
      <c r="K525" s="13" t="str">
        <f t="shared" si="320"/>
        <v>-</v>
      </c>
    </row>
    <row r="526" spans="1:11" x14ac:dyDescent="0.3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0.24171061648810874</v>
      </c>
      <c r="G526" s="13">
        <f t="shared" ref="G526:K526" si="321">IFERROR(G71/(G299+G463),"-")</f>
        <v>0.24668463833952911</v>
      </c>
      <c r="H526" s="13">
        <f t="shared" si="321"/>
        <v>0.25294804247727237</v>
      </c>
      <c r="I526" s="13">
        <f t="shared" si="321"/>
        <v>0.26340901986735715</v>
      </c>
      <c r="J526" s="13" t="str">
        <f t="shared" si="321"/>
        <v>-</v>
      </c>
      <c r="K526" s="13" t="str">
        <f t="shared" si="321"/>
        <v>-</v>
      </c>
    </row>
    <row r="527" spans="1:11" x14ac:dyDescent="0.3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0.62259403846746419</v>
      </c>
      <c r="K527" s="13">
        <f t="shared" si="322"/>
        <v>0.61314706906479777</v>
      </c>
    </row>
    <row r="528" spans="1:11" x14ac:dyDescent="0.3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 t="str">
        <f t="shared" ref="G528:K528" si="323">IFERROR(G82/G310,"-")</f>
        <v>-</v>
      </c>
      <c r="H528" s="13">
        <f t="shared" si="323"/>
        <v>0</v>
      </c>
      <c r="I528" s="13" t="str">
        <f t="shared" si="323"/>
        <v>-</v>
      </c>
      <c r="J528" s="13" t="str">
        <f t="shared" si="323"/>
        <v>-</v>
      </c>
      <c r="K528" s="13">
        <f t="shared" si="323"/>
        <v>0.41515073564311739</v>
      </c>
    </row>
    <row r="529" spans="1:11" x14ac:dyDescent="0.3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 t="str">
        <f t="shared" si="324"/>
        <v>-</v>
      </c>
      <c r="K529" s="13">
        <f t="shared" si="324"/>
        <v>0.35770217806685045</v>
      </c>
    </row>
    <row r="530" spans="1:11" x14ac:dyDescent="0.3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0.26350909884286183</v>
      </c>
      <c r="G530" s="13" t="str">
        <f t="shared" ref="G530:K530" si="325">IFERROR(G84/SUM(G312,G417),"-")</f>
        <v>-</v>
      </c>
      <c r="H530" s="13" t="str">
        <f t="shared" si="325"/>
        <v>-</v>
      </c>
      <c r="I530" s="13">
        <f t="shared" si="325"/>
        <v>0.24660319519969082</v>
      </c>
      <c r="J530" s="13">
        <f t="shared" si="325"/>
        <v>0.24928424724143589</v>
      </c>
      <c r="K530" s="13" t="str">
        <f t="shared" si="325"/>
        <v>-</v>
      </c>
    </row>
    <row r="531" spans="1:11" x14ac:dyDescent="0.3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0.40000000000000013</v>
      </c>
      <c r="K531" s="13">
        <f t="shared" si="326"/>
        <v>0.39999994892262841</v>
      </c>
    </row>
    <row r="532" spans="1:11" x14ac:dyDescent="0.3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0.34892683363060234</v>
      </c>
      <c r="G532" s="13">
        <f t="shared" ref="G532:K532" si="327">IFERROR(G86/SUM(G314,G469),"-'")</f>
        <v>0.35199999864357945</v>
      </c>
      <c r="H532" s="13">
        <f t="shared" si="327"/>
        <v>0.35445232454098008</v>
      </c>
      <c r="I532" s="13">
        <f t="shared" si="327"/>
        <v>0.3599999996002432</v>
      </c>
      <c r="J532" s="13">
        <f t="shared" si="327"/>
        <v>0.35938526495845069</v>
      </c>
      <c r="K532" s="13">
        <f t="shared" si="327"/>
        <v>0.35611196973856796</v>
      </c>
    </row>
    <row r="533" spans="1:11" x14ac:dyDescent="0.3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 t="str">
        <f t="shared" si="329"/>
        <v>-</v>
      </c>
      <c r="K533" s="13">
        <f t="shared" si="329"/>
        <v>0</v>
      </c>
    </row>
    <row r="534" spans="1:11" x14ac:dyDescent="0.3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0.26679428768950997</v>
      </c>
      <c r="G535" s="13">
        <f t="shared" ref="G535:K535" si="331">IFERROR(G89/SUM(G317,G472),"-")</f>
        <v>0.27160023715711479</v>
      </c>
      <c r="H535" s="13">
        <f t="shared" si="331"/>
        <v>0.27445377092954598</v>
      </c>
      <c r="I535" s="13">
        <f t="shared" si="331"/>
        <v>0.2792322358317072</v>
      </c>
      <c r="J535" s="13">
        <f t="shared" si="331"/>
        <v>0.2835277062313637</v>
      </c>
      <c r="K535" s="13">
        <f t="shared" si="331"/>
        <v>0.28898379868851082</v>
      </c>
    </row>
    <row r="536" spans="1:11" x14ac:dyDescent="0.3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 t="str">
        <f t="shared" si="332"/>
        <v>-</v>
      </c>
      <c r="J536" s="13" t="str">
        <f t="shared" si="332"/>
        <v>-</v>
      </c>
      <c r="K536" s="13" t="str">
        <f t="shared" si="332"/>
        <v>-</v>
      </c>
    </row>
    <row r="537" spans="1:11" x14ac:dyDescent="0.3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0.28841206158068677</v>
      </c>
      <c r="G537" s="13">
        <f t="shared" ref="G537:K537" si="333">IFERROR(G91/SUM(G319,G474),"-")</f>
        <v>0.29182757903524353</v>
      </c>
      <c r="H537" s="13">
        <f t="shared" si="333"/>
        <v>0.29455789853062309</v>
      </c>
      <c r="I537" s="13">
        <f t="shared" si="333"/>
        <v>0.29999735513952897</v>
      </c>
      <c r="J537" s="13">
        <f t="shared" si="333"/>
        <v>0.3046884150855132</v>
      </c>
      <c r="K537" s="13">
        <f t="shared" si="333"/>
        <v>0.30946833069664109</v>
      </c>
    </row>
    <row r="538" spans="1:11" x14ac:dyDescent="0.3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 t="str">
        <f t="shared" si="334"/>
        <v>-</v>
      </c>
      <c r="J538" s="13" t="str">
        <f t="shared" si="334"/>
        <v>-</v>
      </c>
      <c r="K538" s="13" t="str">
        <f t="shared" si="334"/>
        <v>-</v>
      </c>
    </row>
    <row r="539" spans="1:11" x14ac:dyDescent="0.3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0.36265861228241392</v>
      </c>
      <c r="G539" s="13">
        <f t="shared" ref="G539:K539" si="335">IFERROR(G93/SUM(G321,G476),"-")</f>
        <v>0.36307853235634241</v>
      </c>
      <c r="H539" s="13">
        <f t="shared" si="335"/>
        <v>0.36361464566126406</v>
      </c>
      <c r="I539" s="13">
        <f t="shared" si="335"/>
        <v>0.3647580755157952</v>
      </c>
      <c r="J539" s="13">
        <f t="shared" si="335"/>
        <v>0.37492121229891018</v>
      </c>
      <c r="K539" s="13">
        <f t="shared" si="335"/>
        <v>0.38417976746455879</v>
      </c>
    </row>
    <row r="540" spans="1:11" x14ac:dyDescent="0.3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0.35996179300581571</v>
      </c>
      <c r="G540" s="13">
        <f t="shared" ref="G540:K540" si="336">IFERROR(G94/SUM(G322,G477),"-")</f>
        <v>0.35999999965908536</v>
      </c>
      <c r="H540" s="13">
        <f t="shared" si="336"/>
        <v>0.35997972146332852</v>
      </c>
      <c r="I540" s="13">
        <f t="shared" si="336"/>
        <v>0.3599999989742228</v>
      </c>
      <c r="J540" s="13">
        <f t="shared" si="336"/>
        <v>0.35982639507522485</v>
      </c>
      <c r="K540" s="13">
        <f t="shared" si="336"/>
        <v>0.35948984406292778</v>
      </c>
    </row>
    <row r="541" spans="1:11" x14ac:dyDescent="0.3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 t="str">
        <f t="shared" si="337"/>
        <v>-</v>
      </c>
      <c r="J541" s="13" t="str">
        <f t="shared" si="337"/>
        <v>-</v>
      </c>
      <c r="K541" s="13" t="str">
        <f t="shared" si="337"/>
        <v>-</v>
      </c>
    </row>
    <row r="542" spans="1:11" x14ac:dyDescent="0.3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0.35745695376016645</v>
      </c>
      <c r="G542" s="13">
        <f t="shared" ref="G542:K542" si="338">IFERROR(G129/G357,"-")</f>
        <v>0.35745695376016562</v>
      </c>
      <c r="H542" s="13">
        <f t="shared" si="338"/>
        <v>0.3574569537601659</v>
      </c>
      <c r="I542" s="13">
        <f t="shared" si="338"/>
        <v>0.35745695376016617</v>
      </c>
      <c r="J542" s="13">
        <f t="shared" si="338"/>
        <v>0.3574569537601659</v>
      </c>
      <c r="K542" s="13">
        <f t="shared" si="338"/>
        <v>0.35745695376016617</v>
      </c>
    </row>
    <row r="543" spans="1:11" x14ac:dyDescent="0.3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</v>
      </c>
      <c r="K543" s="13">
        <f t="shared" si="339"/>
        <v>0.34140256108732564</v>
      </c>
    </row>
    <row r="544" spans="1:11" x14ac:dyDescent="0.3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3.8247650048682809E-2</v>
      </c>
      <c r="G544" s="13">
        <f t="shared" ref="G544:K544" si="340">IFERROR(G131/SUM(G359,G426),"-")</f>
        <v>3.7679726015577841E-2</v>
      </c>
      <c r="H544" s="13">
        <f t="shared" si="340"/>
        <v>3.7612009591707969E-2</v>
      </c>
      <c r="I544" s="13">
        <f t="shared" si="340"/>
        <v>3.7695981203490977E-2</v>
      </c>
      <c r="J544" s="13">
        <f t="shared" si="340"/>
        <v>3.7286069315781163E-2</v>
      </c>
      <c r="K544" s="13">
        <f t="shared" si="340"/>
        <v>3.096200636114221E-2</v>
      </c>
    </row>
    <row r="545" spans="2:11" x14ac:dyDescent="0.3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4.8242842485815576E-2</v>
      </c>
      <c r="K545" s="13">
        <f t="shared" si="341"/>
        <v>5.4000000000000048E-2</v>
      </c>
    </row>
    <row r="546" spans="2:11" x14ac:dyDescent="0.3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6.1972644073597309E-2</v>
      </c>
      <c r="G546" s="13">
        <f t="shared" ref="G546:K546" si="342">IFERROR(G133/SUM(G361,G502),"-")</f>
        <v>6.1972650586154074E-2</v>
      </c>
      <c r="H546" s="13">
        <f t="shared" si="342"/>
        <v>6.1972650567355292E-2</v>
      </c>
      <c r="I546" s="13">
        <f t="shared" si="342"/>
        <v>6.197265056735532E-2</v>
      </c>
      <c r="J546" s="13">
        <f t="shared" si="342"/>
        <v>6.1972631290942798E-2</v>
      </c>
      <c r="K546" s="13" t="str">
        <f t="shared" si="342"/>
        <v>-</v>
      </c>
    </row>
    <row r="547" spans="2:11" x14ac:dyDescent="0.3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4.788081210015771E-2</v>
      </c>
      <c r="K547" s="13">
        <f t="shared" si="343"/>
        <v>4.5431748341630988E-2</v>
      </c>
    </row>
    <row r="548" spans="2:11" x14ac:dyDescent="0.3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0.24392880313603463</v>
      </c>
      <c r="G548" s="13" t="str">
        <f t="shared" ref="G548:K548" si="344">IFERROR(G150/SUM(G378,G435),"-")</f>
        <v>-</v>
      </c>
      <c r="H548" s="13">
        <f t="shared" si="344"/>
        <v>0</v>
      </c>
      <c r="I548" s="13">
        <f t="shared" si="344"/>
        <v>0</v>
      </c>
      <c r="J548" s="13">
        <f t="shared" si="344"/>
        <v>0.30621443215524219</v>
      </c>
      <c r="K548" s="13">
        <f t="shared" si="344"/>
        <v>0.30575570422277049</v>
      </c>
    </row>
    <row r="549" spans="2:11" x14ac:dyDescent="0.3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 t="str">
        <f t="shared" si="345"/>
        <v>-</v>
      </c>
      <c r="K549" s="13">
        <f t="shared" si="345"/>
        <v>0.26449786255154178</v>
      </c>
    </row>
    <row r="550" spans="2:11" x14ac:dyDescent="0.3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0.19764462363130161</v>
      </c>
      <c r="G550" s="13">
        <f t="shared" ref="G550:K550" si="346">IFERROR(G152/SUM(G380,G511),"-")</f>
        <v>0.22581880641761817</v>
      </c>
      <c r="H550" s="13">
        <f t="shared" si="346"/>
        <v>0.26806349484562592</v>
      </c>
      <c r="I550" s="13">
        <f t="shared" si="346"/>
        <v>0.33851572259195084</v>
      </c>
      <c r="J550" s="13">
        <f t="shared" si="346"/>
        <v>0.35294626046445771</v>
      </c>
      <c r="K550" s="13">
        <f t="shared" si="346"/>
        <v>0.36732166699958424</v>
      </c>
    </row>
    <row r="551" spans="2:11" x14ac:dyDescent="0.3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0.33541661261534711</v>
      </c>
      <c r="K551" s="13">
        <f t="shared" si="347"/>
        <v>0.34898516601437335</v>
      </c>
    </row>
    <row r="552" spans="2:11" x14ac:dyDescent="0.3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 t="str">
        <f t="shared" si="348"/>
        <v>-</v>
      </c>
      <c r="J552" s="13" t="str">
        <f t="shared" si="348"/>
        <v>-</v>
      </c>
      <c r="K552" s="13" t="str">
        <f t="shared" si="348"/>
        <v>-</v>
      </c>
    </row>
    <row r="553" spans="2:11" x14ac:dyDescent="0.3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 t="str">
        <f t="shared" si="349"/>
        <v>-</v>
      </c>
      <c r="J553" s="13" t="str">
        <f t="shared" si="349"/>
        <v>-</v>
      </c>
      <c r="K553" s="13" t="str">
        <f t="shared" si="349"/>
        <v>-</v>
      </c>
    </row>
    <row r="554" spans="2:11" x14ac:dyDescent="0.3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 t="str">
        <f t="shared" si="350"/>
        <v>-</v>
      </c>
      <c r="J554" s="13" t="str">
        <f t="shared" si="350"/>
        <v>-</v>
      </c>
      <c r="K554" s="13" t="str">
        <f t="shared" si="350"/>
        <v>-</v>
      </c>
    </row>
    <row r="555" spans="2:11" x14ac:dyDescent="0.3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 t="str">
        <f t="shared" si="351"/>
        <v>-</v>
      </c>
      <c r="K561" s="13" t="str">
        <f t="shared" si="351"/>
        <v>-</v>
      </c>
    </row>
    <row r="562" spans="2:11" x14ac:dyDescent="0.3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0.41965646034495241</v>
      </c>
      <c r="K562" s="13">
        <f t="shared" si="352"/>
        <v>0.41784334342940038</v>
      </c>
    </row>
    <row r="563" spans="2:11" x14ac:dyDescent="0.3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 t="str">
        <f t="shared" si="353"/>
        <v>-</v>
      </c>
      <c r="J563" s="13">
        <f t="shared" si="353"/>
        <v>0.54999999999999949</v>
      </c>
      <c r="K563" s="13">
        <f t="shared" si="353"/>
        <v>0.5999999925867503</v>
      </c>
    </row>
    <row r="564" spans="2:11" x14ac:dyDescent="0.3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 t="str">
        <f t="shared" si="354"/>
        <v>-</v>
      </c>
      <c r="J564" s="13" t="str">
        <f t="shared" si="354"/>
        <v>-</v>
      </c>
      <c r="K564" s="13" t="str">
        <f t="shared" si="354"/>
        <v>-</v>
      </c>
    </row>
    <row r="565" spans="2:11" x14ac:dyDescent="0.3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0.7000020386821928</v>
      </c>
      <c r="G565" s="13">
        <f t="shared" si="355"/>
        <v>0.69999078502817613</v>
      </c>
      <c r="H565" s="13">
        <f t="shared" si="355"/>
        <v>0.69999958292861475</v>
      </c>
      <c r="I565" s="13" t="str">
        <f t="shared" si="355"/>
        <v>-</v>
      </c>
      <c r="J565" s="13">
        <f t="shared" si="355"/>
        <v>0.70000353325506703</v>
      </c>
      <c r="K565" s="13">
        <f t="shared" si="355"/>
        <v>0.69999954614095783</v>
      </c>
    </row>
    <row r="566" spans="2:11" x14ac:dyDescent="0.35">
      <c r="B566" s="5" t="s">
        <v>6</v>
      </c>
      <c r="C566" s="5" t="s">
        <v>7</v>
      </c>
      <c r="D566" t="s">
        <v>287</v>
      </c>
      <c r="E566" s="5" t="s">
        <v>240</v>
      </c>
      <c r="F566" s="13" t="str">
        <f t="shared" si="355"/>
        <v>-</v>
      </c>
      <c r="G566" s="13" t="str">
        <f t="shared" si="355"/>
        <v>-</v>
      </c>
      <c r="H566" s="13" t="str">
        <f t="shared" si="355"/>
        <v>-</v>
      </c>
      <c r="I566" s="13" t="str">
        <f t="shared" si="355"/>
        <v>-</v>
      </c>
      <c r="J566" s="13" t="str">
        <f t="shared" si="355"/>
        <v>-</v>
      </c>
      <c r="K566" s="13" t="str">
        <f t="shared" si="355"/>
        <v>-</v>
      </c>
    </row>
    <row r="567" spans="2:11" x14ac:dyDescent="0.35">
      <c r="B567" s="5" t="s">
        <v>6</v>
      </c>
      <c r="C567" s="5" t="s">
        <v>7</v>
      </c>
      <c r="D567" t="s">
        <v>288</v>
      </c>
      <c r="E567" s="5" t="s">
        <v>240</v>
      </c>
      <c r="F567" s="13" t="str">
        <f t="shared" si="355"/>
        <v>-</v>
      </c>
      <c r="G567" s="13" t="str">
        <f t="shared" si="355"/>
        <v>-</v>
      </c>
      <c r="H567" s="13" t="str">
        <f t="shared" si="355"/>
        <v>-</v>
      </c>
      <c r="I567" s="13" t="str">
        <f t="shared" si="355"/>
        <v>-</v>
      </c>
      <c r="J567" s="13" t="str">
        <f t="shared" si="355"/>
        <v>-</v>
      </c>
      <c r="K567" s="13" t="str">
        <f t="shared" si="355"/>
        <v>-</v>
      </c>
    </row>
    <row r="568" spans="2:11" x14ac:dyDescent="0.3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0.93409343755781649</v>
      </c>
      <c r="G568" s="13">
        <f t="shared" si="355"/>
        <v>0.60561996605178392</v>
      </c>
      <c r="H568" s="13">
        <f t="shared" si="355"/>
        <v>0.8706763041708715</v>
      </c>
      <c r="I568" s="13" t="str">
        <f t="shared" si="355"/>
        <v>-</v>
      </c>
      <c r="J568" s="13">
        <f t="shared" si="355"/>
        <v>0</v>
      </c>
      <c r="K568" s="13">
        <f t="shared" si="355"/>
        <v>0</v>
      </c>
    </row>
    <row r="569" spans="2:11" x14ac:dyDescent="0.3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0.95503092774482035</v>
      </c>
      <c r="G569" s="13">
        <f t="shared" si="355"/>
        <v>0.71604093060490093</v>
      </c>
      <c r="H569" s="13">
        <f t="shared" si="355"/>
        <v>0.89236292698321129</v>
      </c>
      <c r="I569" s="13">
        <f t="shared" si="355"/>
        <v>0.90207047197919543</v>
      </c>
      <c r="J569" s="13">
        <f t="shared" si="355"/>
        <v>0.90426557613603997</v>
      </c>
      <c r="K569" s="13">
        <f t="shared" si="355"/>
        <v>0.90426920469202832</v>
      </c>
    </row>
    <row r="570" spans="2:11" x14ac:dyDescent="0.3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0.95502862214687279</v>
      </c>
      <c r="G570" s="13">
        <f t="shared" si="355"/>
        <v>0.7160391173649685</v>
      </c>
      <c r="H570" s="13">
        <f t="shared" si="355"/>
        <v>0.88996827161787795</v>
      </c>
      <c r="I570" s="13">
        <f t="shared" si="355"/>
        <v>0.90206559504493966</v>
      </c>
      <c r="J570" s="13">
        <f t="shared" si="355"/>
        <v>0.90426801263716872</v>
      </c>
      <c r="K570" s="13">
        <f t="shared" si="355"/>
        <v>0.90426920493515872</v>
      </c>
    </row>
    <row r="571" spans="2:11" x14ac:dyDescent="0.3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0.9386476103428939</v>
      </c>
      <c r="G571" s="13">
        <f t="shared" si="355"/>
        <v>0.67166172126846713</v>
      </c>
      <c r="H571" s="13">
        <f t="shared" si="355"/>
        <v>0.87641125002154052</v>
      </c>
      <c r="I571" s="13" t="str">
        <f t="shared" si="355"/>
        <v>-</v>
      </c>
      <c r="J571" s="13">
        <f t="shared" si="355"/>
        <v>0</v>
      </c>
      <c r="K571" s="13">
        <f t="shared" si="355"/>
        <v>0</v>
      </c>
    </row>
    <row r="572" spans="2:11" x14ac:dyDescent="0.3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0.59933761159131982</v>
      </c>
      <c r="G573" s="4" t="str">
        <f t="shared" ref="G573:K573" si="356">IFERROR(G210/G440,"-")</f>
        <v>-</v>
      </c>
      <c r="H573" s="4" t="str">
        <f t="shared" si="356"/>
        <v>-</v>
      </c>
      <c r="I573" s="4">
        <f t="shared" si="356"/>
        <v>0.85445501111132449</v>
      </c>
      <c r="J573" s="4" t="str">
        <f t="shared" si="356"/>
        <v>-</v>
      </c>
      <c r="K573" s="4">
        <f t="shared" si="356"/>
        <v>0.38083293048419858</v>
      </c>
    </row>
    <row r="574" spans="2:11" x14ac:dyDescent="0.3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0.85445501111132482</v>
      </c>
      <c r="G575" s="4">
        <f t="shared" ref="G575:K575" si="358">IFERROR(G218/G448,"-")</f>
        <v>0.85445501111132471</v>
      </c>
      <c r="H575" s="4">
        <f t="shared" si="358"/>
        <v>0.85445501111132505</v>
      </c>
      <c r="I575" s="4" t="str">
        <f t="shared" si="358"/>
        <v>-</v>
      </c>
      <c r="J575" s="4" t="str">
        <f t="shared" si="358"/>
        <v>-</v>
      </c>
      <c r="K575" s="4" t="str">
        <f t="shared" si="358"/>
        <v>-</v>
      </c>
    </row>
    <row r="576" spans="2:11" x14ac:dyDescent="0.3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0.6999999999999994</v>
      </c>
      <c r="G576" s="4">
        <f t="shared" ref="G576:K576" si="359">IFERROR(G224/G454,"-")</f>
        <v>0.69999999999999929</v>
      </c>
      <c r="H576" s="4">
        <f t="shared" si="359"/>
        <v>0.69999999999999984</v>
      </c>
      <c r="I576" s="4">
        <f t="shared" si="359"/>
        <v>0.70000000000000029</v>
      </c>
      <c r="J576" s="4">
        <f t="shared" si="359"/>
        <v>0.70000000000000018</v>
      </c>
      <c r="K576" s="4">
        <f t="shared" si="359"/>
        <v>0.69999999999999973</v>
      </c>
    </row>
    <row r="577" spans="2:11" x14ac:dyDescent="0.3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3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 t="str">
        <f t="shared" si="361"/>
        <v>-</v>
      </c>
      <c r="K578" t="str">
        <f t="shared" si="361"/>
        <v>-</v>
      </c>
    </row>
    <row r="579" spans="2:11" x14ac:dyDescent="0.3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3.0000000000000036</v>
      </c>
      <c r="H579" s="4">
        <f t="shared" si="362"/>
        <v>2.9999999999999987</v>
      </c>
      <c r="I579" s="4">
        <f t="shared" si="362"/>
        <v>3</v>
      </c>
      <c r="J579" s="4">
        <f t="shared" si="362"/>
        <v>3.0000000000000036</v>
      </c>
      <c r="K579" s="4">
        <f t="shared" si="362"/>
        <v>3.0000000000000027</v>
      </c>
    </row>
    <row r="580" spans="2:11" x14ac:dyDescent="0.3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0.53609145966674265</v>
      </c>
      <c r="G580" s="3">
        <f>[1]Other_transformation!C$5</f>
        <v>0</v>
      </c>
      <c r="H580" s="3">
        <f>[1]Other_transformation!D$5</f>
        <v>0.38166501693078364</v>
      </c>
      <c r="I580" s="3">
        <f>[1]Other_transformation!E$5</f>
        <v>0</v>
      </c>
      <c r="J580" s="3">
        <f>[1]Other_transformation!F$5</f>
        <v>0</v>
      </c>
      <c r="K580" s="3">
        <f>[1]Other_transformation!G$5</f>
        <v>3.4595867053349179</v>
      </c>
    </row>
    <row r="581" spans="2:11" x14ac:dyDescent="0.3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0.53609145966674265</v>
      </c>
      <c r="G581" s="1">
        <f t="shared" ref="G581:K581" si="363">G580</f>
        <v>0</v>
      </c>
      <c r="H581" s="1">
        <f t="shared" si="363"/>
        <v>0.38166501693078364</v>
      </c>
      <c r="I581" s="1">
        <f t="shared" si="363"/>
        <v>0</v>
      </c>
      <c r="J581" s="1">
        <f t="shared" si="363"/>
        <v>0</v>
      </c>
      <c r="K581" s="1">
        <f t="shared" si="363"/>
        <v>3.4595867053349179</v>
      </c>
    </row>
    <row r="582" spans="2:11" x14ac:dyDescent="0.3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0.53609145966674265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0.38166501693078364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0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2:11" x14ac:dyDescent="0.3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0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3.4595867053349179</v>
      </c>
    </row>
    <row r="584" spans="2:11" x14ac:dyDescent="0.3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0.20907566927002941</v>
      </c>
      <c r="G584" s="3">
        <f t="shared" ref="G584:K584" si="364">G585</f>
        <v>0</v>
      </c>
      <c r="H584" s="3">
        <f t="shared" si="364"/>
        <v>0.14884932833448405</v>
      </c>
      <c r="I584" s="3">
        <f t="shared" si="364"/>
        <v>0</v>
      </c>
      <c r="J584" s="3">
        <f t="shared" si="364"/>
        <v>0</v>
      </c>
      <c r="K584" s="3">
        <f t="shared" si="364"/>
        <v>1.3492388150806165</v>
      </c>
    </row>
    <row r="585" spans="2:11" x14ac:dyDescent="0.3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0.20907566927002941</v>
      </c>
      <c r="G585" s="1">
        <f t="shared" ref="G585:K585" si="365">SUM(G586:G587)</f>
        <v>0</v>
      </c>
      <c r="H585" s="1">
        <f t="shared" si="365"/>
        <v>0.14884932833448405</v>
      </c>
      <c r="I585" s="1">
        <f t="shared" si="365"/>
        <v>0</v>
      </c>
      <c r="J585" s="1">
        <f t="shared" si="365"/>
        <v>0</v>
      </c>
      <c r="K585" s="1">
        <f t="shared" si="365"/>
        <v>1.3492388150806165</v>
      </c>
    </row>
    <row r="586" spans="2:11" x14ac:dyDescent="0.3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0.20907566927002941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0.14884932833448405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0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 x14ac:dyDescent="0.3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0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1.3492388150806165</v>
      </c>
    </row>
    <row r="588" spans="2:11" x14ac:dyDescent="0.3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1.5648509048492456</v>
      </c>
      <c r="G588" s="3">
        <f t="shared" ref="G588:K588" si="366">G589+G592</f>
        <v>0</v>
      </c>
      <c r="H588" s="3">
        <f t="shared" si="366"/>
        <v>1.1140801415082371</v>
      </c>
      <c r="I588" s="3">
        <f t="shared" si="366"/>
        <v>0</v>
      </c>
      <c r="J588" s="3">
        <f t="shared" si="366"/>
        <v>0</v>
      </c>
      <c r="K588" s="3">
        <f t="shared" si="366"/>
        <v>10.304626139206734</v>
      </c>
    </row>
    <row r="589" spans="2:11" x14ac:dyDescent="0.3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1.5275926143203817</v>
      </c>
      <c r="G589" s="1">
        <f t="shared" ref="G589:K589" si="367">SUM(G590:G591)</f>
        <v>0</v>
      </c>
      <c r="H589" s="1">
        <f t="shared" si="367"/>
        <v>1.087554465744268</v>
      </c>
      <c r="I589" s="1">
        <f t="shared" si="367"/>
        <v>0</v>
      </c>
      <c r="J589" s="1">
        <f t="shared" si="367"/>
        <v>0</v>
      </c>
      <c r="K589" s="1">
        <f t="shared" si="367"/>
        <v>9.8580923408824344</v>
      </c>
    </row>
    <row r="590" spans="2:11" x14ac:dyDescent="0.3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1.5275926143203817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1.087554465744268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0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0</v>
      </c>
    </row>
    <row r="591" spans="2:11" x14ac:dyDescent="0.3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0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9.8580923408824344</v>
      </c>
    </row>
    <row r="592" spans="2:11" x14ac:dyDescent="0.3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3.7258290528863772E-2</v>
      </c>
      <c r="G592" s="1">
        <f t="shared" ref="G592:K592" si="368">SUM(G593:G594)</f>
        <v>0</v>
      </c>
      <c r="H592" s="1">
        <f t="shared" si="368"/>
        <v>2.6525675763969199E-2</v>
      </c>
      <c r="I592" s="1">
        <f t="shared" si="368"/>
        <v>0</v>
      </c>
      <c r="J592" s="1">
        <f t="shared" si="368"/>
        <v>0</v>
      </c>
      <c r="K592" s="1">
        <f t="shared" si="368"/>
        <v>0.44653379832430018</v>
      </c>
    </row>
    <row r="593" spans="2:11" x14ac:dyDescent="0.3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3.7258290528863772E-2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2.6525675763969199E-2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2:11" x14ac:dyDescent="0.3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0.44653379832430018</v>
      </c>
    </row>
    <row r="595" spans="2:11" x14ac:dyDescent="0.3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0.47619049624958354</v>
      </c>
      <c r="G596" s="4" t="str">
        <f t="shared" ref="G596:K597" si="369">IFERROR(SUM(G582,G586)/SUM(G590,G593),"-")</f>
        <v>-</v>
      </c>
      <c r="H596" s="4">
        <f t="shared" si="369"/>
        <v>0.47619046915876223</v>
      </c>
      <c r="I596" s="4" t="str">
        <f t="shared" si="369"/>
        <v>-</v>
      </c>
      <c r="J596" s="4" t="str">
        <f t="shared" si="369"/>
        <v>-</v>
      </c>
      <c r="K596" s="4" t="str">
        <f t="shared" si="369"/>
        <v>-</v>
      </c>
    </row>
    <row r="597" spans="2:11" x14ac:dyDescent="0.3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 t="str">
        <f t="shared" si="369"/>
        <v>-</v>
      </c>
      <c r="K597" s="4">
        <f t="shared" si="369"/>
        <v>0.46666666557839093</v>
      </c>
    </row>
    <row r="598" spans="2:11" x14ac:dyDescent="0.3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6.352563793102381E-2</v>
      </c>
      <c r="G598" s="1">
        <f>[1]Other_transformation!C$12</f>
        <v>0</v>
      </c>
      <c r="H598" s="1">
        <f>[1]Other_transformation!D$12</f>
        <v>0</v>
      </c>
      <c r="I598" s="1">
        <f>[1]Other_transformation!E$12</f>
        <v>0</v>
      </c>
      <c r="J598" s="1">
        <f>[1]Other_transformation!F$12</f>
        <v>0</v>
      </c>
      <c r="K598" s="1">
        <f>[1]Other_transformation!G$12</f>
        <v>0</v>
      </c>
    </row>
    <row r="599" spans="2:11" x14ac:dyDescent="0.3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6.352563793102381E-2</v>
      </c>
      <c r="G599" s="1">
        <f t="shared" ref="G599:K599" si="370">SUM(G600:G601)</f>
        <v>0</v>
      </c>
      <c r="H599" s="1">
        <f t="shared" si="370"/>
        <v>0</v>
      </c>
      <c r="I599" s="1">
        <f t="shared" si="370"/>
        <v>0</v>
      </c>
      <c r="J599" s="1">
        <f t="shared" si="370"/>
        <v>0</v>
      </c>
      <c r="K599" s="1">
        <f t="shared" si="370"/>
        <v>0</v>
      </c>
    </row>
    <row r="600" spans="2:11" x14ac:dyDescent="0.3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6.352563793102381E-2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0</v>
      </c>
    </row>
    <row r="601" spans="2:11" x14ac:dyDescent="0.3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3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0.23695062948271894</v>
      </c>
      <c r="G602" s="3">
        <f t="shared" ref="G602:K602" si="372">G603+G606</f>
        <v>0</v>
      </c>
      <c r="H602" s="3">
        <f t="shared" si="372"/>
        <v>0</v>
      </c>
      <c r="I602" s="3">
        <f t="shared" si="372"/>
        <v>0</v>
      </c>
      <c r="J602" s="3">
        <f t="shared" si="372"/>
        <v>0</v>
      </c>
      <c r="K602" s="3">
        <f t="shared" si="372"/>
        <v>0</v>
      </c>
    </row>
    <row r="603" spans="2:11" x14ac:dyDescent="0.3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0.1327685832758399</v>
      </c>
      <c r="G603" s="1">
        <f t="shared" ref="G603:K603" si="373">SUM(G604:G605)</f>
        <v>0</v>
      </c>
      <c r="H603" s="1">
        <f t="shared" si="373"/>
        <v>0</v>
      </c>
      <c r="I603" s="1">
        <f t="shared" si="373"/>
        <v>0</v>
      </c>
      <c r="J603" s="1">
        <f t="shared" si="373"/>
        <v>0</v>
      </c>
      <c r="K603" s="1">
        <f t="shared" si="373"/>
        <v>0</v>
      </c>
    </row>
    <row r="604" spans="2:11" x14ac:dyDescent="0.3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0.1327685832758399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0</v>
      </c>
    </row>
    <row r="605" spans="2:11" x14ac:dyDescent="0.3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3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0.10418204620687903</v>
      </c>
      <c r="G606" s="1">
        <f t="shared" ref="G606:K606" si="374">SUM(G607:G608)</f>
        <v>0</v>
      </c>
      <c r="H606" s="1">
        <f t="shared" si="374"/>
        <v>0</v>
      </c>
      <c r="I606" s="1">
        <f t="shared" si="374"/>
        <v>0</v>
      </c>
      <c r="J606" s="1">
        <f t="shared" si="374"/>
        <v>0</v>
      </c>
      <c r="K606" s="1">
        <f t="shared" si="374"/>
        <v>0</v>
      </c>
    </row>
    <row r="607" spans="2:11" x14ac:dyDescent="0.3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0.10418204620687903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0</v>
      </c>
    </row>
    <row r="608" spans="2:11" x14ac:dyDescent="0.3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3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 t="str">
        <f t="shared" ref="G610:K611" si="375">IFERROR(G600/SUM(G604,G607),"-")</f>
        <v>-</v>
      </c>
      <c r="H610" t="str">
        <f t="shared" si="375"/>
        <v>-</v>
      </c>
      <c r="I610" t="str">
        <f t="shared" si="375"/>
        <v>-</v>
      </c>
      <c r="J610" t="str">
        <f t="shared" si="375"/>
        <v>-</v>
      </c>
      <c r="K610" t="str">
        <f t="shared" si="375"/>
        <v>-</v>
      </c>
    </row>
    <row r="611" spans="2:11" x14ac:dyDescent="0.3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 t="str">
        <f t="shared" si="375"/>
        <v>-</v>
      </c>
      <c r="K611" t="str">
        <f t="shared" si="375"/>
        <v>-</v>
      </c>
    </row>
    <row r="612" spans="2:11" x14ac:dyDescent="0.3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6.9573831477949524</v>
      </c>
      <c r="G612" s="3">
        <f t="shared" ref="G612" si="376">G613+G614+G619</f>
        <v>9.0726482549999901</v>
      </c>
      <c r="H612" s="3">
        <f t="shared" ref="H612" si="377">H613+H614+H619</f>
        <v>8.8634995550579401</v>
      </c>
      <c r="I612" s="3">
        <f t="shared" ref="I612" si="378">I613+I614+I619</f>
        <v>9.8367590417523409</v>
      </c>
      <c r="J612" s="3">
        <f t="shared" ref="J612" si="379">J613+J614+J619</f>
        <v>9.7589069399987345</v>
      </c>
      <c r="K612" s="3">
        <f t="shared" ref="K612" si="380">K613+K614+K619</f>
        <v>11.41702211186643</v>
      </c>
    </row>
    <row r="613" spans="2:11" x14ac:dyDescent="0.3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1.3280000001334962</v>
      </c>
      <c r="G613" s="1">
        <f>[1]Other_transformation!C$19</f>
        <v>3.4355215783022648</v>
      </c>
      <c r="H613" s="1">
        <f>[1]Other_transformation!D$19</f>
        <v>3.4355215789353832</v>
      </c>
      <c r="I613" s="1">
        <f>[1]Other_transformation!E$19</f>
        <v>4.2191075641476443</v>
      </c>
      <c r="J613" s="1">
        <f>[1]Other_transformation!F$19</f>
        <v>4.3141466190018622</v>
      </c>
      <c r="K613" s="1">
        <f>[1]Other_transformation!G$19</f>
        <v>6.2937068672467351</v>
      </c>
    </row>
    <row r="614" spans="2:11" x14ac:dyDescent="0.3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5.6293831476614562</v>
      </c>
      <c r="G614" s="1">
        <f>[1]Other_transformation!C$20</f>
        <v>5.6371266766977248</v>
      </c>
      <c r="H614" s="1">
        <f>[1]Other_transformation!D$20</f>
        <v>5.4279779761225573</v>
      </c>
      <c r="I614" s="1">
        <f>[1]Other_transformation!E$20</f>
        <v>5.6176514776046975</v>
      </c>
      <c r="J614" s="1">
        <f>[1]Other_transformation!F$20</f>
        <v>5.4447603209968722</v>
      </c>
      <c r="K614" s="1">
        <f>[1]Other_transformation!G$20</f>
        <v>5.1233152446196941</v>
      </c>
    </row>
    <row r="615" spans="2:11" x14ac:dyDescent="0.3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5.6293831476614562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5.6371266766977248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5.4279779761225573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5.6176514776046975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5.4447603209968722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5.1233152446196941</v>
      </c>
    </row>
    <row r="616" spans="2:11" x14ac:dyDescent="0.3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0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0</v>
      </c>
    </row>
    <row r="618" spans="2:11" x14ac:dyDescent="0.3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0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0</v>
      </c>
    </row>
    <row r="619" spans="2:11" x14ac:dyDescent="0.3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0</v>
      </c>
      <c r="H619" s="1">
        <f>[1]Other_transformation!D$21</f>
        <v>0</v>
      </c>
      <c r="I619" s="1">
        <f>[1]Other_transformation!E$21</f>
        <v>0</v>
      </c>
      <c r="J619" s="1">
        <f>[1]Other_transformation!F$21</f>
        <v>0</v>
      </c>
      <c r="K619" s="1">
        <f>[1]Other_transformation!G$21</f>
        <v>0</v>
      </c>
    </row>
    <row r="620" spans="2:11" x14ac:dyDescent="0.3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0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0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0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0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0</v>
      </c>
    </row>
    <row r="621" spans="2:11" x14ac:dyDescent="0.3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0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</v>
      </c>
    </row>
    <row r="622" spans="2:11" x14ac:dyDescent="0.3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0.1125876629532291</v>
      </c>
      <c r="G622" s="3">
        <f t="shared" ref="G622" si="381">G623+G624+G629</f>
        <v>0.11274251959795728</v>
      </c>
      <c r="H622" s="3">
        <f t="shared" ref="H622" si="382">H623+H624+H629</f>
        <v>0.10855952940185058</v>
      </c>
      <c r="I622" s="3">
        <f t="shared" ref="I622" si="383">I623+I624+I629</f>
        <v>0.1123529615802725</v>
      </c>
      <c r="J622" s="3">
        <f t="shared" ref="J622" si="384">J623+J624+J629</f>
        <v>0.10889513763311086</v>
      </c>
      <c r="K622" s="3">
        <f t="shared" ref="K622" si="385">K623+K624+K629</f>
        <v>0.10246629780483553</v>
      </c>
    </row>
    <row r="623" spans="2:11" x14ac:dyDescent="0.3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0.1125876629532291</v>
      </c>
      <c r="G624" s="1">
        <f t="shared" ref="G624:K624" si="386">SUM(G625:G628)</f>
        <v>0.11274251959795728</v>
      </c>
      <c r="H624" s="1">
        <f t="shared" si="386"/>
        <v>0.10855952940185058</v>
      </c>
      <c r="I624" s="1">
        <f t="shared" si="386"/>
        <v>0.1123529615802725</v>
      </c>
      <c r="J624" s="1">
        <f t="shared" si="386"/>
        <v>0.10889513763311086</v>
      </c>
      <c r="K624" s="1">
        <f t="shared" si="386"/>
        <v>0.10246629780483553</v>
      </c>
    </row>
    <row r="625" spans="2:11" x14ac:dyDescent="0.3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0.1125876629532291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0.11274251959795728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0.10855952940185058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0.1123529615802725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0.10889513763311086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0.10246629780483553</v>
      </c>
    </row>
    <row r="626" spans="2:11" x14ac:dyDescent="0.3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0</v>
      </c>
      <c r="I629" s="1">
        <f t="shared" si="387"/>
        <v>0</v>
      </c>
      <c r="J629" s="1">
        <f t="shared" si="387"/>
        <v>0</v>
      </c>
      <c r="K629" s="1">
        <f t="shared" si="387"/>
        <v>0</v>
      </c>
    </row>
    <row r="630" spans="2:11" x14ac:dyDescent="0.3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0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 x14ac:dyDescent="0.3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3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0</v>
      </c>
      <c r="H632" s="3">
        <f t="shared" ref="H632" si="389">H633+H634+H639</f>
        <v>0</v>
      </c>
      <c r="I632" s="3">
        <f t="shared" ref="I632" si="390">I633+I634+I639</f>
        <v>0</v>
      </c>
      <c r="J632" s="3">
        <f t="shared" ref="J632" si="391">J633+J634+J639</f>
        <v>0</v>
      </c>
      <c r="K632" s="3">
        <f t="shared" ref="K632" si="392">K633+K634+K639</f>
        <v>0</v>
      </c>
    </row>
    <row r="633" spans="2:11" x14ac:dyDescent="0.3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0</v>
      </c>
      <c r="H639" s="1">
        <f t="shared" ref="H639" si="399">SUM(H640:H641)</f>
        <v>0</v>
      </c>
      <c r="I639" s="1">
        <f t="shared" ref="I639" si="400">SUM(I640:I641)</f>
        <v>0</v>
      </c>
      <c r="J639" s="1">
        <f t="shared" ref="J639" si="401">SUM(J640:J641)</f>
        <v>0</v>
      </c>
      <c r="K639" s="1">
        <f t="shared" ref="K639" si="402">SUM(K640:K641)</f>
        <v>0</v>
      </c>
    </row>
    <row r="640" spans="2:11" x14ac:dyDescent="0.3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0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0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2:11" x14ac:dyDescent="0.3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</v>
      </c>
    </row>
    <row r="642" spans="2:11" x14ac:dyDescent="0.3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13.477402223989401</v>
      </c>
      <c r="G642" s="3">
        <f t="shared" ref="G642" si="403">G643+G644+G649</f>
        <v>19.518228382620727</v>
      </c>
      <c r="H642" s="3">
        <f t="shared" ref="H642" si="404">H643+H644+H649</f>
        <v>19.158612229780076</v>
      </c>
      <c r="I642" s="3">
        <f t="shared" ref="I642" si="405">I643+I644+I649</f>
        <v>21.725798088383705</v>
      </c>
      <c r="J642" s="3">
        <f t="shared" ref="J642" si="406">J643+J644+J649</f>
        <v>21.700335790847934</v>
      </c>
      <c r="K642" s="3">
        <f t="shared" ref="K642" si="407">K643+K644+K649</f>
        <v>26.809176265667162</v>
      </c>
    </row>
    <row r="643" spans="2:11" x14ac:dyDescent="0.3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3.7980800003817943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9.8255917139444779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9.8255917157551824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12.066647633462242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12.338459330345316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18.000001640325632</v>
      </c>
    </row>
    <row r="644" spans="2:11" x14ac:dyDescent="0.3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9.6793222236076062</v>
      </c>
      <c r="G644" s="1">
        <f t="shared" ref="G644" si="408">SUM(G645:G648)</f>
        <v>9.6926366686762471</v>
      </c>
      <c r="H644" s="1">
        <f t="shared" ref="H644" si="409">SUM(H645:H648)</f>
        <v>9.333020514024895</v>
      </c>
      <c r="I644" s="1">
        <f t="shared" ref="I644" si="410">SUM(I645:I648)</f>
        <v>9.6591504549214626</v>
      </c>
      <c r="J644" s="1">
        <f t="shared" ref="J644" si="411">SUM(J645:J648)</f>
        <v>9.3618764605026179</v>
      </c>
      <c r="K644" s="1">
        <f t="shared" ref="K644" si="412">SUM(K645:K648)</f>
        <v>8.8091746253415284</v>
      </c>
    </row>
    <row r="645" spans="2:11" x14ac:dyDescent="0.3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9.6793222236076062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9.6926366686762471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9.333020514024895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9.6591504549214626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9.3618764605026179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8.8091746253415284</v>
      </c>
    </row>
    <row r="646" spans="2:11" x14ac:dyDescent="0.3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</v>
      </c>
    </row>
    <row r="648" spans="2:11" x14ac:dyDescent="0.3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0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</v>
      </c>
    </row>
    <row r="649" spans="2:11" x14ac:dyDescent="0.3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0</v>
      </c>
      <c r="H649" s="1">
        <f t="shared" ref="H649" si="414">SUM(H650:H651)</f>
        <v>0</v>
      </c>
      <c r="I649" s="1">
        <f t="shared" ref="I649" si="415">SUM(I650:I651)</f>
        <v>0</v>
      </c>
      <c r="J649" s="1">
        <f t="shared" ref="J649" si="416">SUM(J650:J651)</f>
        <v>0</v>
      </c>
      <c r="K649" s="1">
        <f t="shared" ref="K649" si="417">SUM(K650:K651)</f>
        <v>0</v>
      </c>
    </row>
    <row r="650" spans="2:11" x14ac:dyDescent="0.3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0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0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0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0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0</v>
      </c>
    </row>
    <row r="651" spans="2:11" x14ac:dyDescent="0.3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0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</v>
      </c>
    </row>
    <row r="652" spans="2:11" x14ac:dyDescent="0.3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0.34965034965035008</v>
      </c>
      <c r="G653" s="4">
        <f t="shared" si="418"/>
        <v>0.34965034965034963</v>
      </c>
      <c r="H653" s="4">
        <f t="shared" si="418"/>
        <v>0.34965034965035013</v>
      </c>
      <c r="I653" s="4">
        <f t="shared" si="418"/>
        <v>0.34965034965035025</v>
      </c>
      <c r="J653" s="4">
        <f t="shared" si="418"/>
        <v>0.34965034965034991</v>
      </c>
      <c r="K653" s="4">
        <f t="shared" si="418"/>
        <v>0.34965034965035025</v>
      </c>
    </row>
    <row r="654" spans="2:11" x14ac:dyDescent="0.3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0.59322033898305115</v>
      </c>
      <c r="G654" s="4">
        <f t="shared" si="419"/>
        <v>0.59322033754525949</v>
      </c>
      <c r="H654" s="4">
        <f t="shared" si="419"/>
        <v>0.59322032960332138</v>
      </c>
      <c r="I654" s="4">
        <f t="shared" si="419"/>
        <v>0.59322033194601065</v>
      </c>
      <c r="J654" s="4">
        <f t="shared" si="419"/>
        <v>0.59322033163550414</v>
      </c>
      <c r="K654" s="4">
        <f t="shared" si="419"/>
        <v>0.5932203372823851</v>
      </c>
    </row>
    <row r="655" spans="2:11" x14ac:dyDescent="0.3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 t="str">
        <f t="shared" si="419"/>
        <v>-</v>
      </c>
      <c r="K656" s="4" t="str">
        <f t="shared" si="419"/>
        <v>-</v>
      </c>
    </row>
    <row r="657" spans="2:11" x14ac:dyDescent="0.3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 t="str">
        <f t="shared" si="419"/>
        <v>-</v>
      </c>
      <c r="K657" s="4" t="str">
        <f t="shared" si="419"/>
        <v>-</v>
      </c>
    </row>
    <row r="658" spans="2:11" x14ac:dyDescent="0.3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 t="str">
        <f t="shared" si="420"/>
        <v>-</v>
      </c>
      <c r="H658" s="4" t="str">
        <f t="shared" si="420"/>
        <v>-</v>
      </c>
      <c r="I658" s="4" t="str">
        <f t="shared" si="420"/>
        <v>-</v>
      </c>
      <c r="J658" s="4" t="str">
        <f t="shared" si="420"/>
        <v>-</v>
      </c>
      <c r="K658" s="4" t="str">
        <f t="shared" si="420"/>
        <v>-</v>
      </c>
    </row>
    <row r="659" spans="2:11" x14ac:dyDescent="0.3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 t="str">
        <f t="shared" si="420"/>
        <v>-</v>
      </c>
      <c r="K659" s="4" t="str">
        <f t="shared" si="420"/>
        <v>-</v>
      </c>
    </row>
    <row r="660" spans="2:11" x14ac:dyDescent="0.3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4.0387658920529651E-3</v>
      </c>
      <c r="G660" s="3">
        <f t="shared" ref="G660:K660" si="421">SUM(G661,G665,G674)</f>
        <v>1.2319865517984143E-2</v>
      </c>
      <c r="H660" s="3">
        <f t="shared" si="421"/>
        <v>1.2319862894074905E-2</v>
      </c>
      <c r="I660" s="3">
        <f t="shared" si="421"/>
        <v>6.8901776289282273</v>
      </c>
      <c r="J660" s="3">
        <f t="shared" si="421"/>
        <v>27.014065185985203</v>
      </c>
      <c r="K660" s="3">
        <f t="shared" si="421"/>
        <v>40.404469048933151</v>
      </c>
    </row>
    <row r="661" spans="2:11" x14ac:dyDescent="0.3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4.0387658920529651E-3</v>
      </c>
      <c r="G661" s="1">
        <f>[1]Other_transformation!C$28</f>
        <v>1.2319865517984143E-2</v>
      </c>
      <c r="H661" s="1">
        <f>[1]Other_transformation!D$28</f>
        <v>1.2319862894074905E-2</v>
      </c>
      <c r="I661" s="1">
        <f>[1]Other_transformation!E$28</f>
        <v>1.2319836044127674E-2</v>
      </c>
      <c r="J661" s="1">
        <f>[1]Other_transformation!F$28</f>
        <v>2.4333146587228263</v>
      </c>
      <c r="K661" s="1">
        <f>[1]Other_transformation!G$28</f>
        <v>16.060475791032982</v>
      </c>
    </row>
    <row r="662" spans="2:11" x14ac:dyDescent="0.3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4.0387658920529651E-3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1.2319865517984143E-2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1.2319862894074905E-2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1.2319836044127674E-2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2.4333146587228263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16.060475791032982</v>
      </c>
    </row>
    <row r="663" spans="2:11" x14ac:dyDescent="0.3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0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0</v>
      </c>
    </row>
    <row r="664" spans="2:11" x14ac:dyDescent="0.3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0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</v>
      </c>
    </row>
    <row r="665" spans="2:11" x14ac:dyDescent="0.3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6.8778577928840994</v>
      </c>
      <c r="J665" s="1">
        <f>SUM([1]Other_transformation!F$29:F$30)</f>
        <v>24.580750527262378</v>
      </c>
      <c r="K665" s="1">
        <f>SUM([1]Other_transformation!G$29:G$30)</f>
        <v>18.439924437592015</v>
      </c>
    </row>
    <row r="666" spans="2:11" x14ac:dyDescent="0.3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6.8778577928840994</v>
      </c>
      <c r="J666" s="1">
        <f>[1]Other_transformation!F$29</f>
        <v>24.580750527262378</v>
      </c>
      <c r="K666" s="1">
        <f>[1]Other_transformation!G$29</f>
        <v>0</v>
      </c>
    </row>
    <row r="667" spans="2:11" x14ac:dyDescent="0.3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18.439924437592015</v>
      </c>
    </row>
    <row r="668" spans="2:11" x14ac:dyDescent="0.3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6.8778577928840994</v>
      </c>
      <c r="J668" s="1">
        <f t="shared" si="426"/>
        <v>24.580750527262378</v>
      </c>
      <c r="K668" s="1">
        <f t="shared" si="426"/>
        <v>18.439924437592015</v>
      </c>
    </row>
    <row r="669" spans="2:11" x14ac:dyDescent="0.3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6.8778577928840994</v>
      </c>
      <c r="J669" s="1">
        <f t="shared" si="427"/>
        <v>24.580750527262378</v>
      </c>
      <c r="K669" s="1">
        <f t="shared" si="427"/>
        <v>0</v>
      </c>
    </row>
    <row r="670" spans="2:11" x14ac:dyDescent="0.3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18.439924437592015</v>
      </c>
    </row>
    <row r="671" spans="2:11" x14ac:dyDescent="0.3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</v>
      </c>
    </row>
    <row r="672" spans="2:11" x14ac:dyDescent="0.3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0</v>
      </c>
    </row>
    <row r="673" spans="2:11" x14ac:dyDescent="0.3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</v>
      </c>
    </row>
    <row r="674" spans="2:11" x14ac:dyDescent="0.3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5.9040688203081562</v>
      </c>
    </row>
    <row r="675" spans="2:11" x14ac:dyDescent="0.3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0</v>
      </c>
    </row>
    <row r="676" spans="2:11" x14ac:dyDescent="0.3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5.9040688203081562</v>
      </c>
    </row>
    <row r="677" spans="2:11" x14ac:dyDescent="0.3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5.8960086015371798E-3</v>
      </c>
      <c r="G677" s="3">
        <f t="shared" ref="G677:K677" si="433">SUM(G678,G682,G684,G693)</f>
        <v>1.7751967605164471E-2</v>
      </c>
      <c r="H677" s="3">
        <f t="shared" si="433"/>
        <v>1.7413233772544039E-2</v>
      </c>
      <c r="I677" s="3">
        <f t="shared" si="433"/>
        <v>9.0666893731054969</v>
      </c>
      <c r="J677" s="3">
        <f t="shared" si="433"/>
        <v>35.482853648994343</v>
      </c>
      <c r="K677" s="3">
        <f t="shared" si="433"/>
        <v>56.489903257580096</v>
      </c>
    </row>
    <row r="678" spans="2:11" x14ac:dyDescent="0.3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5.8960086015371798E-3</v>
      </c>
      <c r="G678" s="1">
        <f t="shared" ref="G678:K678" si="434">SUM(G679:G681)</f>
        <v>1.7751967605164471E-2</v>
      </c>
      <c r="H678" s="1">
        <f t="shared" si="434"/>
        <v>1.7413233772544039E-2</v>
      </c>
      <c r="I678" s="1">
        <f t="shared" si="434"/>
        <v>1.6876487731681745E-2</v>
      </c>
      <c r="J678" s="1">
        <f t="shared" si="434"/>
        <v>3.1397608499649374</v>
      </c>
      <c r="K678" s="1">
        <f t="shared" si="434"/>
        <v>19.585946086625583</v>
      </c>
    </row>
    <row r="679" spans="2:11" x14ac:dyDescent="0.3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5.8960086015371798E-3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1.7751967605164471E-2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1.7413233772544039E-2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1.6876487731681745E-2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3.1397608499649374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19.585946086625583</v>
      </c>
    </row>
    <row r="680" spans="2:11" x14ac:dyDescent="0.3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0</v>
      </c>
    </row>
    <row r="681" spans="2:11" x14ac:dyDescent="0.3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0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</v>
      </c>
    </row>
    <row r="682" spans="2:11" x14ac:dyDescent="0.3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0</v>
      </c>
      <c r="K682" s="1">
        <f t="shared" si="441"/>
        <v>0</v>
      </c>
    </row>
    <row r="683" spans="2:11" x14ac:dyDescent="0.3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0</v>
      </c>
    </row>
    <row r="684" spans="2:11" x14ac:dyDescent="0.3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9.0498128853738145</v>
      </c>
      <c r="J684" s="1">
        <f t="shared" si="442"/>
        <v>32.343092799029407</v>
      </c>
      <c r="K684" s="1">
        <f t="shared" si="442"/>
        <v>26.724528170423213</v>
      </c>
    </row>
    <row r="685" spans="2:11" x14ac:dyDescent="0.3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9.0498128853738145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32.343092799029407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0</v>
      </c>
    </row>
    <row r="686" spans="2:11" x14ac:dyDescent="0.3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26.724528170423213</v>
      </c>
    </row>
    <row r="687" spans="2:11" x14ac:dyDescent="0.3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9.0498128853738145</v>
      </c>
      <c r="J687" s="1">
        <f t="shared" si="443"/>
        <v>32.343092799029407</v>
      </c>
      <c r="K687" s="1">
        <f t="shared" si="443"/>
        <v>26.724528170423213</v>
      </c>
    </row>
    <row r="688" spans="2:11" x14ac:dyDescent="0.3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9.0498128853738145</v>
      </c>
      <c r="J688" s="1">
        <f t="shared" si="444"/>
        <v>32.343092799029407</v>
      </c>
      <c r="K688" s="1">
        <f t="shared" si="444"/>
        <v>0</v>
      </c>
    </row>
    <row r="689" spans="2:11" x14ac:dyDescent="0.3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26.724528170423213</v>
      </c>
    </row>
    <row r="690" spans="2:11" x14ac:dyDescent="0.3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</v>
      </c>
    </row>
    <row r="691" spans="2:11" x14ac:dyDescent="0.3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0</v>
      </c>
    </row>
    <row r="692" spans="2:11" x14ac:dyDescent="0.3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</v>
      </c>
    </row>
    <row r="693" spans="2:11" x14ac:dyDescent="0.3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10.179429000531302</v>
      </c>
    </row>
    <row r="694" spans="2:11" x14ac:dyDescent="0.3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0</v>
      </c>
    </row>
    <row r="695" spans="2:11" x14ac:dyDescent="0.3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10.179429000531302</v>
      </c>
    </row>
    <row r="696" spans="2:11" x14ac:dyDescent="0.3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0.6849999999999995</v>
      </c>
      <c r="G697" s="4">
        <f t="shared" ref="G697:K697" si="450">IFERROR(G662/G679,"-")</f>
        <v>0.69399999999999995</v>
      </c>
      <c r="H697" s="4">
        <f t="shared" si="450"/>
        <v>0.70749999999999991</v>
      </c>
      <c r="I697" s="4">
        <f t="shared" si="450"/>
        <v>0.73</v>
      </c>
      <c r="J697" s="4">
        <f t="shared" si="450"/>
        <v>0.77499999999999991</v>
      </c>
      <c r="K697" s="4">
        <f t="shared" si="450"/>
        <v>0.82000000000000017</v>
      </c>
    </row>
    <row r="698" spans="2:11" x14ac:dyDescent="0.3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 t="str">
        <f t="shared" si="452"/>
        <v>-</v>
      </c>
      <c r="J698" s="4" t="str">
        <f t="shared" si="452"/>
        <v>-</v>
      </c>
      <c r="K698" s="4" t="str">
        <f t="shared" si="452"/>
        <v>-</v>
      </c>
    </row>
    <row r="699" spans="2:11" x14ac:dyDescent="0.3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 t="str">
        <f t="shared" si="453"/>
        <v>-</v>
      </c>
      <c r="K699" s="4" t="str">
        <f t="shared" si="453"/>
        <v>-</v>
      </c>
    </row>
    <row r="700" spans="2:11" x14ac:dyDescent="0.3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>
        <f t="shared" si="454"/>
        <v>0.76</v>
      </c>
      <c r="J700" s="4">
        <f t="shared" si="454"/>
        <v>0.7600000000000009</v>
      </c>
      <c r="K700" s="4" t="str">
        <f t="shared" si="454"/>
        <v>-</v>
      </c>
    </row>
    <row r="701" spans="2:11" x14ac:dyDescent="0.3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 x14ac:dyDescent="0.3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 t="str">
        <f t="shared" si="455"/>
        <v>-</v>
      </c>
    </row>
    <row r="703" spans="2:11" x14ac:dyDescent="0.3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0.58000000000000007</v>
      </c>
    </row>
    <row r="704" spans="2:11" x14ac:dyDescent="0.3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1.1764705423857287</v>
      </c>
      <c r="G704" s="1">
        <f>[1]Other_transformation!C$39</f>
        <v>4.0517015016705358</v>
      </c>
      <c r="H704" s="1">
        <f>[1]Other_transformation!D$39</f>
        <v>4.051701500893766</v>
      </c>
      <c r="I704" s="1">
        <f>[1]Other_transformation!E$39</f>
        <v>3.2681155156219077</v>
      </c>
      <c r="J704" s="1">
        <f>[1]Other_transformation!F$39</f>
        <v>3.1730764004234744</v>
      </c>
      <c r="K704" s="1">
        <f>[1]Other_transformation!G$39</f>
        <v>3.1730763933757533</v>
      </c>
    </row>
    <row r="705" spans="2:11" x14ac:dyDescent="0.3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1.2890701090759165</v>
      </c>
      <c r="G705" s="1">
        <f>[1]Other_transformation!C$38</f>
        <v>4.4394883752125818</v>
      </c>
      <c r="H705" s="1">
        <f>[1]Other_transformation!D$38</f>
        <v>4.4394883743614697</v>
      </c>
      <c r="I705" s="1">
        <f>[1]Other_transformation!E$38</f>
        <v>3.5809056601216338</v>
      </c>
      <c r="J705" s="1">
        <f>[1]Other_transformation!F$38</f>
        <v>3.4767703858572347</v>
      </c>
      <c r="K705" s="1">
        <f>[1]Other_transformation!G$38</f>
        <v>3.4767703781349777</v>
      </c>
    </row>
    <row r="706" spans="2:11" x14ac:dyDescent="0.3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0.91265054871925777</v>
      </c>
      <c r="G706" s="14">
        <f t="shared" si="456"/>
        <v>0.91265054871925932</v>
      </c>
      <c r="H706" s="14">
        <f t="shared" si="456"/>
        <v>0.91265054871925888</v>
      </c>
      <c r="I706" s="14">
        <f t="shared" si="456"/>
        <v>0.91265054871925855</v>
      </c>
      <c r="J706" s="14">
        <f t="shared" si="456"/>
        <v>0.91265054871925877</v>
      </c>
      <c r="K706" s="14">
        <f t="shared" si="456"/>
        <v>0.9126505487192591</v>
      </c>
    </row>
    <row r="707" spans="2:11" x14ac:dyDescent="0.3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5.9796217035243258</v>
      </c>
      <c r="G707" s="17" cm="1">
        <f t="array" ref="G707">SUMPRODUCT(("CT_CWODPLT"=[1]OUT_SyntheticFuels!$C$4:$C$1000)*1,("Var_Fout"=[1]OUT_SyntheticFuels!$B$4:$B$1000)*1,[1]OUT_SyntheticFuels!F$4:F$1000)</f>
        <v>7.5606924878794501</v>
      </c>
      <c r="H707" s="17" cm="1">
        <f t="array" ref="H707">SUMPRODUCT(("CT_CWODPLT"=[1]OUT_SyntheticFuels!$C$4:$C$1000)*1,("Var_Fout"=[1]OUT_SyntheticFuels!$B$4:$B$1000)*1,[1]OUT_SyntheticFuels!G$4:G$1000)</f>
        <v>1.705093298556088</v>
      </c>
      <c r="I707" s="17" cm="1">
        <f t="array" ref="I707">SUMPRODUCT(("CT_CWODPLT"=[1]OUT_SyntheticFuels!$C$4:$C$1000)*1,("Var_Fout"=[1]OUT_SyntheticFuels!$B$4:$B$1000)*1,[1]OUT_SyntheticFuels!H$4:H$1000)</f>
        <v>2.6051016890128054</v>
      </c>
      <c r="J707" s="17" cm="1">
        <f t="array" ref="J707">SUMPRODUCT(("CT_CWODPLT"=[1]OUT_SyntheticFuels!$C$4:$C$1000)*1,("Var_Fout"=[1]OUT_SyntheticFuels!$B$4:$B$1000)*1,[1]OUT_SyntheticFuels!I$4:I$1000)</f>
        <v>3.6679158165008241</v>
      </c>
      <c r="K707" s="17" cm="1">
        <f t="array" ref="K707">SUMPRODUCT(("CT_CWODPLT"=[1]OUT_SyntheticFuels!$C$4:$C$1000)*1,("Var_Fout"=[1]OUT_SyntheticFuels!$B$4:$B$1000)*1,[1]OUT_SyntheticFuels!J$4:J$1000)</f>
        <v>3.5856357224827691</v>
      </c>
    </row>
    <row r="708" spans="2:11" x14ac:dyDescent="0.3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5.9796217035243258</v>
      </c>
      <c r="G708" s="18">
        <f t="shared" ref="G708:K708" si="457">G707</f>
        <v>7.5606924878794501</v>
      </c>
      <c r="H708" s="18">
        <f t="shared" si="457"/>
        <v>1.705093298556088</v>
      </c>
      <c r="I708" s="18">
        <f t="shared" si="457"/>
        <v>2.6051016890128054</v>
      </c>
      <c r="J708" s="18">
        <f t="shared" si="457"/>
        <v>3.6679158165008241</v>
      </c>
      <c r="K708" s="18">
        <f t="shared" si="457"/>
        <v>3.5856357224827691</v>
      </c>
    </row>
    <row r="709" spans="2:11" x14ac:dyDescent="0.3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7.1185972661003856</v>
      </c>
      <c r="G709" s="17" cm="1">
        <f t="array" ref="G709">SUMPRODUCT(("CT_CWODPLT"=[1]OUT_SyntheticFuels!$C$4:$C$1000)*1,("Var_Fin"=[1]OUT_SyntheticFuels!$B$4:$B$1000)*1,[1]OUT_SyntheticFuels!F$4:F$1000)</f>
        <v>9.0008243903326726</v>
      </c>
      <c r="H709" s="17" cm="1">
        <f t="array" ref="H709">SUMPRODUCT(("CT_CWODPLT"=[1]OUT_SyntheticFuels!$C$4:$C$1000)*1,("Var_Fin"=[1]OUT_SyntheticFuels!$B$4:$B$1000)*1,[1]OUT_SyntheticFuels!G$4:G$1000)</f>
        <v>2.0298729744715347</v>
      </c>
      <c r="I709" s="17" cm="1">
        <f t="array" ref="I709">SUMPRODUCT(("CT_CWODPLT"=[1]OUT_SyntheticFuels!$C$4:$C$1000)*1,("Var_Fin"=[1]OUT_SyntheticFuels!$B$4:$B$1000)*1,[1]OUT_SyntheticFuels!H$4:H$1000)</f>
        <v>3.1013115345390516</v>
      </c>
      <c r="J709" s="17" cm="1">
        <f t="array" ref="J709">SUMPRODUCT(("CT_CWODPLT"=[1]OUT_SyntheticFuels!$C$4:$C$1000)*1,("Var_Fin"=[1]OUT_SyntheticFuels!$B$4:$B$1000)*1,[1]OUT_SyntheticFuels!I$4:I$1000)</f>
        <v>4.3665664482152682</v>
      </c>
      <c r="K709" s="17" cm="1">
        <f t="array" ref="K709">SUMPRODUCT(("CT_CWODPLT"=[1]OUT_SyntheticFuels!$C$4:$C$1000)*1,("Var_Fin"=[1]OUT_SyntheticFuels!$B$4:$B$1000)*1,[1]OUT_SyntheticFuels!J$4:J$1000)</f>
        <v>4.2686139553366349</v>
      </c>
    </row>
    <row r="710" spans="2:11" x14ac:dyDescent="0.3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7.1185972661003856</v>
      </c>
      <c r="G710" s="18">
        <f t="shared" si="458"/>
        <v>9.0008243903326726</v>
      </c>
      <c r="H710" s="18">
        <f t="shared" si="458"/>
        <v>2.0298729744715347</v>
      </c>
      <c r="I710" s="18">
        <f t="shared" si="458"/>
        <v>3.1013115345390516</v>
      </c>
      <c r="J710" s="18">
        <f t="shared" si="458"/>
        <v>4.3665664482152682</v>
      </c>
      <c r="K710" s="18">
        <f t="shared" si="458"/>
        <v>4.2686139553366349</v>
      </c>
    </row>
    <row r="711" spans="2:11" x14ac:dyDescent="0.3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0.8400000000000003</v>
      </c>
      <c r="G711" s="14">
        <f t="shared" si="459"/>
        <v>0.84000000000000052</v>
      </c>
      <c r="H711" s="14">
        <f t="shared" si="459"/>
        <v>0.83999999999999941</v>
      </c>
      <c r="I711" s="14">
        <f t="shared" si="459"/>
        <v>0.84000000000000064</v>
      </c>
      <c r="J711" s="14">
        <f t="shared" si="459"/>
        <v>0.83999999999999975</v>
      </c>
      <c r="K711" s="14">
        <f t="shared" si="459"/>
        <v>0.83999999999999897</v>
      </c>
    </row>
    <row r="712" spans="2:11" x14ac:dyDescent="0.3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1.6668063427514874</v>
      </c>
      <c r="K712" s="17">
        <f t="shared" si="460"/>
        <v>7.2858808630662804</v>
      </c>
    </row>
    <row r="713" spans="2:11" x14ac:dyDescent="0.3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</v>
      </c>
      <c r="K713" s="18">
        <f t="shared" si="461"/>
        <v>0</v>
      </c>
    </row>
    <row r="714" spans="2:11" x14ac:dyDescent="0.3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</v>
      </c>
    </row>
    <row r="715" spans="2:11" x14ac:dyDescent="0.3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1.6668063427514874</v>
      </c>
      <c r="K715" s="18">
        <f t="shared" si="463"/>
        <v>7.2858808630662804</v>
      </c>
    </row>
    <row r="716" spans="2:11" x14ac:dyDescent="0.3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0.54911330213367615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6.2259231973341587</v>
      </c>
    </row>
    <row r="717" spans="2:11" x14ac:dyDescent="0.3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1.0212182674640362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1.0599576657321217</v>
      </c>
    </row>
    <row r="718" spans="2:11" x14ac:dyDescent="0.3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9.6474773153774937E-2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2.5719661276609767</v>
      </c>
      <c r="K719" s="17">
        <f t="shared" si="465"/>
        <v>12.248575576996204</v>
      </c>
    </row>
    <row r="720" spans="2:11" x14ac:dyDescent="0.3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2.5719661276609767</v>
      </c>
      <c r="K720" s="18">
        <f t="shared" si="467"/>
        <v>12.248575576996204</v>
      </c>
    </row>
    <row r="721" spans="2:13" x14ac:dyDescent="0.3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</v>
      </c>
      <c r="K721" s="18">
        <f t="shared" si="469"/>
        <v>0</v>
      </c>
    </row>
    <row r="722" spans="2:13" x14ac:dyDescent="0.3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</v>
      </c>
    </row>
    <row r="723" spans="2:13" x14ac:dyDescent="0.3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2.5719661276609767</v>
      </c>
      <c r="K723" s="18">
        <f t="shared" si="470"/>
        <v>12.248575576996204</v>
      </c>
    </row>
    <row r="724" spans="2:13" x14ac:dyDescent="0.3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0.94674707264426783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10.734350340236029</v>
      </c>
    </row>
    <row r="725" spans="2:13" x14ac:dyDescent="0.3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1.4588832392343387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1.5142252367601761</v>
      </c>
    </row>
    <row r="726" spans="2:13" x14ac:dyDescent="0.3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0.16633581578237033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 t="str">
        <f t="shared" si="472"/>
        <v>-</v>
      </c>
      <c r="K728" s="14" t="str">
        <f t="shared" si="472"/>
        <v>-</v>
      </c>
    </row>
    <row r="729" spans="2:13" x14ac:dyDescent="0.3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0.58000000000000085</v>
      </c>
      <c r="K729" s="16">
        <f t="shared" si="474"/>
        <v>0.57999999999974494</v>
      </c>
      <c r="L729" s="9"/>
      <c r="M729" s="9"/>
    </row>
    <row r="730" spans="2:13" x14ac:dyDescent="0.3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0.6999999999999994</v>
      </c>
      <c r="K730" s="16">
        <f t="shared" si="475"/>
        <v>0.69999999999999896</v>
      </c>
      <c r="L730" s="9"/>
      <c r="M730" s="9"/>
    </row>
    <row r="731" spans="2:13" x14ac:dyDescent="0.3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0.58000000000000085</v>
      </c>
      <c r="K731" s="16" t="str">
        <f t="shared" si="476"/>
        <v>-</v>
      </c>
      <c r="L731" s="9"/>
      <c r="M731" s="9"/>
    </row>
    <row r="732" spans="2:13" x14ac:dyDescent="0.3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0.12268751937638389</v>
      </c>
      <c r="K732" s="17">
        <f t="shared" ref="K732" si="481">K733</f>
        <v>0.53458504609582602</v>
      </c>
      <c r="L732" s="9"/>
      <c r="M732" s="9"/>
    </row>
    <row r="733" spans="2:13" x14ac:dyDescent="0.3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0.12268751937638389</v>
      </c>
      <c r="K733" s="18">
        <f t="shared" ref="K733" si="486">SUM(K737,K739)</f>
        <v>0.53458504609582602</v>
      </c>
      <c r="L733" s="9"/>
      <c r="M733" s="9"/>
    </row>
    <row r="734" spans="2:13" x14ac:dyDescent="0.3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5.5677619808397485E-2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0.30870658408435864</v>
      </c>
      <c r="L734" s="9"/>
      <c r="M734" s="9"/>
    </row>
    <row r="735" spans="2:13" x14ac:dyDescent="0.3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6.7009899567986406E-2</v>
      </c>
      <c r="K735" s="18">
        <f>K733-K734-K736</f>
        <v>0.22587846201146738</v>
      </c>
      <c r="L735" s="9"/>
      <c r="M735" s="9"/>
    </row>
    <row r="736" spans="2:13" x14ac:dyDescent="0.3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</v>
      </c>
      <c r="L736" s="9"/>
    </row>
    <row r="737" spans="2:13" x14ac:dyDescent="0.3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0</v>
      </c>
      <c r="K737" s="18">
        <f t="shared" ref="K737" si="492">K738</f>
        <v>0</v>
      </c>
      <c r="L737" s="9"/>
    </row>
    <row r="738" spans="2:13" x14ac:dyDescent="0.3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0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</v>
      </c>
      <c r="L738" s="9"/>
    </row>
    <row r="739" spans="2:13" x14ac:dyDescent="0.3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0.12268751937638389</v>
      </c>
      <c r="K739" s="18">
        <f t="shared" ref="K739" si="499">SUM(K740:K742)</f>
        <v>0.53458504609582602</v>
      </c>
      <c r="L739" s="9"/>
    </row>
    <row r="740" spans="2:13" x14ac:dyDescent="0.3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4.0250009570515451E-2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0.45636017036479543</v>
      </c>
      <c r="L740" s="9"/>
    </row>
    <row r="741" spans="2:13" x14ac:dyDescent="0.3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7.5365908138845916E-2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7.8224875731030555E-2</v>
      </c>
      <c r="L741" s="9"/>
      <c r="M741" s="9"/>
    </row>
    <row r="742" spans="2:13" x14ac:dyDescent="0.3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7.0716016670225312E-3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0</v>
      </c>
      <c r="K743" s="18">
        <f t="shared" si="500"/>
        <v>0</v>
      </c>
    </row>
    <row r="744" spans="2:13" x14ac:dyDescent="0.3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0</v>
      </c>
      <c r="K744" s="18">
        <f t="shared" si="501"/>
        <v>0</v>
      </c>
    </row>
    <row r="745" spans="2:13" x14ac:dyDescent="0.3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5.5677619808397485E-2</v>
      </c>
      <c r="K745" s="18">
        <f t="shared" si="504"/>
        <v>0.30870658408435864</v>
      </c>
    </row>
    <row r="746" spans="2:13" x14ac:dyDescent="0.3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1.8266118196394912E-2</v>
      </c>
      <c r="K746" s="18">
        <f t="shared" si="505"/>
        <v>0.2635341005782989</v>
      </c>
    </row>
    <row r="747" spans="2:13" x14ac:dyDescent="0.3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3.4202292141844358E-2</v>
      </c>
      <c r="K747" s="18">
        <f t="shared" si="506"/>
        <v>4.5172483506059749E-2</v>
      </c>
    </row>
    <row r="748" spans="2:13" x14ac:dyDescent="0.3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3.209209470158212E-3</v>
      </c>
      <c r="K748" s="18">
        <f t="shared" si="507"/>
        <v>0</v>
      </c>
    </row>
    <row r="749" spans="2:13" x14ac:dyDescent="0.3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0</v>
      </c>
      <c r="K749" s="18">
        <f t="shared" si="508"/>
        <v>0</v>
      </c>
    </row>
    <row r="750" spans="2:13" x14ac:dyDescent="0.3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0</v>
      </c>
      <c r="K750" s="18">
        <f t="shared" si="509"/>
        <v>0</v>
      </c>
    </row>
    <row r="751" spans="2:13" x14ac:dyDescent="0.3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6.7009899567986406E-2</v>
      </c>
      <c r="K751" s="18">
        <f t="shared" si="512"/>
        <v>0.22587846201146738</v>
      </c>
    </row>
    <row r="752" spans="2:13" x14ac:dyDescent="0.3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2.1983891374120539E-2</v>
      </c>
      <c r="K752" s="18">
        <f t="shared" si="513"/>
        <v>0.19282606978649658</v>
      </c>
    </row>
    <row r="753" spans="2:13" x14ac:dyDescent="0.3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4.1163615997001558E-2</v>
      </c>
      <c r="K753" s="18">
        <f t="shared" si="514"/>
        <v>3.3052392224970813E-2</v>
      </c>
    </row>
    <row r="754" spans="2:13" x14ac:dyDescent="0.3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3.8623921968643192E-3</v>
      </c>
      <c r="K754" s="18">
        <f t="shared" si="515"/>
        <v>0</v>
      </c>
    </row>
    <row r="755" spans="2:13" x14ac:dyDescent="0.3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0</v>
      </c>
      <c r="K755" s="18">
        <f t="shared" si="516"/>
        <v>0</v>
      </c>
    </row>
    <row r="756" spans="2:13" x14ac:dyDescent="0.3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0</v>
      </c>
      <c r="K756" s="18">
        <f t="shared" si="517"/>
        <v>0</v>
      </c>
    </row>
    <row r="757" spans="2:13" x14ac:dyDescent="0.3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0</v>
      </c>
      <c r="K757" s="18">
        <f t="shared" si="520"/>
        <v>0</v>
      </c>
    </row>
    <row r="758" spans="2:13" x14ac:dyDescent="0.3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0</v>
      </c>
      <c r="K758" s="18">
        <f t="shared" si="521"/>
        <v>0</v>
      </c>
    </row>
    <row r="759" spans="2:13" x14ac:dyDescent="0.3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0</v>
      </c>
      <c r="K759" s="18">
        <f t="shared" si="522"/>
        <v>0</v>
      </c>
    </row>
    <row r="760" spans="2:13" x14ac:dyDescent="0.3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</v>
      </c>
      <c r="K760" s="18">
        <f t="shared" si="523"/>
        <v>0</v>
      </c>
    </row>
    <row r="761" spans="2:13" x14ac:dyDescent="0.3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142.21733029649522</v>
      </c>
      <c r="G761" s="17">
        <f t="shared" si="526"/>
        <v>140.32095542778001</v>
      </c>
      <c r="H761" s="17">
        <f t="shared" si="526"/>
        <v>141.63275414709031</v>
      </c>
      <c r="I761" s="17">
        <f t="shared" si="526"/>
        <v>142.87065522135509</v>
      </c>
      <c r="J761" s="17">
        <f t="shared" si="526"/>
        <v>142.15749370065808</v>
      </c>
      <c r="K761" s="17">
        <f t="shared" si="526"/>
        <v>142.22129141458583</v>
      </c>
    </row>
    <row r="762" spans="2:13" x14ac:dyDescent="0.3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60.069999995344475</v>
      </c>
      <c r="G762" s="18">
        <f>[1]Industry!C$11</f>
        <v>62.339946215900468</v>
      </c>
      <c r="H762" s="18">
        <f>[1]Industry!D$11</f>
        <v>64.14279465450889</v>
      </c>
      <c r="I762" s="18">
        <f>[1]Industry!E$11</f>
        <v>65.909426723038933</v>
      </c>
      <c r="J762" s="18">
        <f>[1]Industry!F$11</f>
        <v>68.035280943536321</v>
      </c>
      <c r="K762" s="18">
        <f>[1]Industry!G$11</f>
        <v>72.944328657079012</v>
      </c>
    </row>
    <row r="763" spans="2:13" x14ac:dyDescent="0.3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11.646935126879754</v>
      </c>
      <c r="G763" s="1">
        <f t="shared" si="528"/>
        <v>12.258977459871879</v>
      </c>
      <c r="H763" s="1">
        <f t="shared" si="528"/>
        <v>12.475958285580681</v>
      </c>
      <c r="I763" s="1">
        <f t="shared" si="528"/>
        <v>12.459458475628566</v>
      </c>
      <c r="J763" s="1">
        <f t="shared" si="528"/>
        <v>12.866572882427896</v>
      </c>
      <c r="K763" s="1">
        <f>K762-K764-K765</f>
        <v>13.317265180946585</v>
      </c>
      <c r="L763" s="1"/>
      <c r="M763" s="1"/>
    </row>
    <row r="764" spans="2:13" x14ac:dyDescent="0.3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0.359667216293725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0.45106202722316546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0.52276042942957668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0.96629416865011519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0.93062726350745395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0.8986164729472651</v>
      </c>
    </row>
    <row r="765" spans="2:13" x14ac:dyDescent="0.3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49.629906728805423</v>
      </c>
      <c r="H765" s="1">
        <f>[1]Industry!D$11-[1]Industry!D$33</f>
        <v>51.144075939498634</v>
      </c>
      <c r="I765" s="1">
        <f>[1]Industry!E$11-[1]Industry!E$33</f>
        <v>52.483674078760259</v>
      </c>
      <c r="J765" s="1">
        <f>[1]Industry!F$11-[1]Industry!F$33</f>
        <v>54.238080797600965</v>
      </c>
      <c r="K765" s="1">
        <f>[1]Industry!G$11-[1]Industry!G$33</f>
        <v>58.72844700318516</v>
      </c>
    </row>
    <row r="766" spans="2:13" x14ac:dyDescent="0.3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11.627800021722887</v>
      </c>
      <c r="G766" s="1">
        <f t="shared" ref="G766:K766" si="529">SUM(G769,G774)</f>
        <v>8.1046681320742611</v>
      </c>
      <c r="H766" s="1">
        <f t="shared" si="529"/>
        <v>8.0850797102025904</v>
      </c>
      <c r="I766" s="1">
        <f t="shared" si="529"/>
        <v>6.4702481867590045</v>
      </c>
      <c r="J766" s="1">
        <f t="shared" si="529"/>
        <v>3.3237027262963252</v>
      </c>
      <c r="K766" s="1">
        <f t="shared" si="529"/>
        <v>0.25020160986976131</v>
      </c>
    </row>
    <row r="767" spans="2:13" x14ac:dyDescent="0.3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8.8978000081871027</v>
      </c>
      <c r="G767" s="1">
        <f t="shared" ref="G767:K767" si="530">SUM(G771,G775)</f>
        <v>8.1046681320742611</v>
      </c>
      <c r="H767" s="1">
        <f t="shared" si="530"/>
        <v>8.0850797102025904</v>
      </c>
      <c r="I767" s="1">
        <f t="shared" si="530"/>
        <v>6.4702481867590045</v>
      </c>
      <c r="J767" s="1">
        <f t="shared" si="530"/>
        <v>3.3237027262963252</v>
      </c>
      <c r="K767" s="1">
        <f t="shared" si="530"/>
        <v>0.25020160986976131</v>
      </c>
    </row>
    <row r="768" spans="2:13" x14ac:dyDescent="0.3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2.7300000135357845</v>
      </c>
      <c r="G768" s="1">
        <f t="shared" ref="G768:K768" si="531">G773</f>
        <v>0</v>
      </c>
      <c r="H768" s="1">
        <f t="shared" si="531"/>
        <v>0</v>
      </c>
      <c r="I768" s="1">
        <f t="shared" si="531"/>
        <v>0</v>
      </c>
      <c r="J768" s="1">
        <f t="shared" si="531"/>
        <v>0</v>
      </c>
      <c r="K768" s="1">
        <f t="shared" si="531"/>
        <v>0</v>
      </c>
    </row>
    <row r="769" spans="2:11" x14ac:dyDescent="0.3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11.627800021722887</v>
      </c>
      <c r="G769" s="1">
        <f t="shared" ref="G769:K769" si="532">SUM(G770,G772)</f>
        <v>8.1046681320742611</v>
      </c>
      <c r="H769" s="1">
        <f t="shared" si="532"/>
        <v>8.0850797102025904</v>
      </c>
      <c r="I769" s="1">
        <f t="shared" si="532"/>
        <v>6.2429248875756649</v>
      </c>
      <c r="J769" s="1">
        <f t="shared" si="532"/>
        <v>3.0735010208143243</v>
      </c>
      <c r="K769" s="1">
        <f t="shared" si="532"/>
        <v>0</v>
      </c>
    </row>
    <row r="770" spans="2:11" x14ac:dyDescent="0.3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8.8978000081871027</v>
      </c>
      <c r="G770" s="1">
        <f>[1]Industry!C$34</f>
        <v>8.1046681320742611</v>
      </c>
      <c r="H770" s="1">
        <f>[1]Industry!D$34</f>
        <v>8.0850797102025904</v>
      </c>
      <c r="I770" s="1">
        <f>[1]Industry!E$34</f>
        <v>6.2429248875756649</v>
      </c>
      <c r="J770" s="1">
        <f>[1]Industry!F$34</f>
        <v>3.0735010208143243</v>
      </c>
      <c r="K770" s="1">
        <f>[1]Industry!G$34</f>
        <v>0</v>
      </c>
    </row>
    <row r="771" spans="2:11" x14ac:dyDescent="0.3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8.8978000081871027</v>
      </c>
      <c r="G771" s="1">
        <f t="shared" ref="G771:K771" si="533">G770</f>
        <v>8.1046681320742611</v>
      </c>
      <c r="H771" s="1">
        <f t="shared" si="533"/>
        <v>8.0850797102025904</v>
      </c>
      <c r="I771" s="1">
        <f t="shared" si="533"/>
        <v>6.2429248875756649</v>
      </c>
      <c r="J771" s="1">
        <f t="shared" si="533"/>
        <v>3.0735010208143243</v>
      </c>
      <c r="K771" s="1">
        <f t="shared" si="533"/>
        <v>0</v>
      </c>
    </row>
    <row r="772" spans="2:11" x14ac:dyDescent="0.3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2.7300000135357845</v>
      </c>
      <c r="G772" s="1">
        <f>[1]Industry!C$35</f>
        <v>0</v>
      </c>
      <c r="H772" s="1">
        <f>[1]Industry!D$35</f>
        <v>0</v>
      </c>
      <c r="I772" s="1">
        <f>[1]Industry!E$35</f>
        <v>0</v>
      </c>
      <c r="J772" s="1">
        <f>[1]Industry!F$35</f>
        <v>0</v>
      </c>
      <c r="K772" s="1">
        <f>[1]Industry!G$35</f>
        <v>0</v>
      </c>
    </row>
    <row r="773" spans="2:11" x14ac:dyDescent="0.3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2.7300000135357845</v>
      </c>
      <c r="G773" s="1">
        <f t="shared" ref="G773:K773" si="534">G772</f>
        <v>0</v>
      </c>
      <c r="H773" s="1">
        <f t="shared" si="534"/>
        <v>0</v>
      </c>
      <c r="I773" s="1">
        <f t="shared" si="534"/>
        <v>0</v>
      </c>
      <c r="J773" s="1">
        <f t="shared" si="534"/>
        <v>0</v>
      </c>
      <c r="K773" s="1">
        <f t="shared" si="534"/>
        <v>0</v>
      </c>
    </row>
    <row r="774" spans="2:11" x14ac:dyDescent="0.3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0</v>
      </c>
      <c r="I774" s="1">
        <f>[1]Industry!E$36</f>
        <v>0.22732329918333982</v>
      </c>
      <c r="J774" s="1">
        <f>[1]Industry!F$36</f>
        <v>0.25020170548200116</v>
      </c>
      <c r="K774" s="1">
        <f>[1]Industry!G$36</f>
        <v>0.25020160986976131</v>
      </c>
    </row>
    <row r="775" spans="2:11" x14ac:dyDescent="0.3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0</v>
      </c>
      <c r="I775" s="1">
        <f t="shared" si="535"/>
        <v>0.22732329918333982</v>
      </c>
      <c r="J775" s="1">
        <f t="shared" si="535"/>
        <v>0.25020170548200116</v>
      </c>
      <c r="K775" s="1">
        <f t="shared" si="535"/>
        <v>0.25020160986976131</v>
      </c>
    </row>
    <row r="776" spans="2:11" x14ac:dyDescent="0.3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35.989083715142222</v>
      </c>
      <c r="G776" s="1">
        <f>SUM([1]Industry!C$37:C$39)</f>
        <v>32.310307390474769</v>
      </c>
      <c r="H776" s="1">
        <f>SUM([1]Industry!D$37:D$39)</f>
        <v>26.906760150533756</v>
      </c>
      <c r="I776" s="1">
        <f>SUM([1]Industry!E$37:E$39)</f>
        <v>23.002913719007267</v>
      </c>
      <c r="J776" s="1">
        <f>SUM([1]Industry!F$37:F$39)</f>
        <v>17.706167785950157</v>
      </c>
      <c r="K776" s="1">
        <f>SUM([1]Industry!G$37:G$39)</f>
        <v>8.8197254138681025</v>
      </c>
    </row>
    <row r="777" spans="2:11" x14ac:dyDescent="0.3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35.526193156452905</v>
      </c>
      <c r="G777" s="1">
        <f>SUM([1]Industry!C$37:C$38)-G778</f>
        <v>31.73486869722954</v>
      </c>
      <c r="H777" s="1">
        <f>SUM([1]Industry!D$37:D$38)-H778</f>
        <v>24.638946942666369</v>
      </c>
      <c r="I777" s="1">
        <f>SUM([1]Industry!E$37:E$38)-I778</f>
        <v>17.95494213302641</v>
      </c>
      <c r="J777" s="1">
        <f>SUM([1]Industry!F$37:F$38)-J778</f>
        <v>12.658196199529087</v>
      </c>
      <c r="K777" s="1">
        <f>SUM([1]Industry!G$37:G$38)-K778</f>
        <v>3.7717538273818678</v>
      </c>
    </row>
    <row r="778" spans="2:11" x14ac:dyDescent="0.3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2.6166843633597465E-2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2.3373980103163949E-2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0.46289055868931683</v>
      </c>
      <c r="G779" s="1">
        <f t="shared" si="540"/>
        <v>0.57543869324522845</v>
      </c>
      <c r="H779" s="1">
        <f t="shared" si="540"/>
        <v>2.2678132078673876</v>
      </c>
      <c r="I779" s="1">
        <f t="shared" si="540"/>
        <v>5.0479715859808572</v>
      </c>
      <c r="J779" s="1">
        <f t="shared" si="540"/>
        <v>5.0479715864210704</v>
      </c>
      <c r="K779" s="1">
        <f t="shared" si="540"/>
        <v>5.0479715864862342</v>
      </c>
    </row>
    <row r="780" spans="2:11" x14ac:dyDescent="0.3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35.244183439086562</v>
      </c>
      <c r="G780" s="1">
        <f>[1]Industry!C$37</f>
        <v>31.758242677332703</v>
      </c>
      <c r="H780" s="1">
        <f>[1]Industry!D$37</f>
        <v>24.627884451845375</v>
      </c>
      <c r="I780" s="1">
        <f>[1]Industry!E$37</f>
        <v>16.035854264367096</v>
      </c>
      <c r="J780" s="1">
        <f>[1]Industry!F$37</f>
        <v>10.568341255781554</v>
      </c>
      <c r="K780" s="1">
        <f>[1]Industry!G$37</f>
        <v>1.4428394675432603</v>
      </c>
    </row>
    <row r="781" spans="2:11" x14ac:dyDescent="0.3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35.218243416060183</v>
      </c>
      <c r="G781" s="1">
        <f>[1]Industry!C$37*G777/SUM(G777:G778)</f>
        <v>31.73486869722954</v>
      </c>
      <c r="H781" s="1">
        <f>[1]Industry!D$37*H777/SUM(H777:H778)</f>
        <v>24.627884451845375</v>
      </c>
      <c r="I781" s="1">
        <f>[1]Industry!E$37*I777/SUM(I777:I778)</f>
        <v>16.035854264367096</v>
      </c>
      <c r="J781" s="1">
        <f>[1]Industry!F$37*J777/SUM(J777:J778)</f>
        <v>10.568341255781556</v>
      </c>
      <c r="K781" s="1">
        <f>[1]Industry!G$37*K777/SUM(K777:K778)</f>
        <v>1.4428394675432603</v>
      </c>
    </row>
    <row r="782" spans="2:11" x14ac:dyDescent="0.3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2.5940023026379322E-2</v>
      </c>
      <c r="G782" s="1">
        <f t="shared" ref="G782:K782" si="545">G780-G781</f>
        <v>2.3373980103162495E-2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0.74490027605565845</v>
      </c>
      <c r="G783" s="1">
        <f t="shared" ref="G783:K783" si="546">SUM(G784:G786)</f>
        <v>0.55206471314206784</v>
      </c>
      <c r="H783" s="1">
        <f t="shared" si="546"/>
        <v>2.2788756986883789</v>
      </c>
      <c r="I783" s="1">
        <f t="shared" si="546"/>
        <v>6.9670594546401743</v>
      </c>
      <c r="J783" s="1">
        <f t="shared" si="546"/>
        <v>7.1378265301686028</v>
      </c>
      <c r="K783" s="1">
        <f t="shared" si="546"/>
        <v>7.3768859463248422</v>
      </c>
    </row>
    <row r="784" spans="2:11" x14ac:dyDescent="0.3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0.30794974039271966</v>
      </c>
      <c r="G784" s="1">
        <f>[1]Industry!C$38*G777/SUM(G777:G778)</f>
        <v>0</v>
      </c>
      <c r="H784" s="1">
        <f>[1]Industry!D$38*H777/SUM(H777:H778)</f>
        <v>1.1062490820992905E-2</v>
      </c>
      <c r="I784" s="1">
        <f>[1]Industry!E$38*I777/SUM(I777:I778)</f>
        <v>1.9190878686593154</v>
      </c>
      <c r="J784" s="1">
        <f>[1]Industry!F$38*J777/SUM(J777:J778)</f>
        <v>2.0898549437475324</v>
      </c>
      <c r="K784" s="1">
        <f>[1]Industry!G$38*K777/SUM(K777:K778)</f>
        <v>2.3289143598386075</v>
      </c>
    </row>
    <row r="785" spans="2:13" x14ac:dyDescent="0.3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2.268206072172374E-4</v>
      </c>
      <c r="G785" s="1">
        <f>[1]Industry!C$38-G784</f>
        <v>0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0.43672371505572161</v>
      </c>
      <c r="G786" s="1">
        <f>[1]Industry!C$39</f>
        <v>0.55206471314206784</v>
      </c>
      <c r="H786" s="1">
        <f>[1]Industry!D$39</f>
        <v>2.2678132078673858</v>
      </c>
      <c r="I786" s="1">
        <f>[1]Industry!E$39</f>
        <v>5.0479715859808589</v>
      </c>
      <c r="J786" s="1">
        <f>[1]Industry!F$39</f>
        <v>5.0479715864210704</v>
      </c>
      <c r="K786" s="1">
        <f>[1]Industry!G$39</f>
        <v>5.0479715864862351</v>
      </c>
    </row>
    <row r="787" spans="2:13" x14ac:dyDescent="0.3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3.5600000001087206</v>
      </c>
      <c r="G787" s="1">
        <f>[1]Industry!C$18</f>
        <v>3.4647164166025912</v>
      </c>
      <c r="H787" s="1">
        <f>[1]Industry!D$18</f>
        <v>3.2142659099312199</v>
      </c>
      <c r="I787" s="1">
        <f>[1]Industry!E$18</f>
        <v>0</v>
      </c>
      <c r="J787" s="1">
        <f>[1]Industry!F$18</f>
        <v>0</v>
      </c>
      <c r="K787" s="1">
        <f>[1]Industry!G$18</f>
        <v>0</v>
      </c>
    </row>
    <row r="788" spans="2:13" x14ac:dyDescent="0.3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3.5600000001087206</v>
      </c>
      <c r="G788" s="1">
        <f t="shared" ref="G788:K788" si="549">G787</f>
        <v>3.4647164166025912</v>
      </c>
      <c r="H788" s="1">
        <f t="shared" si="549"/>
        <v>3.2142659099312199</v>
      </c>
      <c r="I788" s="1">
        <f t="shared" si="549"/>
        <v>0</v>
      </c>
      <c r="J788" s="1">
        <f t="shared" si="549"/>
        <v>0</v>
      </c>
      <c r="K788" s="1">
        <f t="shared" si="549"/>
        <v>0</v>
      </c>
    </row>
    <row r="789" spans="2:13" x14ac:dyDescent="0.3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12.728638657008714</v>
      </c>
      <c r="G789" s="1">
        <f>[1]Industry!C$19</f>
        <v>13.638426910322316</v>
      </c>
      <c r="H789" s="1">
        <f>[1]Industry!D$19</f>
        <v>20.987806433994926</v>
      </c>
      <c r="I789" s="1">
        <f>[1]Industry!E$19</f>
        <v>22.423853599263271</v>
      </c>
      <c r="J789" s="1">
        <f>[1]Industry!F$19</f>
        <v>23.250563355448929</v>
      </c>
      <c r="K789" s="1">
        <f>[1]Industry!G$19</f>
        <v>38.492703014421274</v>
      </c>
    </row>
    <row r="790" spans="2:13" x14ac:dyDescent="0.3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4.2937880294153068</v>
      </c>
      <c r="G790" s="1">
        <f t="shared" ref="G790:K790" si="552">SUM(G791:G799)</f>
        <v>5.6581894806842197</v>
      </c>
      <c r="H790" s="1">
        <f t="shared" si="552"/>
        <v>9.2367183240816253</v>
      </c>
      <c r="I790" s="1">
        <f t="shared" si="552"/>
        <v>9.1208293442442603</v>
      </c>
      <c r="J790" s="1">
        <f t="shared" si="552"/>
        <v>12.608392121961961</v>
      </c>
      <c r="K790" s="1">
        <f t="shared" si="552"/>
        <v>12.768681034046816</v>
      </c>
      <c r="M790" s="1"/>
    </row>
    <row r="791" spans="2:13" x14ac:dyDescent="0.3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0.92931818366111341</v>
      </c>
      <c r="G791" s="1">
        <f t="shared" ref="G791:K791" si="555">G233</f>
        <v>2.0729650317484474</v>
      </c>
      <c r="H791" s="1">
        <f t="shared" si="555"/>
        <v>1.790840890939781</v>
      </c>
      <c r="I791" s="1">
        <f t="shared" si="555"/>
        <v>1.3206374609773399</v>
      </c>
      <c r="J791" s="1">
        <f t="shared" si="555"/>
        <v>0</v>
      </c>
      <c r="K791" s="1">
        <f t="shared" si="555"/>
        <v>0</v>
      </c>
    </row>
    <row r="792" spans="2:13" x14ac:dyDescent="0.3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0.77008358490259632</v>
      </c>
      <c r="G792" s="1">
        <f t="shared" ref="G792:K792" si="556">G239</f>
        <v>0.22273103330254487</v>
      </c>
      <c r="H792" s="1">
        <f t="shared" si="556"/>
        <v>0.46155594544001383</v>
      </c>
      <c r="I792" s="1">
        <f t="shared" si="556"/>
        <v>2.2655059199294936</v>
      </c>
      <c r="J792" s="1">
        <f t="shared" si="556"/>
        <v>1.092785695327517</v>
      </c>
      <c r="K792" s="1">
        <f t="shared" si="556"/>
        <v>0.12945131745289129</v>
      </c>
    </row>
    <row r="793" spans="2:13" x14ac:dyDescent="0.3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</v>
      </c>
      <c r="K793" s="1">
        <f t="shared" si="557"/>
        <v>0</v>
      </c>
    </row>
    <row r="794" spans="2:13" x14ac:dyDescent="0.3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0</v>
      </c>
      <c r="J794" s="1">
        <f t="shared" si="558"/>
        <v>0</v>
      </c>
      <c r="K794" s="1">
        <f t="shared" si="558"/>
        <v>0</v>
      </c>
    </row>
    <row r="795" spans="2:13" x14ac:dyDescent="0.3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1.9347795346361842</v>
      </c>
      <c r="G795" s="1">
        <f t="shared" ref="G795:K795" si="559">G272</f>
        <v>1.8587572898966152</v>
      </c>
      <c r="H795" s="1">
        <f t="shared" si="559"/>
        <v>2.6132553024982608</v>
      </c>
      <c r="I795" s="1">
        <f t="shared" si="559"/>
        <v>2.2433324500459788</v>
      </c>
      <c r="J795" s="1">
        <f t="shared" si="559"/>
        <v>1.2130549952786343</v>
      </c>
      <c r="K795" s="1">
        <f t="shared" si="559"/>
        <v>0</v>
      </c>
    </row>
    <row r="796" spans="2:13" x14ac:dyDescent="0.3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0.40127631458899854</v>
      </c>
      <c r="K796" s="1">
        <f t="shared" si="560"/>
        <v>2.0114841284526102</v>
      </c>
    </row>
    <row r="797" spans="2:13" x14ac:dyDescent="0.3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0.65960672621541239</v>
      </c>
      <c r="G797" s="1">
        <f t="shared" ref="G797:K797" si="561">G281</f>
        <v>1.5037361257366124</v>
      </c>
      <c r="H797" s="1">
        <f t="shared" si="561"/>
        <v>4.3710661852035706</v>
      </c>
      <c r="I797" s="1">
        <f t="shared" si="561"/>
        <v>3.2913535132914467</v>
      </c>
      <c r="J797" s="1">
        <f t="shared" si="561"/>
        <v>5.5539794794356414</v>
      </c>
      <c r="K797" s="1">
        <f t="shared" si="561"/>
        <v>2.778476532671573</v>
      </c>
    </row>
    <row r="798" spans="2:13" x14ac:dyDescent="0.3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2.4098628282947518</v>
      </c>
      <c r="K798" s="1">
        <f t="shared" si="562"/>
        <v>6.9633223206261166</v>
      </c>
    </row>
    <row r="799" spans="2:13" x14ac:dyDescent="0.3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</v>
      </c>
      <c r="J799" s="1">
        <f t="shared" si="563"/>
        <v>1.937432809036417</v>
      </c>
      <c r="K799" s="1">
        <f t="shared" si="563"/>
        <v>0.88594673484362407</v>
      </c>
      <c r="M799" s="1"/>
    </row>
    <row r="800" spans="2:13" x14ac:dyDescent="0.3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7.120000000069834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7.6289076890483196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11.130143216705742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11.130143217524214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10.675427464358396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24.386317336160737</v>
      </c>
    </row>
    <row r="801" spans="2:11" x14ac:dyDescent="0.3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9.0018938001360773</v>
      </c>
      <c r="G801" s="1">
        <f t="shared" ref="G801:K801" si="564">G802</f>
        <v>10.60996128481813</v>
      </c>
      <c r="H801" s="1">
        <f t="shared" si="564"/>
        <v>10.592028946641333</v>
      </c>
      <c r="I801" s="1">
        <f t="shared" si="564"/>
        <v>9.9903918528124951</v>
      </c>
      <c r="J801" s="1">
        <f t="shared" si="564"/>
        <v>4.4790322462937215</v>
      </c>
      <c r="K801" s="1">
        <f t="shared" si="564"/>
        <v>0</v>
      </c>
    </row>
    <row r="802" spans="2:11" x14ac:dyDescent="0.3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9.0018938001360773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10.60996128481813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10.592028946641333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9.9903918528124951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4.4790322462937215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0</v>
      </c>
    </row>
    <row r="803" spans="2:11" x14ac:dyDescent="0.3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0.62578620013241382</v>
      </c>
      <c r="G803" s="1">
        <f t="shared" ref="G803:K803" si="566">G804</f>
        <v>0.73757308956982104</v>
      </c>
      <c r="H803" s="1">
        <f t="shared" si="566"/>
        <v>0.73632648719336413</v>
      </c>
      <c r="I803" s="1">
        <f t="shared" si="566"/>
        <v>0.73425815439020692</v>
      </c>
      <c r="J803" s="1">
        <f t="shared" si="566"/>
        <v>0.73015615358919961</v>
      </c>
      <c r="K803" s="1">
        <f t="shared" si="566"/>
        <v>0.72609973055189458</v>
      </c>
    </row>
    <row r="804" spans="2:11" x14ac:dyDescent="0.3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0.62578620013241382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0.73757308956982104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0.73632648719336413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0.73425815439020692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0.73015615358919961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0.72609973055189458</v>
      </c>
    </row>
    <row r="805" spans="2:11" x14ac:dyDescent="0.3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7.7980399996954501</v>
      </c>
      <c r="G805" s="1">
        <f>[1]Industry!C$21</f>
        <v>8.0801396383988493</v>
      </c>
      <c r="H805" s="1">
        <f>[1]Industry!D$21</f>
        <v>5.7467405832715297</v>
      </c>
      <c r="I805" s="1">
        <f>[1]Industry!E$21</f>
        <v>5.5456388937525896</v>
      </c>
      <c r="J805" s="1">
        <f>[1]Industry!F$21</f>
        <v>5.4553187954550264</v>
      </c>
      <c r="K805" s="1">
        <f>[1]Industry!G$21</f>
        <v>0</v>
      </c>
    </row>
    <row r="806" spans="2:11" x14ac:dyDescent="0.3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7.7980399996954501</v>
      </c>
      <c r="G806" s="1">
        <f t="shared" ref="G806:K806" si="568">G805</f>
        <v>8.0801396383988493</v>
      </c>
      <c r="H806" s="1">
        <f t="shared" si="568"/>
        <v>5.7467405832715297</v>
      </c>
      <c r="I806" s="1">
        <f t="shared" si="568"/>
        <v>5.5456388937525896</v>
      </c>
      <c r="J806" s="1">
        <f t="shared" si="568"/>
        <v>5.4553187954550264</v>
      </c>
      <c r="K806" s="1">
        <f t="shared" si="568"/>
        <v>0</v>
      </c>
    </row>
    <row r="807" spans="2:11" x14ac:dyDescent="0.3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7.7980399996954501</v>
      </c>
      <c r="G808" s="1">
        <f t="shared" ref="G808:K808" si="569">G806</f>
        <v>8.0801396383988493</v>
      </c>
      <c r="H808" s="1">
        <f t="shared" si="569"/>
        <v>5.7467405832715297</v>
      </c>
      <c r="I808" s="1">
        <f t="shared" si="569"/>
        <v>5.5456388937525896</v>
      </c>
      <c r="J808" s="1">
        <f t="shared" si="569"/>
        <v>5.4553187954550264</v>
      </c>
      <c r="K808" s="1">
        <f t="shared" si="569"/>
        <v>0</v>
      </c>
    </row>
    <row r="809" spans="2:11" x14ac:dyDescent="0.3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8.5488346671091009E-2</v>
      </c>
      <c r="I809" s="1">
        <f>[1]Industry!E$22</f>
        <v>8.5488346701543622E-2</v>
      </c>
      <c r="J809" s="1">
        <f>[1]Industry!F$22</f>
        <v>8.5488346705531487E-2</v>
      </c>
      <c r="K809" s="1">
        <f>[1]Industry!G$22</f>
        <v>8.5488346709309521E-2</v>
      </c>
    </row>
    <row r="810" spans="2:11" x14ac:dyDescent="0.3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8.5488346671091009E-2</v>
      </c>
      <c r="I810" s="1">
        <f t="shared" si="572"/>
        <v>8.5488346701543622E-2</v>
      </c>
      <c r="J810" s="1">
        <f t="shared" si="572"/>
        <v>8.5488346705531487E-2</v>
      </c>
      <c r="K810" s="1">
        <f t="shared" si="572"/>
        <v>8.5488346709309521E-2</v>
      </c>
    </row>
    <row r="811" spans="2:11" x14ac:dyDescent="0.3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6.5538916109920917</v>
      </c>
      <c r="J811" s="1">
        <f>[1]Industry!F$23</f>
        <v>16.900569177282083</v>
      </c>
      <c r="K811" s="1">
        <f>[1]Industry!G$23</f>
        <v>18.676726823932139</v>
      </c>
    </row>
    <row r="812" spans="2:11" x14ac:dyDescent="0.3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0</v>
      </c>
      <c r="I812" s="1">
        <f t="shared" si="575"/>
        <v>6.5538916109920917</v>
      </c>
      <c r="J812" s="1">
        <f t="shared" si="575"/>
        <v>16.900569177282083</v>
      </c>
      <c r="K812" s="1">
        <f t="shared" si="575"/>
        <v>18.676726823932139</v>
      </c>
    </row>
    <row r="813" spans="2:11" x14ac:dyDescent="0.3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0.74846034931274474</v>
      </c>
      <c r="G813" s="1">
        <f>[1]Industry!C$24</f>
        <v>0.9497280029535119</v>
      </c>
      <c r="H813" s="1">
        <f>[1]Industry!D$24</f>
        <v>1.135462924141579</v>
      </c>
      <c r="I813" s="1">
        <f>[1]Industry!E$24</f>
        <v>2.1545441346376819</v>
      </c>
      <c r="J813" s="1">
        <f>[1]Industry!F$24</f>
        <v>2.1912141701007739</v>
      </c>
      <c r="K813" s="1">
        <f>[1]Industry!G$24</f>
        <v>2.2260178181543213</v>
      </c>
    </row>
    <row r="814" spans="2:11" x14ac:dyDescent="0.3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0.74846034931274474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0.9497280029535119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1.1199480491110478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2.1294868707192149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2.1651537763196598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2.2010169210153867</v>
      </c>
    </row>
    <row r="815" spans="2:11" x14ac:dyDescent="0.3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1.5514875030531172E-2</v>
      </c>
      <c r="I815" s="1">
        <f t="shared" si="580"/>
        <v>2.5057263918466965E-2</v>
      </c>
      <c r="J815" s="1">
        <f t="shared" si="580"/>
        <v>2.6060393781114133E-2</v>
      </c>
      <c r="K815" s="1">
        <f t="shared" si="580"/>
        <v>2.5000897138934608E-2</v>
      </c>
    </row>
    <row r="816" spans="2:11" x14ac:dyDescent="0.3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72.708169057554187</v>
      </c>
      <c r="G816" s="17">
        <f>[1]Industry!C$71</f>
        <v>74.111082360351389</v>
      </c>
      <c r="H816" s="17">
        <f>[1]Industry!D$71</f>
        <v>75.550262454485292</v>
      </c>
      <c r="I816" s="17">
        <f>[1]Industry!E$71</f>
        <v>76.521914973539225</v>
      </c>
      <c r="J816" s="17">
        <f>[1]Industry!F$71</f>
        <v>76.715560079933809</v>
      </c>
      <c r="K816" s="17">
        <f>[1]Industry!G$71</f>
        <v>76.818959052762551</v>
      </c>
    </row>
    <row r="817" spans="2:13" x14ac:dyDescent="0.3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58.985412461061898</v>
      </c>
      <c r="G817" s="18">
        <f t="shared" ref="G817:K817" si="581">SUM(G818:G820)</f>
        <v>61.365778907977138</v>
      </c>
      <c r="H817" s="18">
        <f t="shared" si="581"/>
        <v>63.313158797371457</v>
      </c>
      <c r="I817" s="18">
        <f t="shared" si="581"/>
        <v>66.105829710739201</v>
      </c>
      <c r="J817" s="18">
        <f t="shared" si="581"/>
        <v>68.232940014867026</v>
      </c>
      <c r="K817" s="18">
        <f t="shared" si="581"/>
        <v>69.776287307323543</v>
      </c>
    </row>
    <row r="818" spans="2:13" x14ac:dyDescent="0.3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9.8138872432844337</v>
      </c>
      <c r="G818" s="1">
        <f>[1]Industry!C$55</f>
        <v>10.335082531515734</v>
      </c>
      <c r="H818" s="1">
        <f>[1]Industry!D$55</f>
        <v>10.526374826849318</v>
      </c>
      <c r="I818" s="1">
        <f>[1]Industry!E$55</f>
        <v>10.526374839331062</v>
      </c>
      <c r="J818" s="1">
        <f>[1]Industry!F$55</f>
        <v>10.899078145400937</v>
      </c>
      <c r="K818" s="1">
        <f>[1]Industry!G$55</f>
        <v>11.310612542897308</v>
      </c>
      <c r="L818" s="1"/>
      <c r="M818" s="1"/>
    </row>
    <row r="819" spans="2:13" x14ac:dyDescent="0.3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1.1081275656064697</v>
      </c>
      <c r="G819" s="1">
        <f>[1]Industry!C$56</f>
        <v>1.4007900301766774</v>
      </c>
      <c r="H819" s="1">
        <f>[1]Industry!D$56</f>
        <v>1.6427084785406245</v>
      </c>
      <c r="I819" s="1">
        <f>[1]Industry!E$56</f>
        <v>3.0957810393693301</v>
      </c>
      <c r="J819" s="1">
        <f>[1]Industry!F$56</f>
        <v>3.0957810398271137</v>
      </c>
      <c r="K819" s="1">
        <f>[1]Industry!G$56</f>
        <v>3.0996333939626517</v>
      </c>
    </row>
    <row r="820" spans="2:13" x14ac:dyDescent="0.3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49.629906346284727</v>
      </c>
      <c r="H820" s="1">
        <f>[1]Industry!D$3-([1]Industry!D$6-[1]Industry!D$70)</f>
        <v>51.144075491981518</v>
      </c>
      <c r="I820" s="1">
        <f>[1]Industry!E$3-([1]Industry!E$6-[1]Industry!E$70)</f>
        <v>52.483673832038804</v>
      </c>
      <c r="J820" s="1">
        <f>[1]Industry!F$3-([1]Industry!F$6-[1]Industry!F$70)</f>
        <v>54.238080829638974</v>
      </c>
      <c r="K820" s="1">
        <f>[1]Industry!G$3-([1]Industry!G$6-[1]Industry!G$70)</f>
        <v>55.366041370463584</v>
      </c>
    </row>
    <row r="821" spans="2:13" x14ac:dyDescent="0.3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8.763523825794465</v>
      </c>
      <c r="G821" s="1">
        <f t="shared" ref="G821:K821" si="583">SUM(G822:G823)</f>
        <v>6.3112662410345823</v>
      </c>
      <c r="H821" s="1">
        <f t="shared" si="583"/>
        <v>6.3112659022057809</v>
      </c>
      <c r="I821" s="1">
        <f t="shared" si="583"/>
        <v>5.071062834885895</v>
      </c>
      <c r="J821" s="1">
        <f t="shared" si="583"/>
        <v>2.6258569927652755</v>
      </c>
      <c r="K821" s="1">
        <f t="shared" si="583"/>
        <v>0.19924265600397095</v>
      </c>
    </row>
    <row r="822" spans="2:13" x14ac:dyDescent="0.3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6.9177025666425838</v>
      </c>
      <c r="G822" s="1">
        <f>[1]Industry!C$57</f>
        <v>6.3112662410345823</v>
      </c>
      <c r="H822" s="1">
        <f>[1]Industry!D$57</f>
        <v>6.3112659022057809</v>
      </c>
      <c r="I822" s="1">
        <f>[1]Industry!E$57</f>
        <v>5.071062834885895</v>
      </c>
      <c r="J822" s="1">
        <f>[1]Industry!F$57</f>
        <v>2.6258569927652755</v>
      </c>
      <c r="K822" s="1">
        <f>[1]Industry!G$57</f>
        <v>0.19924265600397095</v>
      </c>
    </row>
    <row r="823" spans="2:13" x14ac:dyDescent="0.3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1.8458212591518806</v>
      </c>
      <c r="G823" s="1">
        <f>[1]Industry!C$58</f>
        <v>0</v>
      </c>
      <c r="H823" s="1">
        <f>[1]Industry!D$58</f>
        <v>0</v>
      </c>
      <c r="I823" s="1">
        <f>[1]Industry!E$58</f>
        <v>0</v>
      </c>
      <c r="J823" s="1">
        <f>[1]Industry!F$58</f>
        <v>0</v>
      </c>
      <c r="K823" s="1">
        <f>[1]Industry!G$58</f>
        <v>0</v>
      </c>
    </row>
    <row r="824" spans="2:13" x14ac:dyDescent="0.3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28.93027878975224</v>
      </c>
      <c r="G824" s="1">
        <f t="shared" ref="G824:K824" si="584">SUM(G825:G827)</f>
        <v>25.980386769449044</v>
      </c>
      <c r="H824" s="1">
        <f t="shared" si="584"/>
        <v>21.509153369214012</v>
      </c>
      <c r="I824" s="1">
        <f t="shared" si="584"/>
        <v>18.351434099110215</v>
      </c>
      <c r="J824" s="1">
        <f t="shared" si="584"/>
        <v>13.950078195625784</v>
      </c>
      <c r="K824" s="1">
        <f t="shared" si="584"/>
        <v>6.7564730533110851</v>
      </c>
    </row>
    <row r="825" spans="2:13" x14ac:dyDescent="0.3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28.61976822834762</v>
      </c>
      <c r="G825" s="1">
        <f>[1]Industry!C$59</f>
        <v>25.587868758405033</v>
      </c>
      <c r="H825" s="1">
        <f>[1]Industry!D$59</f>
        <v>19.863700767160928</v>
      </c>
      <c r="I825" s="1">
        <f>[1]Industry!E$59</f>
        <v>14.710099623230134</v>
      </c>
      <c r="J825" s="1">
        <f>[1]Industry!F$59</f>
        <v>10.308743160265696</v>
      </c>
      <c r="K825" s="1">
        <f>[1]Industry!G$59</f>
        <v>3.0735586337989012</v>
      </c>
    </row>
    <row r="826" spans="2:13" x14ac:dyDescent="0.3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3.3037411259371187E-2</v>
      </c>
      <c r="I826" s="1">
        <f>[1]Industry!E$60</f>
        <v>5.2226678247692199E-2</v>
      </c>
      <c r="J826" s="1">
        <f>[1]Industry!F$60</f>
        <v>5.2227237414711504E-2</v>
      </c>
      <c r="K826" s="1">
        <f>[1]Industry!G$60</f>
        <v>4.8374877242098234E-2</v>
      </c>
    </row>
    <row r="827" spans="2:13" x14ac:dyDescent="0.3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0.31051056140461808</v>
      </c>
      <c r="G827" s="1">
        <f>[1]Industry!C$68</f>
        <v>0.39251801104401035</v>
      </c>
      <c r="H827" s="1">
        <f>[1]Industry!D$68</f>
        <v>1.6124151907937114</v>
      </c>
      <c r="I827" s="1">
        <f>[1]Industry!E$68</f>
        <v>3.5891077976323871</v>
      </c>
      <c r="J827" s="1">
        <f>[1]Industry!F$68</f>
        <v>3.5891077979453758</v>
      </c>
      <c r="K827" s="1">
        <f>[1]Industry!G$68</f>
        <v>3.6345395422700855</v>
      </c>
    </row>
    <row r="828" spans="2:13" x14ac:dyDescent="0.3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2.3674000000723026</v>
      </c>
      <c r="G828" s="1">
        <f t="shared" ref="G828:K828" si="587">G829</f>
        <v>2.3075011334573312</v>
      </c>
      <c r="H828" s="1">
        <f t="shared" si="587"/>
        <v>2.1455224948790894</v>
      </c>
      <c r="I828" s="1">
        <f t="shared" si="587"/>
        <v>0</v>
      </c>
      <c r="J828" s="1">
        <f t="shared" si="587"/>
        <v>0</v>
      </c>
      <c r="K828" s="1">
        <f t="shared" si="587"/>
        <v>0</v>
      </c>
    </row>
    <row r="829" spans="2:13" x14ac:dyDescent="0.3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2.3674000000723026</v>
      </c>
      <c r="G829" s="1">
        <f>[1]Industry!C$61</f>
        <v>2.3075011334573312</v>
      </c>
      <c r="H829" s="1">
        <f>[1]Industry!D$61</f>
        <v>2.1455224948790894</v>
      </c>
      <c r="I829" s="1">
        <f>[1]Industry!E$61</f>
        <v>0</v>
      </c>
      <c r="J829" s="1">
        <f>[1]Industry!F$61</f>
        <v>0</v>
      </c>
      <c r="K829" s="1">
        <f>[1]Industry!G$61</f>
        <v>0</v>
      </c>
    </row>
    <row r="830" spans="2:13" x14ac:dyDescent="0.3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11.767324290635631</v>
      </c>
      <c r="G830" s="1">
        <f t="shared" ref="G830:K830" si="588">G831+G841</f>
        <v>12.635407407766404</v>
      </c>
      <c r="H830" s="1">
        <f t="shared" si="588"/>
        <v>19.506623828634019</v>
      </c>
      <c r="I830" s="1">
        <f t="shared" si="588"/>
        <v>20.952327923455812</v>
      </c>
      <c r="J830" s="1">
        <f t="shared" si="588"/>
        <v>21.954978721422197</v>
      </c>
      <c r="K830" s="1">
        <f t="shared" si="588"/>
        <v>35.279959737034133</v>
      </c>
    </row>
    <row r="831" spans="2:13" x14ac:dyDescent="0.3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5.1850533025269208</v>
      </c>
      <c r="G831" s="1">
        <f>[1]Industry!C$62</f>
        <v>5.5675573279004702</v>
      </c>
      <c r="H831" s="1">
        <f>[1]Industry!D$62</f>
        <v>9.161973587557096</v>
      </c>
      <c r="I831" s="1">
        <f>[1]Industry!E$62</f>
        <v>10.552580641112836</v>
      </c>
      <c r="J831" s="1">
        <f>[1]Industry!F$62</f>
        <v>11.874415112637008</v>
      </c>
      <c r="K831" s="1">
        <f>[1]Industry!G$62</f>
        <v>12.112958267681417</v>
      </c>
      <c r="M831" s="1"/>
    </row>
    <row r="832" spans="2:13" x14ac:dyDescent="0.3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1.1222175580815825</v>
      </c>
      <c r="G832" s="1">
        <f t="shared" ref="G832:K832" si="589">IFERROR(G791/G$790,0)*G$831</f>
        <v>2.0397605439676534</v>
      </c>
      <c r="H832" s="1">
        <f t="shared" si="589"/>
        <v>1.7763491714941786</v>
      </c>
      <c r="I832" s="1">
        <f t="shared" si="589"/>
        <v>1.5279458455641806</v>
      </c>
      <c r="J832" s="1">
        <f t="shared" si="589"/>
        <v>0</v>
      </c>
      <c r="K832" s="1">
        <f t="shared" si="589"/>
        <v>0</v>
      </c>
    </row>
    <row r="833" spans="2:13" x14ac:dyDescent="0.3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0.92993049674711148</v>
      </c>
      <c r="G833" s="1">
        <f t="shared" si="590"/>
        <v>0.21916335620214533</v>
      </c>
      <c r="H833" s="1">
        <f t="shared" si="590"/>
        <v>0.45782097417394202</v>
      </c>
      <c r="I833" s="1">
        <f t="shared" si="590"/>
        <v>2.6211359746645275</v>
      </c>
      <c r="J833" s="1">
        <f t="shared" si="590"/>
        <v>1.0291709561338909</v>
      </c>
      <c r="K833" s="1">
        <f t="shared" si="590"/>
        <v>0.12280347530196611</v>
      </c>
    </row>
    <row r="834" spans="2:13" x14ac:dyDescent="0.3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</v>
      </c>
      <c r="K834" s="1">
        <f t="shared" si="590"/>
        <v>0</v>
      </c>
    </row>
    <row r="835" spans="2:13" x14ac:dyDescent="0.3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0</v>
      </c>
      <c r="J835" s="1">
        <f t="shared" si="590"/>
        <v>0</v>
      </c>
      <c r="K835" s="1">
        <f t="shared" si="590"/>
        <v>0</v>
      </c>
    </row>
    <row r="836" spans="2:13" x14ac:dyDescent="0.3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2.3363833861852079</v>
      </c>
      <c r="G836" s="1">
        <f t="shared" si="590"/>
        <v>1.8289839542278621</v>
      </c>
      <c r="H836" s="1">
        <f t="shared" si="590"/>
        <v>2.5921084977345696</v>
      </c>
      <c r="I836" s="1">
        <f t="shared" si="590"/>
        <v>2.5954818021975536</v>
      </c>
      <c r="J836" s="1">
        <f t="shared" si="590"/>
        <v>1.1424389746973549</v>
      </c>
      <c r="K836" s="1">
        <f t="shared" si="590"/>
        <v>0</v>
      </c>
    </row>
    <row r="837" spans="2:13" x14ac:dyDescent="0.3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0.37791666758199055</v>
      </c>
      <c r="K837" s="1">
        <f t="shared" si="590"/>
        <v>1.9081863850371328</v>
      </c>
    </row>
    <row r="838" spans="2:13" x14ac:dyDescent="0.3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0.79652186151301829</v>
      </c>
      <c r="G838" s="1">
        <f t="shared" si="590"/>
        <v>1.4796494735028092</v>
      </c>
      <c r="H838" s="1">
        <f t="shared" si="590"/>
        <v>4.3356949441544073</v>
      </c>
      <c r="I838" s="1">
        <f t="shared" si="590"/>
        <v>3.8080170186865736</v>
      </c>
      <c r="J838" s="1">
        <f t="shared" si="590"/>
        <v>5.2306636110254514</v>
      </c>
      <c r="K838" s="1">
        <f t="shared" si="590"/>
        <v>2.6357906661026811</v>
      </c>
    </row>
    <row r="839" spans="2:13" x14ac:dyDescent="0.3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2.2695765892179871</v>
      </c>
      <c r="K839" s="1">
        <f t="shared" si="590"/>
        <v>6.6057279095040951</v>
      </c>
    </row>
    <row r="840" spans="2:13" x14ac:dyDescent="0.3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</v>
      </c>
      <c r="J840" s="1">
        <f t="shared" si="590"/>
        <v>1.8246483139803327</v>
      </c>
      <c r="K840" s="1">
        <f t="shared" si="590"/>
        <v>0.84044983173554044</v>
      </c>
      <c r="M840" s="1"/>
    </row>
    <row r="841" spans="2:13" x14ac:dyDescent="0.3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6.5822709881087098</v>
      </c>
      <c r="G841" s="1">
        <f>[1]Industry!C$63</f>
        <v>7.0678500798659334</v>
      </c>
      <c r="H841" s="1">
        <f>[1]Industry!D$63</f>
        <v>10.344650241076922</v>
      </c>
      <c r="I841" s="1">
        <f>[1]Industry!E$63</f>
        <v>10.399747282342975</v>
      </c>
      <c r="J841" s="1">
        <f>[1]Industry!F$63</f>
        <v>10.080563608785189</v>
      </c>
      <c r="K841" s="1">
        <f>[1]Industry!G$63</f>
        <v>23.167001469352716</v>
      </c>
    </row>
    <row r="842" spans="2:13" x14ac:dyDescent="0.3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5.3111173420802826</v>
      </c>
      <c r="G842" s="1">
        <f t="shared" ref="G842:K842" si="591">G843</f>
        <v>6.266950465565909</v>
      </c>
      <c r="H842" s="1">
        <f t="shared" si="591"/>
        <v>6.2669504600961279</v>
      </c>
      <c r="I842" s="1">
        <f t="shared" si="591"/>
        <v>5.9276324993354148</v>
      </c>
      <c r="J842" s="1">
        <f t="shared" si="591"/>
        <v>2.67248924028859</v>
      </c>
      <c r="K842" s="1">
        <f t="shared" si="591"/>
        <v>0</v>
      </c>
    </row>
    <row r="843" spans="2:13" x14ac:dyDescent="0.3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5.3111173420802826</v>
      </c>
      <c r="G843" s="1">
        <f>[1]Industry!C$64</f>
        <v>6.266950465565909</v>
      </c>
      <c r="H843" s="1">
        <f>[1]Industry!D$64</f>
        <v>6.2669504600961279</v>
      </c>
      <c r="I843" s="1">
        <f>[1]Industry!E$64</f>
        <v>5.9276324993354148</v>
      </c>
      <c r="J843" s="1">
        <f>[1]Industry!F$64</f>
        <v>2.67248924028859</v>
      </c>
      <c r="K843" s="1">
        <f>[1]Industry!G$64</f>
        <v>0</v>
      </c>
    </row>
    <row r="844" spans="2:13" x14ac:dyDescent="0.3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0.46151732259765565</v>
      </c>
      <c r="G844" s="1">
        <f t="shared" ref="G844:K844" si="592">G845</f>
        <v>0.54457479779905127</v>
      </c>
      <c r="H844" s="1">
        <f t="shared" si="592"/>
        <v>0.54457479782009155</v>
      </c>
      <c r="I844" s="1">
        <f t="shared" si="592"/>
        <v>0.54457479783940355</v>
      </c>
      <c r="J844" s="1">
        <f t="shared" si="592"/>
        <v>0.54457479788527774</v>
      </c>
      <c r="K844" s="1">
        <f t="shared" si="592"/>
        <v>0.54457479791392083</v>
      </c>
    </row>
    <row r="845" spans="2:13" x14ac:dyDescent="0.3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0.46151732259765565</v>
      </c>
      <c r="G845" s="1">
        <f>[1]Industry!C$65</f>
        <v>0.54457479779905127</v>
      </c>
      <c r="H845" s="1">
        <f>[1]Industry!D$65</f>
        <v>0.54457479782009155</v>
      </c>
      <c r="I845" s="1">
        <f>[1]Industry!E$65</f>
        <v>0.54457479783940355</v>
      </c>
      <c r="J845" s="1">
        <f>[1]Industry!F$65</f>
        <v>0.54457479788527774</v>
      </c>
      <c r="K845" s="1">
        <f>[1]Industry!G$65</f>
        <v>0.54457479791392083</v>
      </c>
    </row>
    <row r="846" spans="2:13" x14ac:dyDescent="0.3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4.1173651198391958</v>
      </c>
      <c r="G846" s="1">
        <f t="shared" ref="G846:K846" si="593">G847</f>
        <v>4.2663137290745903</v>
      </c>
      <c r="H846" s="1">
        <f t="shared" si="593"/>
        <v>3.0342790279673686</v>
      </c>
      <c r="I846" s="1">
        <f t="shared" si="593"/>
        <v>2.9280973359013642</v>
      </c>
      <c r="J846" s="1">
        <f t="shared" si="593"/>
        <v>2.8804083240002538</v>
      </c>
      <c r="K846" s="1">
        <f t="shared" si="593"/>
        <v>0</v>
      </c>
    </row>
    <row r="847" spans="2:13" x14ac:dyDescent="0.3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4.1173651198391958</v>
      </c>
      <c r="G847" s="1">
        <f>[1]Industry!C$66</f>
        <v>4.2663137290745903</v>
      </c>
      <c r="H847" s="1">
        <f>[1]Industry!D$66</f>
        <v>3.0342790279673686</v>
      </c>
      <c r="I847" s="1">
        <f>[1]Industry!E$66</f>
        <v>2.9280973359013642</v>
      </c>
      <c r="J847" s="1">
        <f>[1]Industry!F$66</f>
        <v>2.8804083240002538</v>
      </c>
      <c r="K847" s="1">
        <f>[1]Industry!G$66</f>
        <v>0</v>
      </c>
    </row>
    <row r="848" spans="2:13" x14ac:dyDescent="0.3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8.5488346671091009E-2</v>
      </c>
      <c r="I848" s="1">
        <f t="shared" si="594"/>
        <v>8.5488346701543622E-2</v>
      </c>
      <c r="J848" s="1">
        <f t="shared" si="594"/>
        <v>8.5488346705531487E-2</v>
      </c>
      <c r="K848" s="1">
        <f t="shared" si="594"/>
        <v>8.5488346709309521E-2</v>
      </c>
    </row>
    <row r="849" spans="2:11" x14ac:dyDescent="0.3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8.5488346671091009E-2</v>
      </c>
      <c r="I849" s="1">
        <f>[1]Industry!E$67</f>
        <v>8.5488346701543622E-2</v>
      </c>
      <c r="J849" s="1">
        <f>[1]Industry!F$67</f>
        <v>8.5488346705531487E-2</v>
      </c>
      <c r="K849" s="1">
        <f>[1]Industry!G$67</f>
        <v>8.5488346709309521E-2</v>
      </c>
    </row>
    <row r="850" spans="2:11" x14ac:dyDescent="0.3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5.0618203345603163</v>
      </c>
      <c r="J850" s="1">
        <f t="shared" si="595"/>
        <v>13.613868907195801</v>
      </c>
      <c r="K850" s="1">
        <f t="shared" si="595"/>
        <v>15.150016763063508</v>
      </c>
    </row>
    <row r="851" spans="2:11" x14ac:dyDescent="0.3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5.0618203345603163</v>
      </c>
      <c r="J851" s="1">
        <f>[1]Industry!F$69</f>
        <v>13.613868907195801</v>
      </c>
      <c r="K851" s="1">
        <f>[1]Industry!G$69</f>
        <v>15.150016763063508</v>
      </c>
    </row>
    <row r="852" spans="2:11" x14ac:dyDescent="0.3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4.8941863627997053</v>
      </c>
      <c r="H852" s="1">
        <f t="shared" si="596"/>
        <v>4.894186361957015</v>
      </c>
      <c r="I852" s="1">
        <f t="shared" si="596"/>
        <v>4.8941863628869982</v>
      </c>
      <c r="J852" s="1">
        <f t="shared" si="596"/>
        <v>4.8941840869545574</v>
      </c>
      <c r="K852" s="1">
        <f t="shared" si="596"/>
        <v>5.2593640536263173</v>
      </c>
    </row>
    <row r="853" spans="2:11" x14ac:dyDescent="0.3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0.91686545495289717</v>
      </c>
      <c r="H853" s="1">
        <f>[1]Industry!D$6-H854</f>
        <v>0.91686544034922379</v>
      </c>
      <c r="I853" s="1">
        <f>[1]Industry!E$6-I854</f>
        <v>0.91686543983810953</v>
      </c>
      <c r="J853" s="1">
        <f>[1]Industry!F$6-J854</f>
        <v>0.50122671813751207</v>
      </c>
      <c r="K853" s="1">
        <f>[1]Industry!G$6-K854</f>
        <v>0.86640629175966222</v>
      </c>
    </row>
    <row r="854" spans="2:11" x14ac:dyDescent="0.3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3.9773209078468081</v>
      </c>
      <c r="H854" s="1">
        <f>[1]Industry!D$70</f>
        <v>3.9773209216077912</v>
      </c>
      <c r="I854" s="1">
        <f>[1]Industry!E$70</f>
        <v>3.9773209230488886</v>
      </c>
      <c r="J854" s="1">
        <f>[1]Industry!F$70</f>
        <v>4.3929573688170453</v>
      </c>
      <c r="K854" s="1">
        <f>[1]Industry!G$70</f>
        <v>4.3929577618666551</v>
      </c>
    </row>
    <row r="855" spans="2:11" x14ac:dyDescent="0.3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0.84261542941328305</v>
      </c>
      <c r="G856" s="4">
        <f t="shared" ref="G856:K856" si="597">IFERROR(G818/G763,"-")</f>
        <v>0.84306236513985311</v>
      </c>
      <c r="H856" s="4">
        <f t="shared" si="597"/>
        <v>0.84373276872970715</v>
      </c>
      <c r="I856" s="4">
        <f t="shared" si="597"/>
        <v>0.84485010804612981</v>
      </c>
      <c r="J856" s="4">
        <f t="shared" si="597"/>
        <v>0.84708478667897646</v>
      </c>
      <c r="K856" s="4">
        <f t="shared" si="597"/>
        <v>0.84931946531182279</v>
      </c>
    </row>
    <row r="857" spans="2:11" x14ac:dyDescent="0.3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3.0809801822513312</v>
      </c>
      <c r="G857" s="4">
        <f t="shared" si="600"/>
        <v>3.1055374774069127</v>
      </c>
      <c r="H857" s="4">
        <f t="shared" si="600"/>
        <v>3.142373420140288</v>
      </c>
      <c r="I857" s="4">
        <f t="shared" si="600"/>
        <v>3.2037666580292479</v>
      </c>
      <c r="J857" s="4">
        <f t="shared" si="600"/>
        <v>3.3265531338071721</v>
      </c>
      <c r="K857" s="4">
        <f t="shared" si="600"/>
        <v>3.4493396095850919</v>
      </c>
    </row>
    <row r="858" spans="2:11" x14ac:dyDescent="0.3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0.99999999229253644</v>
      </c>
      <c r="H858" s="4">
        <f t="shared" si="601"/>
        <v>0.99999999124987382</v>
      </c>
      <c r="I858" s="4">
        <f t="shared" si="601"/>
        <v>0.9999999952990819</v>
      </c>
      <c r="J858" s="4">
        <f t="shared" si="601"/>
        <v>1.0000000005906922</v>
      </c>
      <c r="K858" s="4">
        <f t="shared" si="601"/>
        <v>0.94274655972872545</v>
      </c>
    </row>
    <row r="859" spans="2:11" x14ac:dyDescent="0.3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0.7774621322436357</v>
      </c>
      <c r="G859" s="4">
        <f t="shared" ref="G859:K860" si="602">IFERROR(G822/G767,"-")</f>
        <v>0.77871988564932315</v>
      </c>
      <c r="H859" s="4">
        <f t="shared" si="602"/>
        <v>0.78060651575785611</v>
      </c>
      <c r="I859" s="4">
        <f t="shared" si="602"/>
        <v>0.78375089927207697</v>
      </c>
      <c r="J859" s="4">
        <f t="shared" si="602"/>
        <v>0.79003966630051947</v>
      </c>
      <c r="K859" s="4">
        <f t="shared" si="602"/>
        <v>0.79632843332896108</v>
      </c>
    </row>
    <row r="860" spans="2:11" x14ac:dyDescent="0.3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0.67612499999999942</v>
      </c>
      <c r="G860" s="4" t="str">
        <f t="shared" si="602"/>
        <v>-</v>
      </c>
      <c r="H860" s="4" t="str">
        <f t="shared" si="602"/>
        <v>-</v>
      </c>
      <c r="I860" s="4" t="str">
        <f t="shared" si="602"/>
        <v>-</v>
      </c>
      <c r="J860" s="4" t="str">
        <f t="shared" si="602"/>
        <v>-</v>
      </c>
      <c r="K860" s="4" t="str">
        <f t="shared" si="602"/>
        <v>-</v>
      </c>
    </row>
    <row r="861" spans="2:11" x14ac:dyDescent="0.3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0.80559625688881853</v>
      </c>
      <c r="G861" s="4">
        <f t="shared" ref="G861:K863" si="603">IFERROR(G825/G777,"-")</f>
        <v>0.80630139051556426</v>
      </c>
      <c r="H861" s="4">
        <f t="shared" si="603"/>
        <v>0.80619114174736417</v>
      </c>
      <c r="I861" s="4">
        <f t="shared" si="603"/>
        <v>0.81927858715692004</v>
      </c>
      <c r="J861" s="4">
        <f t="shared" si="603"/>
        <v>0.81439274583603027</v>
      </c>
      <c r="K861" s="4">
        <f t="shared" si="603"/>
        <v>0.81488845096032869</v>
      </c>
    </row>
    <row r="862" spans="2:11" x14ac:dyDescent="0.3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0.67080772242111497</v>
      </c>
      <c r="G863" s="4">
        <f t="shared" si="603"/>
        <v>0.68211959962298752</v>
      </c>
      <c r="H863" s="4">
        <f t="shared" si="603"/>
        <v>0.71099999999999952</v>
      </c>
      <c r="I863" s="4">
        <f t="shared" si="603"/>
        <v>0.71099999999999952</v>
      </c>
      <c r="J863" s="4">
        <f t="shared" si="603"/>
        <v>0.71099999999999897</v>
      </c>
      <c r="K863" s="4">
        <f t="shared" si="603"/>
        <v>0.71999999999999942</v>
      </c>
    </row>
    <row r="864" spans="2:11" x14ac:dyDescent="0.3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0.66500000000000092</v>
      </c>
      <c r="G864" s="4">
        <f t="shared" ref="G864:K864" si="604">IFERROR(G829/G788,"-")</f>
        <v>0.66600000000000159</v>
      </c>
      <c r="H864" s="4">
        <f t="shared" si="604"/>
        <v>0.66750000000000009</v>
      </c>
      <c r="I864" s="4" t="str">
        <f t="shared" si="604"/>
        <v>-</v>
      </c>
      <c r="J864" s="4" t="str">
        <f t="shared" si="604"/>
        <v>-</v>
      </c>
      <c r="K864" s="4" t="str">
        <f t="shared" si="604"/>
        <v>-</v>
      </c>
    </row>
    <row r="865" spans="2:12" x14ac:dyDescent="0.3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1.20757085981093</v>
      </c>
      <c r="G865" s="4">
        <f t="shared" ref="G865:K865" si="605">IFERROR(G832/G791,"-")</f>
        <v>0.98398212836577004</v>
      </c>
      <c r="H865" s="4">
        <f t="shared" si="605"/>
        <v>0.9919078688012325</v>
      </c>
      <c r="I865" s="4">
        <f t="shared" si="605"/>
        <v>1.156975998873621</v>
      </c>
      <c r="J865" s="4" t="str">
        <f t="shared" si="605"/>
        <v>-</v>
      </c>
      <c r="K865" s="4" t="str">
        <f t="shared" si="605"/>
        <v>-</v>
      </c>
    </row>
    <row r="866" spans="2:12" x14ac:dyDescent="0.3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1.2075708598109298</v>
      </c>
      <c r="G866" s="4">
        <f t="shared" si="606"/>
        <v>0.98398212836577015</v>
      </c>
      <c r="H866" s="4">
        <f t="shared" si="606"/>
        <v>0.99190786880123238</v>
      </c>
      <c r="I866" s="4">
        <f t="shared" si="606"/>
        <v>1.156975998873621</v>
      </c>
      <c r="J866" s="4">
        <f t="shared" si="606"/>
        <v>0.9417866289194422</v>
      </c>
      <c r="K866" s="4">
        <f t="shared" si="606"/>
        <v>0.94864600622280726</v>
      </c>
    </row>
    <row r="867" spans="2:12" x14ac:dyDescent="0.3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 t="str">
        <f t="shared" si="606"/>
        <v>-</v>
      </c>
      <c r="K867" s="4" t="str">
        <f t="shared" si="606"/>
        <v>-</v>
      </c>
    </row>
    <row r="868" spans="2:12" x14ac:dyDescent="0.3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 t="str">
        <f t="shared" si="606"/>
        <v>-</v>
      </c>
      <c r="J868" s="4" t="str">
        <f t="shared" si="606"/>
        <v>-</v>
      </c>
      <c r="K868" s="4" t="str">
        <f t="shared" si="606"/>
        <v>-</v>
      </c>
    </row>
    <row r="869" spans="2:12" x14ac:dyDescent="0.3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1.20757085981093</v>
      </c>
      <c r="G869" s="4">
        <f t="shared" si="606"/>
        <v>0.98398212836577004</v>
      </c>
      <c r="H869" s="4">
        <f t="shared" si="606"/>
        <v>0.99190786880123238</v>
      </c>
      <c r="I869" s="4">
        <f t="shared" si="606"/>
        <v>1.156975998873621</v>
      </c>
      <c r="J869" s="4">
        <f t="shared" si="606"/>
        <v>0.9417866289194422</v>
      </c>
      <c r="K869" s="4" t="str">
        <f t="shared" si="606"/>
        <v>-</v>
      </c>
    </row>
    <row r="870" spans="2:12" x14ac:dyDescent="0.3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0.94178662891944231</v>
      </c>
      <c r="K870" s="4">
        <f t="shared" si="606"/>
        <v>0.94864600622280726</v>
      </c>
    </row>
    <row r="871" spans="2:12" x14ac:dyDescent="0.3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1.20757085981093</v>
      </c>
      <c r="G871" s="4">
        <f t="shared" si="606"/>
        <v>0.98398212836577015</v>
      </c>
      <c r="H871" s="4">
        <f t="shared" si="606"/>
        <v>0.9919078688012325</v>
      </c>
      <c r="I871" s="4">
        <f t="shared" si="606"/>
        <v>1.156975998873621</v>
      </c>
      <c r="J871" s="4">
        <f t="shared" si="606"/>
        <v>0.9417866289194422</v>
      </c>
      <c r="K871" s="4">
        <f t="shared" si="606"/>
        <v>0.94864600622280726</v>
      </c>
    </row>
    <row r="872" spans="2:12" x14ac:dyDescent="0.3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0.94178662891944231</v>
      </c>
      <c r="K872" s="4">
        <f t="shared" si="606"/>
        <v>0.94864600622280715</v>
      </c>
    </row>
    <row r="873" spans="2:12" x14ac:dyDescent="0.3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 t="str">
        <f t="shared" si="606"/>
        <v>-</v>
      </c>
      <c r="J873" s="4">
        <f t="shared" si="606"/>
        <v>0.9417866289194422</v>
      </c>
      <c r="K873" s="4">
        <f t="shared" si="606"/>
        <v>0.94864600622280737</v>
      </c>
    </row>
    <row r="874" spans="2:12" x14ac:dyDescent="0.3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0.92447626236575142</v>
      </c>
      <c r="G874" s="4">
        <f t="shared" si="606"/>
        <v>0.92645636412827326</v>
      </c>
      <c r="H874" s="4">
        <f t="shared" si="606"/>
        <v>0.92942651677205401</v>
      </c>
      <c r="I874" s="4">
        <f t="shared" si="606"/>
        <v>0.93437677117835793</v>
      </c>
      <c r="J874" s="4">
        <f t="shared" si="606"/>
        <v>0.94427727999096489</v>
      </c>
      <c r="K874" s="4">
        <f>IFERROR(K841/K800,"-")</f>
        <v>0.95000000000000062</v>
      </c>
    </row>
    <row r="875" spans="2:12" x14ac:dyDescent="0.3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0.59066666666666667</v>
      </c>
      <c r="H875" s="4">
        <f t="shared" si="607"/>
        <v>0.59166666666666723</v>
      </c>
      <c r="I875" s="4">
        <f t="shared" si="607"/>
        <v>0.59333333333333349</v>
      </c>
      <c r="J875" s="4">
        <f t="shared" si="607"/>
        <v>0.59666666666666734</v>
      </c>
      <c r="K875" s="4" t="str">
        <f t="shared" si="607"/>
        <v>-</v>
      </c>
    </row>
    <row r="876" spans="2:12" x14ac:dyDescent="0.3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0.73750000000000071</v>
      </c>
      <c r="G876" s="4">
        <f t="shared" ref="G876:K876" si="608">IFERROR(G845/G804,"-")</f>
        <v>0.7383333333333334</v>
      </c>
      <c r="H876" s="4">
        <f t="shared" si="608"/>
        <v>0.73958333333333237</v>
      </c>
      <c r="I876" s="4">
        <f t="shared" si="608"/>
        <v>0.74166666666666681</v>
      </c>
      <c r="J876" s="4">
        <f t="shared" si="608"/>
        <v>0.7458333333333329</v>
      </c>
      <c r="K876" s="4">
        <f t="shared" si="608"/>
        <v>0.74999999999999989</v>
      </c>
    </row>
    <row r="877" spans="2:12" x14ac:dyDescent="0.3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0.52799999999999969</v>
      </c>
      <c r="H877" s="4">
        <f t="shared" si="609"/>
        <v>0.52800000000000014</v>
      </c>
      <c r="I877" s="4">
        <f t="shared" si="609"/>
        <v>0.52799999999999947</v>
      </c>
      <c r="J877" s="4">
        <f t="shared" si="609"/>
        <v>0.52800000000000002</v>
      </c>
      <c r="K877" s="4" t="str">
        <f t="shared" si="609"/>
        <v>-</v>
      </c>
    </row>
    <row r="878" spans="2:12" x14ac:dyDescent="0.3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 t="str">
        <f t="shared" si="611"/>
        <v>-</v>
      </c>
      <c r="I879" s="4">
        <f t="shared" si="611"/>
        <v>0.77233812137977764</v>
      </c>
      <c r="J879" s="4">
        <f t="shared" si="611"/>
        <v>0.80552724375080231</v>
      </c>
      <c r="K879" s="4">
        <f t="shared" si="611"/>
        <v>0.81117087088570861</v>
      </c>
    </row>
    <row r="880" spans="2:12" x14ac:dyDescent="0.3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140.10097211030359</v>
      </c>
      <c r="G880" s="17">
        <f t="shared" si="612"/>
        <v>141.77208834581941</v>
      </c>
      <c r="H880" s="17">
        <f t="shared" si="612"/>
        <v>129.01310400642512</v>
      </c>
      <c r="I880" s="17">
        <f t="shared" si="612"/>
        <v>119.00672632518666</v>
      </c>
      <c r="J880" s="17">
        <f t="shared" si="612"/>
        <v>104.07881235896618</v>
      </c>
      <c r="K880" s="17">
        <f t="shared" si="612"/>
        <v>93.186077279219546</v>
      </c>
      <c r="L880" s="17"/>
    </row>
    <row r="881" spans="2:12" x14ac:dyDescent="0.3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60.950000389821064</v>
      </c>
      <c r="G881" s="1">
        <f>[1]Services!C$11</f>
        <v>60.199386062551866</v>
      </c>
      <c r="H881" s="1">
        <f>[1]Services!D$11</f>
        <v>62.95368784154509</v>
      </c>
      <c r="I881" s="1">
        <f>[1]Services!E$11</f>
        <v>61.453714632474551</v>
      </c>
      <c r="J881" s="1">
        <f>[1]Services!F$11</f>
        <v>57.874540202930433</v>
      </c>
      <c r="K881" s="1">
        <f>[1]Services!G$11</f>
        <v>52.752319368012493</v>
      </c>
    </row>
    <row r="882" spans="2:12" x14ac:dyDescent="0.3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2.6235988705565019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0.83208240178884985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0.54331449336120352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0.40369110196079533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0.3347233155185661</v>
      </c>
    </row>
    <row r="883" spans="2:12" x14ac:dyDescent="0.3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1.3316269443521245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1.4974915370194533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2.1898525096018879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3.8420502344012841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5.5686976326582238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5.4546071832163259</v>
      </c>
    </row>
    <row r="884" spans="2:12" x14ac:dyDescent="0.3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58.70189452553241</v>
      </c>
      <c r="H884" s="1">
        <f>[1]Services!D$11-[1]Services!D$28</f>
        <v>59.931752930154353</v>
      </c>
      <c r="I884" s="1">
        <f>[1]Services!E$11-[1]Services!E$28</f>
        <v>57.068349904712065</v>
      </c>
      <c r="J884" s="1">
        <f>[1]Services!F$11-[1]Services!F$28</f>
        <v>51.902151468311416</v>
      </c>
      <c r="K884" s="1">
        <f>[1]Services!G$11-[1]Services!G$28</f>
        <v>46.962988869277602</v>
      </c>
    </row>
    <row r="885" spans="2:12" x14ac:dyDescent="0.3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30.256447999642074</v>
      </c>
      <c r="G885" s="1">
        <f t="shared" ref="G885:K885" si="615">G886</f>
        <v>27.850000000271653</v>
      </c>
      <c r="H885" s="1">
        <f t="shared" si="615"/>
        <v>18.423742827545755</v>
      </c>
      <c r="I885" s="1">
        <f t="shared" si="615"/>
        <v>8.3080250590590552</v>
      </c>
      <c r="J885" s="1">
        <f t="shared" si="615"/>
        <v>1.7578791496607755</v>
      </c>
      <c r="K885" s="1">
        <f t="shared" si="615"/>
        <v>2.9484921591456915E-2</v>
      </c>
      <c r="L885" s="1"/>
    </row>
    <row r="886" spans="2:12" x14ac:dyDescent="0.3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30.256447999642074</v>
      </c>
      <c r="G886" s="1">
        <f t="shared" ref="G886:K886" si="616">SUM(G889,G891)</f>
        <v>27.850000000271653</v>
      </c>
      <c r="H886" s="1">
        <f t="shared" si="616"/>
        <v>18.423742827545755</v>
      </c>
      <c r="I886" s="1">
        <f t="shared" si="616"/>
        <v>8.3080250590590552</v>
      </c>
      <c r="J886" s="1">
        <f t="shared" si="616"/>
        <v>1.7578791496607755</v>
      </c>
      <c r="K886" s="1">
        <f t="shared" si="616"/>
        <v>2.9484921591456915E-2</v>
      </c>
    </row>
    <row r="887" spans="2:12" x14ac:dyDescent="0.3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30.256447999642074</v>
      </c>
      <c r="G887" s="1">
        <f t="shared" ref="G887:K887" si="617">G888</f>
        <v>27.850000000271653</v>
      </c>
      <c r="H887" s="1">
        <f t="shared" si="617"/>
        <v>18.423742827545755</v>
      </c>
      <c r="I887" s="1">
        <f t="shared" si="617"/>
        <v>8.3080250590590552</v>
      </c>
      <c r="J887" s="1">
        <f t="shared" si="617"/>
        <v>1.7578791496607755</v>
      </c>
      <c r="K887" s="1">
        <f t="shared" si="617"/>
        <v>0</v>
      </c>
    </row>
    <row r="888" spans="2:12" x14ac:dyDescent="0.3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30.256447999642074</v>
      </c>
      <c r="G888" s="1">
        <f>[1]Services!C$12</f>
        <v>27.850000000271653</v>
      </c>
      <c r="H888" s="1">
        <f>[1]Services!D$12</f>
        <v>18.423742827545755</v>
      </c>
      <c r="I888" s="1">
        <f>[1]Services!E$12</f>
        <v>8.3080250590590552</v>
      </c>
      <c r="J888" s="1">
        <f>[1]Services!F$12</f>
        <v>1.7578791496607755</v>
      </c>
      <c r="K888" s="1">
        <f>[1]Services!G$12</f>
        <v>0</v>
      </c>
    </row>
    <row r="889" spans="2:12" x14ac:dyDescent="0.3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30.256447999642074</v>
      </c>
      <c r="G889" s="1">
        <f t="shared" ref="G889:K889" si="618">G888</f>
        <v>27.850000000271653</v>
      </c>
      <c r="H889" s="1">
        <f t="shared" si="618"/>
        <v>18.423742827545755</v>
      </c>
      <c r="I889" s="1">
        <f t="shared" si="618"/>
        <v>8.3080250590590552</v>
      </c>
      <c r="J889" s="1">
        <f t="shared" si="618"/>
        <v>1.7578791496607755</v>
      </c>
      <c r="K889" s="1">
        <f t="shared" si="618"/>
        <v>0</v>
      </c>
    </row>
    <row r="890" spans="2:12" x14ac:dyDescent="0.3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0</v>
      </c>
      <c r="I890">
        <f t="shared" si="619"/>
        <v>0</v>
      </c>
      <c r="J890">
        <f t="shared" si="619"/>
        <v>0</v>
      </c>
      <c r="K890">
        <f t="shared" si="619"/>
        <v>2.9484921591456915E-2</v>
      </c>
    </row>
    <row r="891" spans="2:12" x14ac:dyDescent="0.3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0</v>
      </c>
      <c r="I891">
        <f>[1]Services!E$13</f>
        <v>0</v>
      </c>
      <c r="J891">
        <f>[1]Services!F$13</f>
        <v>0</v>
      </c>
      <c r="K891">
        <f>[1]Services!G$13</f>
        <v>2.9484921591456915E-2</v>
      </c>
    </row>
    <row r="892" spans="2:12" x14ac:dyDescent="0.3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26.951069538124216</v>
      </c>
      <c r="G892" s="1">
        <f t="shared" ref="G892:K892" si="620">SUM(G893:G895)</f>
        <v>29.511991763643039</v>
      </c>
      <c r="H892" s="1">
        <f t="shared" si="620"/>
        <v>26.152338817228994</v>
      </c>
      <c r="I892" s="1">
        <f t="shared" si="620"/>
        <v>19.529718156748544</v>
      </c>
      <c r="J892" s="1">
        <f t="shared" si="620"/>
        <v>8.1303453131452983</v>
      </c>
      <c r="K892" s="1">
        <f t="shared" si="620"/>
        <v>4.7106086461333803</v>
      </c>
    </row>
    <row r="893" spans="2:12" x14ac:dyDescent="0.3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25.548793252995058</v>
      </c>
      <c r="G893" s="1">
        <f>SUM([1]Services!C$14:C$15)</f>
        <v>27.974769178082724</v>
      </c>
      <c r="H893" s="1">
        <f>SUM([1]Services!D$14:D$15)</f>
        <v>23.319795205786384</v>
      </c>
      <c r="I893" s="1">
        <f>SUM([1]Services!E$14:E$15)</f>
        <v>16.538639388377771</v>
      </c>
      <c r="J893" s="1">
        <f>SUM([1]Services!F$14:F$15)</f>
        <v>5.6250674609044342</v>
      </c>
      <c r="K893" s="1">
        <f>SUM([1]Services!G$14:G$15)</f>
        <v>2.9008556231362848</v>
      </c>
    </row>
    <row r="894" spans="2:12" x14ac:dyDescent="0.3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2.832543611442611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2.991078768370774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2.5052778522408632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1.8097530229970957</v>
      </c>
    </row>
    <row r="895" spans="2:12" x14ac:dyDescent="0.3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1.4022762851291597</v>
      </c>
      <c r="G895" s="1">
        <f>[1]Services!C$16</f>
        <v>1.5372225855603137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3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25.264554939327095</v>
      </c>
      <c r="G896" s="1">
        <f>[1]Services!C$14</f>
        <v>26.239450180948747</v>
      </c>
      <c r="H896" s="1">
        <f>[1]Services!D$14</f>
        <v>21.865324706676663</v>
      </c>
      <c r="I896" s="1">
        <f>[1]Services!E$14</f>
        <v>16.519169246047429</v>
      </c>
      <c r="J896" s="1">
        <f>[1]Services!F$14</f>
        <v>5.6250674609044342</v>
      </c>
      <c r="K896" s="1">
        <f>[1]Services!G$14</f>
        <v>2.9008556231362848</v>
      </c>
    </row>
    <row r="897" spans="2:11" x14ac:dyDescent="0.3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25.264554939327095</v>
      </c>
      <c r="G897" s="1">
        <f>[1]Services!C$14*IFERROR(G893/SUM(G893:G894),0)</f>
        <v>26.239450180948747</v>
      </c>
      <c r="H897" s="1">
        <f>[1]Services!D$14*IFERROR(H893/SUM(H893:H894),0)</f>
        <v>19.49710493700875</v>
      </c>
      <c r="I897" s="1">
        <f>[1]Services!E$14*IFERROR(I893/SUM(I893:I894),0)</f>
        <v>13.989171833570584</v>
      </c>
      <c r="J897" s="1">
        <f>[1]Services!F$14*IFERROR(J893/SUM(J893:J894),0)</f>
        <v>3.8917638453273886</v>
      </c>
      <c r="K897" s="1">
        <f>[1]Services!G$14*IFERROR(K893/SUM(K893:K894),0)</f>
        <v>1.7863855774112494</v>
      </c>
    </row>
    <row r="898" spans="2:11" x14ac:dyDescent="0.3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2.3682197696679133</v>
      </c>
      <c r="I898" s="1">
        <f t="shared" si="624"/>
        <v>2.5299974124768454</v>
      </c>
      <c r="J898" s="1">
        <f t="shared" si="624"/>
        <v>1.7333036155770456</v>
      </c>
      <c r="K898" s="1">
        <f t="shared" si="624"/>
        <v>1.1144700457250354</v>
      </c>
    </row>
    <row r="899" spans="2:11" x14ac:dyDescent="0.3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1.6865145987971222</v>
      </c>
      <c r="G899" s="1">
        <f>[1]Services!C$15+G902</f>
        <v>3.2725415826942914</v>
      </c>
      <c r="H899" s="1">
        <f>[1]Services!D$15+H902</f>
        <v>1.4544704991097208</v>
      </c>
      <c r="I899" s="1">
        <f>[1]Services!E$15+I902</f>
        <v>1.9470142330343138E-2</v>
      </c>
      <c r="J899" s="1">
        <f>[1]Services!F$15+J902</f>
        <v>0</v>
      </c>
      <c r="K899" s="1">
        <f>[1]Services!G$15+K902</f>
        <v>0</v>
      </c>
    </row>
    <row r="900" spans="2:11" x14ac:dyDescent="0.3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0.28423831366796243</v>
      </c>
      <c r="G900" s="1">
        <f>[1]Services!C$15*G893/SUM(G893:G894)</f>
        <v>1.735318997133978</v>
      </c>
      <c r="H900" s="1">
        <f>[1]Services!D$15*H893/SUM(H893:H894)</f>
        <v>1.2969377006446425</v>
      </c>
      <c r="I900" s="1">
        <f>[1]Services!E$15*I893/SUM(I893:I894)</f>
        <v>1.6488187912259405E-2</v>
      </c>
      <c r="J900" s="1">
        <f>[1]Services!F$15*J893/SUM(J893:J894)</f>
        <v>0</v>
      </c>
      <c r="K900" s="1">
        <f>[1]Services!G$15*K893/SUM(K893:K894)</f>
        <v>0</v>
      </c>
    </row>
    <row r="901" spans="2:11" x14ac:dyDescent="0.3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0.15753279846507853</v>
      </c>
      <c r="I901" s="1">
        <f>[1]Services!E$15*I894/SUM(I893:I894)</f>
        <v>2.9819544180837332E-3</v>
      </c>
      <c r="J901" s="1">
        <f>[1]Services!F$15*J894/SUM(J893:J894)</f>
        <v>0</v>
      </c>
      <c r="K901" s="1">
        <f>[1]Services!G$15*K894/SUM(K893:K894)</f>
        <v>0</v>
      </c>
    </row>
    <row r="902" spans="2:11" x14ac:dyDescent="0.3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1.4022762851291597</v>
      </c>
      <c r="G902" s="1">
        <f>[1]Services!C$16</f>
        <v>1.5372225855603137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3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7.7268815508048023</v>
      </c>
      <c r="G903" s="1">
        <f>[1]Services!C$17</f>
        <v>8.879451204364635</v>
      </c>
      <c r="H903" s="1">
        <f>[1]Services!D$17</f>
        <v>6.5758072772156151</v>
      </c>
      <c r="I903" s="1">
        <f>[1]Services!E$17</f>
        <v>8.8837934236830094</v>
      </c>
      <c r="J903" s="1">
        <f>[1]Services!F$17</f>
        <v>9.9612621840334779</v>
      </c>
      <c r="K903" s="1">
        <f>[1]Services!G$17</f>
        <v>6.6782469274757181</v>
      </c>
    </row>
    <row r="904" spans="2:11" x14ac:dyDescent="0.3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2.1168815507797301</v>
      </c>
      <c r="G904" s="1">
        <f>[1]Services!C$51/0.99</f>
        <v>2.2929875306865108</v>
      </c>
      <c r="H904" s="1">
        <f>[1]Services!D$51/0.99</f>
        <v>1.6253833959493045</v>
      </c>
      <c r="I904" s="1">
        <f>[1]Services!E$51/0.99</f>
        <v>4.078293918314869</v>
      </c>
      <c r="J904" s="1">
        <f>[1]Services!F$51/0.99</f>
        <v>5.5752752623485131</v>
      </c>
      <c r="K904" s="1">
        <f>[1]Services!G$51/0.99</f>
        <v>2.9637838339974163</v>
      </c>
    </row>
    <row r="905" spans="2:11" x14ac:dyDescent="0.3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1.4243074757501861</v>
      </c>
      <c r="G905" s="1">
        <f t="shared" ref="G905:K905" si="626">G904-SUM(G906:G909)</f>
        <v>1.5427974332420029</v>
      </c>
      <c r="H905" s="1">
        <f t="shared" si="626"/>
        <v>1.4061025323145253</v>
      </c>
      <c r="I905" s="1">
        <f t="shared" si="626"/>
        <v>1.160240246923693</v>
      </c>
      <c r="J905" s="1">
        <f t="shared" si="626"/>
        <v>0.73781389497907135</v>
      </c>
      <c r="K905" s="1">
        <f t="shared" si="626"/>
        <v>0.63493712625827614</v>
      </c>
    </row>
    <row r="906" spans="2:11" x14ac:dyDescent="0.3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0.69257407502954405</v>
      </c>
      <c r="G906" s="1">
        <f t="shared" si="627"/>
        <v>0.75019009744450804</v>
      </c>
      <c r="H906" s="1">
        <f t="shared" si="627"/>
        <v>0.21928086363477919</v>
      </c>
      <c r="I906" s="1">
        <f t="shared" si="627"/>
        <v>2.918053671391176</v>
      </c>
      <c r="J906" s="1">
        <f t="shared" si="627"/>
        <v>4.8374613673694418</v>
      </c>
      <c r="K906" s="1">
        <f t="shared" si="627"/>
        <v>2.3288467077391402</v>
      </c>
    </row>
    <row r="907" spans="2:11" x14ac:dyDescent="0.3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0</v>
      </c>
      <c r="J907" s="1">
        <f t="shared" si="627"/>
        <v>0</v>
      </c>
      <c r="K907" s="1">
        <f t="shared" si="627"/>
        <v>0</v>
      </c>
    </row>
    <row r="908" spans="2:11" x14ac:dyDescent="0.3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</v>
      </c>
      <c r="J908" s="1">
        <f t="shared" si="628"/>
        <v>0</v>
      </c>
      <c r="K908" s="1">
        <f t="shared" si="628"/>
        <v>0</v>
      </c>
    </row>
    <row r="909" spans="2:11" x14ac:dyDescent="0.3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0</v>
      </c>
      <c r="J909" s="1">
        <f t="shared" si="629"/>
        <v>0</v>
      </c>
      <c r="K909" s="1">
        <f t="shared" si="629"/>
        <v>0</v>
      </c>
    </row>
    <row r="910" spans="2:11" x14ac:dyDescent="0.3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5.6100000000250727</v>
      </c>
      <c r="G910" s="1">
        <f t="shared" ref="G910:K910" si="630">G903-G904</f>
        <v>6.5864636736781241</v>
      </c>
      <c r="H910" s="1">
        <f t="shared" si="630"/>
        <v>4.9504238812663104</v>
      </c>
      <c r="I910" s="1">
        <f t="shared" si="630"/>
        <v>4.8054995053681404</v>
      </c>
      <c r="J910" s="1">
        <f t="shared" si="630"/>
        <v>4.3859869216849647</v>
      </c>
      <c r="K910" s="1">
        <f t="shared" si="630"/>
        <v>3.7144630934783018</v>
      </c>
    </row>
    <row r="911" spans="2:11" x14ac:dyDescent="0.3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8.5743670000849175</v>
      </c>
      <c r="G911" s="1">
        <f t="shared" ref="G911:K911" si="631">G912</f>
        <v>8.8248591081091305</v>
      </c>
      <c r="H911" s="1">
        <f t="shared" si="631"/>
        <v>9.4484259652525484</v>
      </c>
      <c r="I911" s="1">
        <f t="shared" si="631"/>
        <v>10.407815193523925</v>
      </c>
      <c r="J911" s="1">
        <f t="shared" si="631"/>
        <v>9.9779268547587368</v>
      </c>
      <c r="K911" s="1">
        <f t="shared" si="631"/>
        <v>7.9805686826439288</v>
      </c>
    </row>
    <row r="912" spans="2:11" x14ac:dyDescent="0.3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8.5743670000849175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8.8248591081091305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9.4484259652525484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10.407815193523925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9.9779268547587368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7.9805686826439288</v>
      </c>
    </row>
    <row r="913" spans="2:12" x14ac:dyDescent="0.3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2.0856330000785879</v>
      </c>
      <c r="G913" s="1">
        <f t="shared" ref="G913:K913" si="632">G914</f>
        <v>2.6989126651870006</v>
      </c>
      <c r="H913" s="1">
        <f t="shared" si="632"/>
        <v>0.5912153223508062</v>
      </c>
      <c r="I913" s="1">
        <f t="shared" si="632"/>
        <v>0.96270786297414801</v>
      </c>
      <c r="J913" s="1">
        <f t="shared" si="632"/>
        <v>1.557235493736957</v>
      </c>
      <c r="K913" s="1">
        <f t="shared" si="632"/>
        <v>1.5126310437150978</v>
      </c>
    </row>
    <row r="914" spans="2:12" x14ac:dyDescent="0.3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2.0856330000785879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2.6989126651870006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0.5912153223508062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0.96270786297414801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1.557235493736957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1.5126310437150978</v>
      </c>
    </row>
    <row r="915" spans="2:12" x14ac:dyDescent="0.3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0.68733125659567185</v>
      </c>
      <c r="H915" s="1">
        <f t="shared" si="633"/>
        <v>0.68733125669822603</v>
      </c>
      <c r="I915" s="1">
        <f t="shared" si="633"/>
        <v>0.68733125685739749</v>
      </c>
      <c r="J915" s="1">
        <f t="shared" si="633"/>
        <v>1.192569229970031E-7</v>
      </c>
      <c r="K915" s="1">
        <f t="shared" si="633"/>
        <v>3.6115328039328505</v>
      </c>
    </row>
    <row r="916" spans="2:12" x14ac:dyDescent="0.3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0.68733125659567185</v>
      </c>
      <c r="H916" s="1">
        <f>[1]Services!D$19</f>
        <v>0.68733125669822603</v>
      </c>
      <c r="I916" s="1">
        <f>[1]Services!E$19</f>
        <v>0.68733125685739749</v>
      </c>
      <c r="J916" s="1">
        <f>[1]Services!F$19</f>
        <v>1.192569229970031E-7</v>
      </c>
      <c r="K916" s="1">
        <f>[1]Services!G$19</f>
        <v>3.6115328039328505</v>
      </c>
    </row>
    <row r="917" spans="2:12" x14ac:dyDescent="0.3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1.8870523696961733E-4</v>
      </c>
      <c r="I917" s="1">
        <f>[1]Services!E$20</f>
        <v>0</v>
      </c>
      <c r="J917" s="1">
        <f>[1]Services!F$20</f>
        <v>0</v>
      </c>
      <c r="K917" s="1">
        <f>[1]Services!G$20</f>
        <v>7.4769063899182489E-3</v>
      </c>
    </row>
    <row r="918" spans="2:12" x14ac:dyDescent="0.3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1.8870523696961733E-4</v>
      </c>
      <c r="I919" s="1">
        <f t="shared" si="635"/>
        <v>0</v>
      </c>
      <c r="J919" s="1">
        <f t="shared" si="635"/>
        <v>0</v>
      </c>
      <c r="K919" s="1">
        <f t="shared" si="635"/>
        <v>7.4769063899182489E-3</v>
      </c>
    </row>
    <row r="920" spans="2:12" x14ac:dyDescent="0.3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1.8870523696961733E-4</v>
      </c>
      <c r="I920" s="1">
        <f>[1]Services!E$20</f>
        <v>0</v>
      </c>
      <c r="J920" s="1">
        <f>[1]Services!F$20</f>
        <v>0</v>
      </c>
      <c r="K920" s="1">
        <f>[1]Services!G$20</f>
        <v>7.4769063899182489E-3</v>
      </c>
    </row>
    <row r="921" spans="2:12" x14ac:dyDescent="0.3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2.9295792775746721</v>
      </c>
      <c r="G921" s="1">
        <f t="shared" ref="G921:K921" si="636">G922</f>
        <v>3.1201562850963835</v>
      </c>
      <c r="H921" s="1">
        <f t="shared" si="636"/>
        <v>4.1803659933511295</v>
      </c>
      <c r="I921" s="1">
        <f t="shared" si="636"/>
        <v>8.7736207398660415</v>
      </c>
      <c r="J921" s="1">
        <f t="shared" si="636"/>
        <v>14.819623041443581</v>
      </c>
      <c r="K921" s="1">
        <f t="shared" si="636"/>
        <v>15.903207979324712</v>
      </c>
    </row>
    <row r="922" spans="2:12" x14ac:dyDescent="0.3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2.9295792775746721</v>
      </c>
      <c r="G922" s="1">
        <f>[1]Services!C$21-G923</f>
        <v>3.1201562850963835</v>
      </c>
      <c r="H922" s="1">
        <f>[1]Services!D$21-H923</f>
        <v>4.1803659933511295</v>
      </c>
      <c r="I922" s="1">
        <f>[1]Services!E$21-I923</f>
        <v>8.7736207398660415</v>
      </c>
      <c r="J922" s="1">
        <f>[1]Services!F$21-J923</f>
        <v>14.819623041443581</v>
      </c>
      <c r="K922" s="1">
        <f>[1]Services!G$21-K923</f>
        <v>15.903207979324712</v>
      </c>
    </row>
    <row r="923" spans="2:12" x14ac:dyDescent="0.3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2.5135870292324474</v>
      </c>
      <c r="I923" s="1">
        <f>[1]Services!E$50-I894</f>
        <v>2.8486501264488187</v>
      </c>
      <c r="J923" s="1">
        <f>[1]Services!F$50-J894</f>
        <v>2.9497817727052906</v>
      </c>
      <c r="K923" s="1">
        <f>[1]Services!G$50-K894</f>
        <v>2.5346205700893769</v>
      </c>
    </row>
    <row r="924" spans="2:12" x14ac:dyDescent="0.3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73.23825734772646</v>
      </c>
      <c r="G924" s="17">
        <f>[1]Services!C$59</f>
        <v>78.573820394390935</v>
      </c>
      <c r="H924" s="17">
        <f>[1]Services!D$59</f>
        <v>58.192376546629369</v>
      </c>
      <c r="I924" s="17">
        <f>[1]Services!E$59</f>
        <v>54.184112045038269</v>
      </c>
      <c r="J924" s="17">
        <f>[1]Services!F$59</f>
        <v>47.807050351453647</v>
      </c>
      <c r="K924" s="17">
        <f>[1]Services!G$59</f>
        <v>43.458992242350661</v>
      </c>
    </row>
    <row r="925" spans="2:12" x14ac:dyDescent="0.3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63.65001476622205</v>
      </c>
      <c r="G925" s="1">
        <f t="shared" ref="G925:K925" si="639">SUM(G926:G928)</f>
        <v>63.319542347648245</v>
      </c>
      <c r="H925" s="1">
        <f t="shared" si="639"/>
        <v>66.748165333070276</v>
      </c>
      <c r="I925" s="1">
        <f t="shared" si="639"/>
        <v>69.985120146829601</v>
      </c>
      <c r="J925" s="1">
        <f t="shared" si="639"/>
        <v>72.521081050771059</v>
      </c>
      <c r="K925" s="1">
        <f t="shared" si="639"/>
        <v>68.518986600437287</v>
      </c>
    </row>
    <row r="926" spans="2:12" x14ac:dyDescent="0.3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2.3940339693828103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0.44619389996291253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0.30109926785021118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0.23060890835784445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0.19818256861865194</v>
      </c>
    </row>
    <row r="927" spans="2:12" x14ac:dyDescent="0.3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4.2612062219267965</v>
      </c>
      <c r="G927" s="1">
        <f>[1]Services!C$47</f>
        <v>4.6176478221158366</v>
      </c>
      <c r="H927" s="1">
        <f>[1]Services!D$47</f>
        <v>6.3702185029530165</v>
      </c>
      <c r="I927" s="1">
        <f>[1]Services!E$47</f>
        <v>12.615670974267326</v>
      </c>
      <c r="J927" s="1">
        <f>[1]Services!F$47</f>
        <v>20.388320674101802</v>
      </c>
      <c r="K927" s="1">
        <f>[1]Services!G$47</f>
        <v>21.357815162541037</v>
      </c>
    </row>
    <row r="928" spans="2:12" x14ac:dyDescent="0.3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58.70189452553241</v>
      </c>
      <c r="H928" s="1">
        <f>[1]Services!D$3-([1]Services!D$6-[1]Services!D$58)</f>
        <v>59.931752930154346</v>
      </c>
      <c r="I928" s="1">
        <f>[1]Services!E$3-([1]Services!E$6-[1]Services!E$58)</f>
        <v>57.068349904712065</v>
      </c>
      <c r="J928" s="1">
        <f>[1]Services!F$3-([1]Services!F$6-[1]Services!F$58)</f>
        <v>51.902151468311416</v>
      </c>
      <c r="K928" s="1">
        <f>[1]Services!G$3-([1]Services!G$6-[1]Services!G$58)</f>
        <v>46.962988869277602</v>
      </c>
      <c r="L928" s="1"/>
    </row>
    <row r="929" spans="2:11" x14ac:dyDescent="0.3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24.842916862451219</v>
      </c>
      <c r="G929" s="1">
        <f t="shared" ref="G929:K929" si="642">G930</f>
        <v>23.065420271743822</v>
      </c>
      <c r="H929" s="1">
        <f t="shared" si="642"/>
        <v>15.455435874046513</v>
      </c>
      <c r="I929" s="1">
        <f t="shared" si="642"/>
        <v>7.3039600841347845</v>
      </c>
      <c r="J929" s="1">
        <f t="shared" si="642"/>
        <v>1.6512218754664874</v>
      </c>
      <c r="K929" s="1">
        <f t="shared" si="642"/>
        <v>2.4267153759950706E-2</v>
      </c>
    </row>
    <row r="930" spans="2:11" x14ac:dyDescent="0.3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24.842916862451219</v>
      </c>
      <c r="G930" s="1">
        <f>[1]Services!C$48</f>
        <v>23.065420271743822</v>
      </c>
      <c r="H930" s="1">
        <f>[1]Services!D$48</f>
        <v>15.455435874046513</v>
      </c>
      <c r="I930" s="1">
        <f>[1]Services!E$48</f>
        <v>7.3039600841347845</v>
      </c>
      <c r="J930" s="1">
        <f>[1]Services!F$48</f>
        <v>1.6512218754664874</v>
      </c>
      <c r="K930" s="1">
        <f>[1]Services!G$48</f>
        <v>2.4267153759950706E-2</v>
      </c>
    </row>
    <row r="931" spans="2:11" x14ac:dyDescent="0.3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25.412880264363736</v>
      </c>
      <c r="G931" s="1">
        <f t="shared" ref="G931:K931" si="643">SUM(G932:G934)</f>
        <v>26.66768512498216</v>
      </c>
      <c r="H931" s="1">
        <f t="shared" si="643"/>
        <v>22.620297568283874</v>
      </c>
      <c r="I931" s="1">
        <f t="shared" si="643"/>
        <v>17.300949240164101</v>
      </c>
      <c r="J931" s="1">
        <f t="shared" si="643"/>
        <v>8.1047065552755075</v>
      </c>
      <c r="K931" s="1">
        <f t="shared" si="643"/>
        <v>5.2977382166627134</v>
      </c>
    </row>
    <row r="932" spans="2:11" x14ac:dyDescent="0.3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24.189814888474082</v>
      </c>
      <c r="G932" s="1">
        <f>[1]Services!C$49</f>
        <v>25.326919585856455</v>
      </c>
      <c r="H932" s="1">
        <f>[1]Services!D$49</f>
        <v>17.274166927608817</v>
      </c>
      <c r="I932" s="1">
        <f>[1]Services!E$49</f>
        <v>11.461220345344509</v>
      </c>
      <c r="J932" s="1">
        <f>[1]Services!F$49</f>
        <v>2.6496469303293537</v>
      </c>
      <c r="K932" s="1">
        <f>[1]Services!G$49</f>
        <v>0.95336462357624108</v>
      </c>
    </row>
    <row r="933" spans="2:11" x14ac:dyDescent="0.3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5.3461306406750584</v>
      </c>
      <c r="I933" s="1">
        <f>[1]Services!E$50</f>
        <v>5.8397288948195927</v>
      </c>
      <c r="J933" s="1">
        <f>[1]Services!F$50</f>
        <v>5.4550596249461538</v>
      </c>
      <c r="K933" s="1">
        <f>[1]Services!G$50</f>
        <v>4.3443735930864724</v>
      </c>
    </row>
    <row r="934" spans="2:11" x14ac:dyDescent="0.3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1.2230653758896533</v>
      </c>
      <c r="G934" s="1">
        <f>[1]Services!C$56</f>
        <v>1.340765539125705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3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7.6496127352967589</v>
      </c>
      <c r="G935" s="1">
        <f t="shared" ref="G935:K935" si="648">G936+G942</f>
        <v>8.2859929950386242</v>
      </c>
      <c r="H935" s="1">
        <f t="shared" si="648"/>
        <v>5.5617788795729055</v>
      </c>
      <c r="I935" s="1">
        <f t="shared" si="648"/>
        <v>7.8994413073869509</v>
      </c>
      <c r="J935" s="1">
        <f t="shared" si="648"/>
        <v>9.051573392049157</v>
      </c>
      <c r="K935" s="1">
        <f t="shared" si="648"/>
        <v>5.941395710846118</v>
      </c>
    </row>
    <row r="936" spans="2:11" x14ac:dyDescent="0.3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2.0957127352719329</v>
      </c>
      <c r="G936" s="1">
        <f>[1]Services!C$51</f>
        <v>2.2700576553796457</v>
      </c>
      <c r="H936" s="1">
        <f>[1]Services!D$51</f>
        <v>1.6091295619898114</v>
      </c>
      <c r="I936" s="1">
        <f>[1]Services!E$51</f>
        <v>4.0375109791317199</v>
      </c>
      <c r="J936" s="1">
        <f>[1]Services!F$51</f>
        <v>5.5195225097250278</v>
      </c>
      <c r="K936" s="1">
        <f>[1]Services!G$51</f>
        <v>2.9341459956574423</v>
      </c>
    </row>
    <row r="937" spans="2:11" x14ac:dyDescent="0.3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1.4100644009926844</v>
      </c>
      <c r="G937" s="1">
        <f t="shared" ref="G937:K937" si="649">IFERROR(G905/G$904,0)*G$936</f>
        <v>1.527369458909583</v>
      </c>
      <c r="H937" s="1">
        <f t="shared" si="649"/>
        <v>1.3920415069913801</v>
      </c>
      <c r="I937" s="1">
        <f t="shared" si="649"/>
        <v>1.1486378444544558</v>
      </c>
      <c r="J937" s="1">
        <f t="shared" si="649"/>
        <v>0.73043575602928068</v>
      </c>
      <c r="K937" s="1">
        <f t="shared" si="649"/>
        <v>0.62858775499569342</v>
      </c>
    </row>
    <row r="938" spans="2:11" x14ac:dyDescent="0.3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0.68564833427924865</v>
      </c>
      <c r="G938" s="1">
        <f t="shared" ref="G938:K941" si="650">IFERROR(G906/G$904,0)*G$936</f>
        <v>0.7426881964700629</v>
      </c>
      <c r="H938" s="1">
        <f t="shared" si="650"/>
        <v>0.2170880549984314</v>
      </c>
      <c r="I938" s="1">
        <f t="shared" si="650"/>
        <v>2.8888731346772638</v>
      </c>
      <c r="J938" s="1">
        <f t="shared" si="650"/>
        <v>4.7890867536957478</v>
      </c>
      <c r="K938" s="1">
        <f t="shared" si="650"/>
        <v>2.3055582406617487</v>
      </c>
    </row>
    <row r="939" spans="2:11" x14ac:dyDescent="0.3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0</v>
      </c>
      <c r="J939" s="1">
        <f t="shared" si="650"/>
        <v>0</v>
      </c>
      <c r="K939" s="1">
        <f t="shared" si="650"/>
        <v>0</v>
      </c>
    </row>
    <row r="940" spans="2:11" x14ac:dyDescent="0.3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</v>
      </c>
      <c r="J940" s="1">
        <f t="shared" si="650"/>
        <v>0</v>
      </c>
      <c r="K940" s="1">
        <f t="shared" si="650"/>
        <v>0</v>
      </c>
    </row>
    <row r="941" spans="2:11" x14ac:dyDescent="0.3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0</v>
      </c>
      <c r="J941" s="1">
        <f t="shared" si="650"/>
        <v>0</v>
      </c>
      <c r="K941" s="1">
        <f t="shared" si="650"/>
        <v>0</v>
      </c>
    </row>
    <row r="942" spans="2:11" x14ac:dyDescent="0.3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5.553900000024826</v>
      </c>
      <c r="G942" s="1">
        <f>[1]Services!C$52</f>
        <v>6.015935339658979</v>
      </c>
      <c r="H942" s="1">
        <f>[1]Services!D$52</f>
        <v>3.9526493175830946</v>
      </c>
      <c r="I942" s="1">
        <f>[1]Services!E$52</f>
        <v>3.8619303282552306</v>
      </c>
      <c r="J942" s="1">
        <f>[1]Services!F$52</f>
        <v>3.5320508823241288</v>
      </c>
      <c r="K942" s="1">
        <f>[1]Services!G$52</f>
        <v>3.0072497151886757</v>
      </c>
    </row>
    <row r="943" spans="2:11" x14ac:dyDescent="0.3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6.1735442400611467</v>
      </c>
      <c r="G943" s="1">
        <f t="shared" ref="G943:K943" si="651">G944</f>
        <v>6.1254297212733411</v>
      </c>
      <c r="H943" s="1">
        <f t="shared" si="651"/>
        <v>6.1913354339132063</v>
      </c>
      <c r="I943" s="1">
        <f t="shared" si="651"/>
        <v>6.9417902287439963</v>
      </c>
      <c r="J943" s="1">
        <f t="shared" si="651"/>
        <v>6.8484124091728518</v>
      </c>
      <c r="K943" s="1">
        <f t="shared" si="651"/>
        <v>5.618477134199825</v>
      </c>
    </row>
    <row r="944" spans="2:11" x14ac:dyDescent="0.3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6.1735442400611467</v>
      </c>
      <c r="G944" s="1">
        <f>[1]Services!C$53</f>
        <v>6.1254297212733411</v>
      </c>
      <c r="H944" s="1">
        <f>[1]Services!D$53</f>
        <v>6.1913354339132063</v>
      </c>
      <c r="I944" s="1">
        <f>[1]Services!E$53</f>
        <v>6.9417902287439963</v>
      </c>
      <c r="J944" s="1">
        <f>[1]Services!F$53</f>
        <v>6.8484124091728518</v>
      </c>
      <c r="K944" s="1">
        <f>[1]Services!G$53</f>
        <v>5.618477134199825</v>
      </c>
    </row>
    <row r="945" spans="2:11" x14ac:dyDescent="0.3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1.8770697000707279</v>
      </c>
      <c r="G945" s="1">
        <f t="shared" ref="G945:K945" si="652">G946</f>
        <v>2.1600816106608391</v>
      </c>
      <c r="H945" s="1">
        <f t="shared" si="652"/>
        <v>0.38481102925546246</v>
      </c>
      <c r="I945" s="1">
        <f t="shared" si="652"/>
        <v>0.64441082194823529</v>
      </c>
      <c r="J945" s="1">
        <f t="shared" si="652"/>
        <v>1.066231242405602</v>
      </c>
      <c r="K945" s="1">
        <f t="shared" si="652"/>
        <v>1.0331993280886733</v>
      </c>
    </row>
    <row r="946" spans="2:11" x14ac:dyDescent="0.3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1.8770697000707279</v>
      </c>
      <c r="G946" s="1">
        <f>[1]Services!C$54</f>
        <v>2.1600816106608391</v>
      </c>
      <c r="H946" s="1">
        <f>[1]Services!D$54</f>
        <v>0.38481102925546246</v>
      </c>
      <c r="I946" s="1">
        <f>[1]Services!E$54</f>
        <v>0.64441082194823529</v>
      </c>
      <c r="J946" s="1">
        <f>[1]Services!F$54</f>
        <v>1.066231242405602</v>
      </c>
      <c r="K946" s="1">
        <f>[1]Services!G$54</f>
        <v>1.0331993280886733</v>
      </c>
    </row>
    <row r="947" spans="2:11" x14ac:dyDescent="0.3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0.68733125659567185</v>
      </c>
      <c r="H947" s="1">
        <f t="shared" si="653"/>
        <v>0.68733125669822603</v>
      </c>
      <c r="I947" s="1">
        <f t="shared" si="653"/>
        <v>0.68733125685739749</v>
      </c>
      <c r="J947" s="1">
        <f t="shared" si="653"/>
        <v>1.192569229970031E-7</v>
      </c>
      <c r="K947" s="1">
        <f t="shared" si="653"/>
        <v>3.6115328039328505</v>
      </c>
    </row>
    <row r="948" spans="2:11" x14ac:dyDescent="0.3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0.68733125659567185</v>
      </c>
      <c r="H948" s="1">
        <f>[1]Services!D$55</f>
        <v>0.68733125669822603</v>
      </c>
      <c r="I948" s="1">
        <f>[1]Services!E$55</f>
        <v>0.68733125685739749</v>
      </c>
      <c r="J948" s="1">
        <f>[1]Services!F$55</f>
        <v>1.192569229970031E-7</v>
      </c>
      <c r="K948" s="1">
        <f>[1]Services!G$55</f>
        <v>3.6115328039328505</v>
      </c>
    </row>
    <row r="949" spans="2:11" x14ac:dyDescent="0.3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 x14ac:dyDescent="0.3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3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6.9642315919806537</v>
      </c>
      <c r="H951" s="1">
        <f>[1]Services!D$58</f>
        <v>0.4749741019432524</v>
      </c>
      <c r="I951" s="1">
        <f>[1]Services!E$58</f>
        <v>0.48945886368526698</v>
      </c>
      <c r="J951" s="1">
        <f>[1]Services!F$58</f>
        <v>0.4659751753674784</v>
      </c>
      <c r="K951" s="1">
        <f>[1]Services!G$58</f>
        <v>0.37638416370084032</v>
      </c>
    </row>
    <row r="952" spans="2:11" x14ac:dyDescent="0.3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0.91250000000000087</v>
      </c>
      <c r="G953" s="4" t="str">
        <f t="shared" si="657"/>
        <v>-</v>
      </c>
      <c r="H953" s="4">
        <f t="shared" si="657"/>
        <v>0.53623763584431527</v>
      </c>
      <c r="I953" s="4">
        <f t="shared" si="657"/>
        <v>0.5541896480387758</v>
      </c>
      <c r="J953" s="4">
        <f t="shared" si="657"/>
        <v>0.57125090753236407</v>
      </c>
      <c r="K953" s="4">
        <f t="shared" si="657"/>
        <v>0.59207876903232737</v>
      </c>
    </row>
    <row r="954" spans="2:11" x14ac:dyDescent="0.3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3.1999999999999988</v>
      </c>
      <c r="G954" s="4">
        <f t="shared" si="657"/>
        <v>3.0835885932995764</v>
      </c>
      <c r="H954" s="4">
        <f t="shared" si="657"/>
        <v>2.9089714832489397</v>
      </c>
      <c r="I954" s="4">
        <f t="shared" si="657"/>
        <v>3.2835778307394401</v>
      </c>
      <c r="J954" s="4">
        <f t="shared" si="657"/>
        <v>3.6612367952126386</v>
      </c>
      <c r="K954" s="4">
        <f t="shared" si="657"/>
        <v>3.9155551344299253</v>
      </c>
    </row>
    <row r="955" spans="2:11" x14ac:dyDescent="0.3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 x14ac:dyDescent="0.3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0.82107843137254921</v>
      </c>
      <c r="G956" s="4">
        <f t="shared" si="658"/>
        <v>0.82820180508146635</v>
      </c>
      <c r="H956" s="4">
        <f t="shared" si="658"/>
        <v>0.83888686564484283</v>
      </c>
      <c r="I956" s="4">
        <f t="shared" si="658"/>
        <v>0.8791451677400226</v>
      </c>
      <c r="J956" s="4">
        <f t="shared" si="658"/>
        <v>0.93932616231618071</v>
      </c>
      <c r="K956" s="4">
        <f t="shared" si="658"/>
        <v>0.82303606216751724</v>
      </c>
    </row>
    <row r="957" spans="2:11" x14ac:dyDescent="0.3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0.94680851063829941</v>
      </c>
      <c r="G957" s="4">
        <f t="shared" si="659"/>
        <v>0.90534865273166332</v>
      </c>
      <c r="H957" s="4">
        <f t="shared" si="659"/>
        <v>0.74075122766612234</v>
      </c>
      <c r="I957" s="4">
        <f t="shared" si="659"/>
        <v>0.69299656859310166</v>
      </c>
      <c r="J957" s="4">
        <f t="shared" si="659"/>
        <v>0.47104269393123449</v>
      </c>
      <c r="K957" s="4">
        <f t="shared" si="659"/>
        <v>0.32864945637849524</v>
      </c>
    </row>
    <row r="958" spans="2:11" x14ac:dyDescent="0.3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1.8873957029569901</v>
      </c>
      <c r="I958" s="4">
        <f t="shared" si="659"/>
        <v>1.952382182833809</v>
      </c>
      <c r="J958" s="4">
        <f t="shared" si="659"/>
        <v>2.177426994800931</v>
      </c>
      <c r="K958" s="4">
        <f t="shared" si="659"/>
        <v>2.4005339611986627</v>
      </c>
    </row>
    <row r="959" spans="2:11" x14ac:dyDescent="0.3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0.87220000000000009</v>
      </c>
      <c r="G959" s="4">
        <f t="shared" si="659"/>
        <v>0.87219999999999964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 x14ac:dyDescent="0.3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0.9900000000000001</v>
      </c>
      <c r="H960" s="4">
        <f t="shared" si="660"/>
        <v>0.99</v>
      </c>
      <c r="I960" s="4">
        <f t="shared" si="660"/>
        <v>0.98999999999999977</v>
      </c>
      <c r="J960" s="4">
        <f t="shared" si="660"/>
        <v>0.9900000000000001</v>
      </c>
      <c r="K960" s="4">
        <f t="shared" si="660"/>
        <v>0.9900000000000001</v>
      </c>
    </row>
    <row r="961" spans="2:11" x14ac:dyDescent="0.3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0.98999999999999988</v>
      </c>
      <c r="H961" s="4">
        <f t="shared" si="660"/>
        <v>0.99</v>
      </c>
      <c r="I961" s="4">
        <f t="shared" si="660"/>
        <v>0.98999999999999988</v>
      </c>
      <c r="J961" s="4">
        <f t="shared" si="660"/>
        <v>0.9900000000000001</v>
      </c>
      <c r="K961" s="4">
        <f t="shared" si="660"/>
        <v>0.99</v>
      </c>
    </row>
    <row r="962" spans="2:11" x14ac:dyDescent="0.3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 t="str">
        <f t="shared" si="660"/>
        <v>-</v>
      </c>
      <c r="J962" s="4" t="str">
        <f t="shared" si="660"/>
        <v>-</v>
      </c>
      <c r="K962" s="4" t="str">
        <f t="shared" si="660"/>
        <v>-</v>
      </c>
    </row>
    <row r="963" spans="2:11" x14ac:dyDescent="0.3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 t="str">
        <f t="shared" si="660"/>
        <v>-</v>
      </c>
      <c r="J963" s="4" t="str">
        <f t="shared" si="660"/>
        <v>-</v>
      </c>
      <c r="K963" s="4" t="str">
        <f t="shared" si="660"/>
        <v>-</v>
      </c>
    </row>
    <row r="964" spans="2:11" x14ac:dyDescent="0.3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 t="str">
        <f t="shared" si="660"/>
        <v>-</v>
      </c>
      <c r="J964" s="4" t="str">
        <f t="shared" si="660"/>
        <v>-</v>
      </c>
      <c r="K964" s="4" t="str">
        <f t="shared" si="660"/>
        <v>-</v>
      </c>
    </row>
    <row r="965" spans="2:11" x14ac:dyDescent="0.3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0.99000000000000066</v>
      </c>
      <c r="G965" s="4">
        <f t="shared" si="660"/>
        <v>0.91337865624323089</v>
      </c>
      <c r="H965" s="4">
        <f t="shared" si="660"/>
        <v>0.79844664060807924</v>
      </c>
      <c r="I965" s="4">
        <f t="shared" si="660"/>
        <v>0.80364805447199295</v>
      </c>
      <c r="J965" s="4">
        <f t="shared" si="660"/>
        <v>0.80530356004053494</v>
      </c>
      <c r="K965" s="4">
        <f t="shared" si="660"/>
        <v>0.80960549062088627</v>
      </c>
    </row>
    <row r="966" spans="2:11" x14ac:dyDescent="0.3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0.72000000000000075</v>
      </c>
      <c r="G966" s="4">
        <f t="shared" si="661"/>
        <v>0.69411076666875127</v>
      </c>
      <c r="H966" s="4">
        <f t="shared" si="661"/>
        <v>0.65527691667187837</v>
      </c>
      <c r="I966" s="4">
        <f t="shared" si="661"/>
        <v>0.66697862132135088</v>
      </c>
      <c r="J966" s="4">
        <f t="shared" si="661"/>
        <v>0.68635624502565507</v>
      </c>
      <c r="K966" s="4">
        <f t="shared" si="661"/>
        <v>0.70401964541935969</v>
      </c>
    </row>
    <row r="967" spans="2:11" x14ac:dyDescent="0.3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0.89999999999999947</v>
      </c>
      <c r="G967" s="4">
        <f t="shared" si="662"/>
        <v>0.80035254142288914</v>
      </c>
      <c r="H967" s="4">
        <f t="shared" si="662"/>
        <v>0.65088135355722265</v>
      </c>
      <c r="I967" s="4">
        <f t="shared" si="662"/>
        <v>0.66937317823230447</v>
      </c>
      <c r="J967" s="4">
        <f t="shared" si="662"/>
        <v>0.684694926807073</v>
      </c>
      <c r="K967" s="4">
        <f t="shared" si="662"/>
        <v>0.68304781419207417</v>
      </c>
    </row>
    <row r="968" spans="2:11" x14ac:dyDescent="0.3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 t="str">
        <f t="shared" si="664"/>
        <v>-</v>
      </c>
      <c r="J969" s="4" t="str">
        <f t="shared" si="664"/>
        <v>-</v>
      </c>
      <c r="K969" s="4">
        <f t="shared" si="664"/>
        <v>0</v>
      </c>
    </row>
    <row r="970" spans="2:11" x14ac:dyDescent="0.3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218.7194626131527</v>
      </c>
      <c r="G970" s="3">
        <f>[1]Residential!C$26</f>
        <v>218.88899697097384</v>
      </c>
      <c r="H970" s="3">
        <f>[1]Residential!D$26</f>
        <v>204.09704031400145</v>
      </c>
      <c r="I970" s="3">
        <f>[1]Residential!E$26</f>
        <v>194.20728797289769</v>
      </c>
      <c r="J970" s="3">
        <f>[1]Residential!F$26</f>
        <v>180.65224428470188</v>
      </c>
      <c r="K970" s="3">
        <f>[1]Residential!G$26</f>
        <v>168.81343935695764</v>
      </c>
    </row>
    <row r="971" spans="2:11" x14ac:dyDescent="0.3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69.470035443360359</v>
      </c>
      <c r="G971" s="1">
        <f>[1]Residential!C$15</f>
        <v>69.897375332323037</v>
      </c>
      <c r="H971" s="1">
        <f>[1]Residential!D$15</f>
        <v>60.599450064679019</v>
      </c>
      <c r="I971" s="1">
        <f>[1]Residential!E$15</f>
        <v>63.371500617092721</v>
      </c>
      <c r="J971" s="1">
        <f>[1]Residential!F$15</f>
        <v>65.427283781467793</v>
      </c>
      <c r="K971" s="1">
        <f>[1]Residential!G$15</f>
        <v>62.431784437985982</v>
      </c>
    </row>
    <row r="972" spans="2:11" x14ac:dyDescent="0.3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15.333192164857428</v>
      </c>
      <c r="G972" s="1">
        <f t="shared" ref="G972:K972" si="665">SUM(G973:G974)</f>
        <v>14.950888934894436</v>
      </c>
      <c r="H972" s="1">
        <f t="shared" si="665"/>
        <v>10.792540364621777</v>
      </c>
      <c r="I972" s="1">
        <f t="shared" si="665"/>
        <v>13.457760146253205</v>
      </c>
      <c r="J972" s="1">
        <f t="shared" si="665"/>
        <v>15.811693959148156</v>
      </c>
      <c r="K972" s="1">
        <f t="shared" si="665"/>
        <v>14.725512077563417</v>
      </c>
    </row>
    <row r="973" spans="2:11" x14ac:dyDescent="0.3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9.3768406700672067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7.7224061768160066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0.81746821858777718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0.19273461686152893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2.3165935943809898E-3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5.0393446835328979E-4</v>
      </c>
    </row>
    <row r="974" spans="2:11" x14ac:dyDescent="0.3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5.956351494790221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7.2284827580784308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9.9750721460339999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13.265025529391677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15.809377365553775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14.725008143095064</v>
      </c>
    </row>
    <row r="975" spans="2:11" x14ac:dyDescent="0.3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9.5599377688794931</v>
      </c>
      <c r="G975" s="1">
        <f t="shared" ref="G975:K975" si="669">SUM(G976:G977)</f>
        <v>10.085306144884768</v>
      </c>
      <c r="H975" s="1">
        <f t="shared" si="669"/>
        <v>5.4788574725585715</v>
      </c>
      <c r="I975" s="1">
        <f t="shared" si="669"/>
        <v>6.1049711867830432</v>
      </c>
      <c r="J975" s="1">
        <f t="shared" si="669"/>
        <v>7.4323612123492264</v>
      </c>
      <c r="K975" s="1">
        <f t="shared" si="669"/>
        <v>8.0713317943348351</v>
      </c>
    </row>
    <row r="976" spans="2:11" x14ac:dyDescent="0.3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8.4110372542087273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8.7988744524291516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3.4976355065400799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2.7991468877707177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2.5453689498345704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2.6006374492268445</v>
      </c>
    </row>
    <row r="977" spans="2:11" x14ac:dyDescent="0.3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1.1489005146707663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1.2864316924556172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1.9812219660184918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3.305824299012325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4.8869922625146556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5.470694345107991</v>
      </c>
    </row>
    <row r="978" spans="2:11" x14ac:dyDescent="0.3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44.576905509623437</v>
      </c>
      <c r="G978" s="1">
        <f>[1]Residential!C$3-([1]Residential!C$10-[1]Residential!C$244)</f>
        <v>44.861180252543839</v>
      </c>
      <c r="H978" s="1">
        <f>[1]Residential!D$3-([1]Residential!D$10-[1]Residential!D$244)</f>
        <v>44.328052227498667</v>
      </c>
      <c r="I978" s="1">
        <f>[1]Residential!E$3-([1]Residential!E$10-[1]Residential!E$244)</f>
        <v>43.808769284056474</v>
      </c>
      <c r="J978" s="1">
        <f>[1]Residential!F$3-([1]Residential!F$10-[1]Residential!F$244)</f>
        <v>42.183228609970406</v>
      </c>
      <c r="K978" s="1">
        <f>[1]Residential!G$3-([1]Residential!G$10-[1]Residential!G$244)</f>
        <v>39.634940566087728</v>
      </c>
    </row>
    <row r="979" spans="2:11" x14ac:dyDescent="0.3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60.231814850973265</v>
      </c>
      <c r="G979" s="1">
        <f>SUM([1]Residential!C$16:C$17)</f>
        <v>51.319931185643121</v>
      </c>
      <c r="H979" s="1">
        <f>SUM([1]Residential!D$16:D$17)</f>
        <v>37.685415651208515</v>
      </c>
      <c r="I979" s="1">
        <f>SUM([1]Residential!E$16:E$17)</f>
        <v>16.011813242048365</v>
      </c>
      <c r="J979" s="1">
        <f>SUM([1]Residential!F$16:F$17)</f>
        <v>2.840293587724215</v>
      </c>
      <c r="K979" s="1">
        <f>SUM([1]Residential!G$16:G$17)</f>
        <v>8.7231168896332839E-2</v>
      </c>
    </row>
    <row r="980" spans="2:11" x14ac:dyDescent="0.3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60.231814850973265</v>
      </c>
      <c r="G980" s="1">
        <f>[1]Residential!C$16</f>
        <v>51.319931185643121</v>
      </c>
      <c r="H980" s="1">
        <f>[1]Residential!D$16</f>
        <v>37.685415651208515</v>
      </c>
      <c r="I980" s="1">
        <f>[1]Residential!E$16</f>
        <v>16.011813242048365</v>
      </c>
      <c r="J980" s="1">
        <f>[1]Residential!F$16</f>
        <v>2.840293587724215</v>
      </c>
      <c r="K980" s="1">
        <f>[1]Residential!G$16</f>
        <v>0</v>
      </c>
    </row>
    <row r="981" spans="2:11" x14ac:dyDescent="0.3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0</v>
      </c>
      <c r="I981" s="1">
        <f>[1]Residential!E$17</f>
        <v>0</v>
      </c>
      <c r="J981" s="1">
        <f>[1]Residential!F$17</f>
        <v>0</v>
      </c>
      <c r="K981" s="1">
        <f>[1]Residential!G$17</f>
        <v>8.7231168896332839E-2</v>
      </c>
    </row>
    <row r="982" spans="2:11" x14ac:dyDescent="0.3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50.371407190562756</v>
      </c>
      <c r="G982" s="1">
        <f t="shared" ref="G982:K982" si="672">SUM(G984,G986)</f>
        <v>42.398425724773965</v>
      </c>
      <c r="H982" s="1">
        <f t="shared" si="672"/>
        <v>32.100394750180428</v>
      </c>
      <c r="I982" s="1">
        <f t="shared" si="672"/>
        <v>13.298151844590191</v>
      </c>
      <c r="J982" s="1">
        <f t="shared" si="672"/>
        <v>2.3096171302330371</v>
      </c>
      <c r="K982" s="1">
        <f t="shared" si="672"/>
        <v>7.2316376987627981E-2</v>
      </c>
    </row>
    <row r="983" spans="2:11" x14ac:dyDescent="0.3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50.371407190562756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42.398425724773965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32.100394750180428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13.298151844590191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2.3096171302330371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7.2316376987627981E-2</v>
      </c>
    </row>
    <row r="984" spans="2:11" x14ac:dyDescent="0.3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50.371407190562756</v>
      </c>
      <c r="G984" s="1">
        <f t="shared" ref="G984:K984" si="673">G985</f>
        <v>42.398425724773965</v>
      </c>
      <c r="H984" s="1">
        <f t="shared" si="673"/>
        <v>32.100394750180428</v>
      </c>
      <c r="I984" s="1">
        <f t="shared" si="673"/>
        <v>13.298151844590191</v>
      </c>
      <c r="J984" s="1">
        <f t="shared" si="673"/>
        <v>2.3096171302330371</v>
      </c>
      <c r="K984" s="1">
        <f t="shared" si="673"/>
        <v>0</v>
      </c>
    </row>
    <row r="985" spans="2:11" x14ac:dyDescent="0.3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50.371407190562756</v>
      </c>
      <c r="G985" s="1">
        <f t="shared" ref="G985:K985" si="674">G983*IFERROR(G980/G979,0)</f>
        <v>42.398425724773965</v>
      </c>
      <c r="H985" s="1">
        <f t="shared" si="674"/>
        <v>32.100394750180428</v>
      </c>
      <c r="I985" s="1">
        <f t="shared" si="674"/>
        <v>13.298151844590191</v>
      </c>
      <c r="J985" s="1">
        <f t="shared" si="674"/>
        <v>2.3096171302330371</v>
      </c>
      <c r="K985" s="1">
        <f t="shared" si="674"/>
        <v>0</v>
      </c>
    </row>
    <row r="986" spans="2:11" x14ac:dyDescent="0.3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0</v>
      </c>
      <c r="I986" s="1">
        <f t="shared" si="675"/>
        <v>0</v>
      </c>
      <c r="J986" s="1">
        <f t="shared" si="675"/>
        <v>0</v>
      </c>
      <c r="K986" s="1">
        <f t="shared" si="675"/>
        <v>7.2316376987627981E-2</v>
      </c>
    </row>
    <row r="987" spans="2:11" x14ac:dyDescent="0.3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0</v>
      </c>
      <c r="I987" s="1">
        <f t="shared" si="676"/>
        <v>0</v>
      </c>
      <c r="J987" s="1">
        <f t="shared" si="676"/>
        <v>0</v>
      </c>
      <c r="K987" s="1">
        <f t="shared" si="676"/>
        <v>7.2316376987627981E-2</v>
      </c>
    </row>
    <row r="988" spans="2:11" x14ac:dyDescent="0.3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9.8604076604105053</v>
      </c>
      <c r="G988" s="1">
        <f t="shared" ref="G988:K988" si="677">G989</f>
        <v>8.9215054608691648</v>
      </c>
      <c r="H988" s="1">
        <f t="shared" si="677"/>
        <v>5.5850209010280887</v>
      </c>
      <c r="I988" s="1">
        <f t="shared" si="677"/>
        <v>2.7136613974581767</v>
      </c>
      <c r="J988" s="1">
        <f t="shared" si="677"/>
        <v>0.53067645749117753</v>
      </c>
      <c r="K988" s="1">
        <f t="shared" si="677"/>
        <v>1.4914791908704851E-2</v>
      </c>
    </row>
    <row r="989" spans="2:11" x14ac:dyDescent="0.3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9.8604076604105053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8.9215054608691648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5.5850209010280887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2.7136613974581767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0.53067645749117753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1.4914791908704851E-2</v>
      </c>
    </row>
    <row r="990" spans="2:11" x14ac:dyDescent="0.3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9.8604076604105053</v>
      </c>
      <c r="G990" s="1">
        <f t="shared" ref="G990:K990" si="678">IFERROR(G980/G979,0)*G989</f>
        <v>8.9215054608691648</v>
      </c>
      <c r="H990" s="1">
        <f t="shared" si="678"/>
        <v>5.5850209010280887</v>
      </c>
      <c r="I990" s="1">
        <f t="shared" si="678"/>
        <v>2.7136613974581767</v>
      </c>
      <c r="J990" s="1">
        <f t="shared" si="678"/>
        <v>0.53067645749117753</v>
      </c>
      <c r="K990" s="1">
        <f t="shared" si="678"/>
        <v>0</v>
      </c>
    </row>
    <row r="991" spans="2:11" x14ac:dyDescent="0.3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0</v>
      </c>
      <c r="I991" s="1">
        <f t="shared" si="679"/>
        <v>0</v>
      </c>
      <c r="J991" s="1">
        <f t="shared" si="679"/>
        <v>0</v>
      </c>
      <c r="K991" s="1">
        <f t="shared" si="679"/>
        <v>1.4914791908704851E-2</v>
      </c>
    </row>
    <row r="992" spans="2:11" x14ac:dyDescent="0.3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47.001911020083114</v>
      </c>
      <c r="G992" s="1">
        <f t="shared" ref="G992:K992" si="680">SUM(G993:G994)</f>
        <v>48.269029149367633</v>
      </c>
      <c r="H992" s="1">
        <f t="shared" si="680"/>
        <v>45.810998423794736</v>
      </c>
      <c r="I992" s="1">
        <f t="shared" si="680"/>
        <v>35.499995652120326</v>
      </c>
      <c r="J992" s="1">
        <f t="shared" si="680"/>
        <v>16.221638118363948</v>
      </c>
      <c r="K992" s="1">
        <f t="shared" si="680"/>
        <v>10.600665443222038</v>
      </c>
    </row>
    <row r="993" spans="2:13" x14ac:dyDescent="0.3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46.693558632731865</v>
      </c>
      <c r="G993" s="1">
        <f>[1]Residential!C$18</f>
        <v>46.084287474380808</v>
      </c>
      <c r="H993" s="1">
        <f>[1]Residential!D$18</f>
        <v>43.691436470152965</v>
      </c>
      <c r="I993" s="1">
        <f>[1]Residential!E$18</f>
        <v>35.474157518484908</v>
      </c>
      <c r="J993" s="1">
        <f>[1]Residential!F$18</f>
        <v>16.221638118363948</v>
      </c>
      <c r="K993" s="1">
        <f>[1]Residential!G$18</f>
        <v>10.600665443222038</v>
      </c>
    </row>
    <row r="994" spans="2:13" x14ac:dyDescent="0.3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0.30835238735124887</v>
      </c>
      <c r="G994" s="1">
        <f>[1]Residential!C$19</f>
        <v>2.184741674986824</v>
      </c>
      <c r="H994" s="1">
        <f>[1]Residential!D$19</f>
        <v>2.1195619536417705</v>
      </c>
      <c r="I994" s="1">
        <f>[1]Residential!E$19</f>
        <v>2.5838133635417454E-2</v>
      </c>
      <c r="J994" s="1">
        <f>[1]Residential!F$19</f>
        <v>0</v>
      </c>
      <c r="K994" s="1">
        <f>[1]Residential!G$19</f>
        <v>0</v>
      </c>
    </row>
    <row r="995" spans="2:13" x14ac:dyDescent="0.3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38.494646425817585</v>
      </c>
      <c r="G995" s="1">
        <f t="shared" ref="G995:K995" si="683">SUM(G996:G997)</f>
        <v>41.750295945669421</v>
      </c>
      <c r="H995" s="1">
        <f t="shared" si="683"/>
        <v>36.124256275373909</v>
      </c>
      <c r="I995" s="1">
        <f t="shared" si="683"/>
        <v>27.676934819895109</v>
      </c>
      <c r="J995" s="1">
        <f t="shared" si="683"/>
        <v>12.331066635840445</v>
      </c>
      <c r="K995" s="1">
        <f t="shared" si="683"/>
        <v>7.8391855967125093</v>
      </c>
    </row>
    <row r="996" spans="2:13" x14ac:dyDescent="0.3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38.494646425817585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41.750295945669421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28.883080694564825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20.198081800765657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6.8227246318720702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3.7706917221081238</v>
      </c>
    </row>
    <row r="997" spans="2:13" x14ac:dyDescent="0.3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7.2411755808090845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7.4788530191294509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5.5083420039683748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4.0684938746043855</v>
      </c>
    </row>
    <row r="998" spans="2:13" x14ac:dyDescent="0.3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38.242105287212155</v>
      </c>
      <c r="G998" s="1">
        <f t="shared" ref="G998:K998" si="684">SUM(G999:G1000)</f>
        <v>39.860603670871882</v>
      </c>
      <c r="H998" s="1">
        <f t="shared" si="684"/>
        <v>34.452875999035783</v>
      </c>
      <c r="I998" s="1">
        <f t="shared" si="684"/>
        <v>27.656790582484405</v>
      </c>
      <c r="J998" s="1">
        <f t="shared" si="684"/>
        <v>12.331066635840445</v>
      </c>
      <c r="K998" s="1">
        <f t="shared" si="684"/>
        <v>7.8391855967125093</v>
      </c>
    </row>
    <row r="999" spans="2:13" x14ac:dyDescent="0.3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38.242105287212155</v>
      </c>
      <c r="G999" s="1">
        <f t="shared" ref="G999:K999" si="685">G996-G1002</f>
        <v>39.860603670871882</v>
      </c>
      <c r="H999" s="1">
        <f t="shared" si="685"/>
        <v>27.546731759799705</v>
      </c>
      <c r="I999" s="1">
        <f t="shared" si="685"/>
        <v>20.183380933141294</v>
      </c>
      <c r="J999" s="1">
        <f t="shared" si="685"/>
        <v>6.8227246318720702</v>
      </c>
      <c r="K999" s="1">
        <f t="shared" si="685"/>
        <v>3.7706917221081238</v>
      </c>
    </row>
    <row r="1000" spans="2:13" x14ac:dyDescent="0.3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6.9061442392360792</v>
      </c>
      <c r="I1000" s="1">
        <f t="shared" si="686"/>
        <v>7.4734096493431119</v>
      </c>
      <c r="J1000" s="1">
        <f t="shared" si="686"/>
        <v>5.5083420039683748</v>
      </c>
      <c r="K1000" s="1">
        <f t="shared" si="686"/>
        <v>4.0684938746043855</v>
      </c>
    </row>
    <row r="1001" spans="2:13" x14ac:dyDescent="0.3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0.2525411386054337</v>
      </c>
      <c r="G1001" s="1">
        <f t="shared" ref="G1001:K1001" si="687">SUM(G1002:G1003)</f>
        <v>1.8896922747975426</v>
      </c>
      <c r="H1001" s="1">
        <f t="shared" si="687"/>
        <v>1.6713802763381262</v>
      </c>
      <c r="I1001" s="1">
        <f t="shared" si="687"/>
        <v>2.0144237410701652E-2</v>
      </c>
      <c r="J1001" s="1">
        <f t="shared" si="687"/>
        <v>0</v>
      </c>
      <c r="K1001" s="1">
        <f t="shared" si="687"/>
        <v>0</v>
      </c>
      <c r="L1001" s="1"/>
    </row>
    <row r="1002" spans="2:13" x14ac:dyDescent="0.3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0.2525411386054337</v>
      </c>
      <c r="G1002" s="1">
        <f t="shared" ref="G1002:K1002" si="688">G996*IFERROR(G994/G992,0)</f>
        <v>1.8896922747975426</v>
      </c>
      <c r="H1002" s="1">
        <f t="shared" si="688"/>
        <v>1.336348934765121</v>
      </c>
      <c r="I1002" s="1">
        <f t="shared" si="688"/>
        <v>1.4700867624362811E-2</v>
      </c>
      <c r="J1002" s="1">
        <f t="shared" si="688"/>
        <v>0</v>
      </c>
      <c r="K1002" s="1">
        <f t="shared" si="688"/>
        <v>0</v>
      </c>
    </row>
    <row r="1003" spans="2:13" x14ac:dyDescent="0.3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0.3350313415730054</v>
      </c>
      <c r="I1003" s="1">
        <f t="shared" si="689"/>
        <v>5.4433697863388421E-3</v>
      </c>
      <c r="J1003" s="1">
        <f t="shared" si="689"/>
        <v>0</v>
      </c>
      <c r="K1003" s="1">
        <f t="shared" si="689"/>
        <v>0</v>
      </c>
    </row>
    <row r="1004" spans="2:13" x14ac:dyDescent="0.3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8.5072645942655285</v>
      </c>
      <c r="G1004" s="1">
        <f t="shared" ref="G1004:K1004" si="690">SUM(G1005:G1006)</f>
        <v>6.5187332036982113</v>
      </c>
      <c r="H1004" s="1">
        <f t="shared" si="690"/>
        <v>9.6867421484208265</v>
      </c>
      <c r="I1004" s="1">
        <f t="shared" si="690"/>
        <v>7.8230608322252184</v>
      </c>
      <c r="J1004" s="1">
        <f t="shared" si="690"/>
        <v>3.8905714825235034</v>
      </c>
      <c r="K1004" s="1">
        <f t="shared" si="690"/>
        <v>2.7614798465095287</v>
      </c>
      <c r="L1004" s="1"/>
      <c r="M1004" s="19"/>
    </row>
    <row r="1005" spans="2:13" x14ac:dyDescent="0.3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8.5072645942655285</v>
      </c>
      <c r="G1005" s="1">
        <f t="shared" ref="G1005:K1005" si="691">G992-G996-G997-G1006</f>
        <v>6.5187332036982113</v>
      </c>
      <c r="H1005" s="1">
        <f t="shared" si="691"/>
        <v>7.6224148943906922</v>
      </c>
      <c r="I1005" s="1">
        <f t="shared" si="691"/>
        <v>5.3842638160721794</v>
      </c>
      <c r="J1005" s="1">
        <f t="shared" si="691"/>
        <v>1.4706419960228927</v>
      </c>
      <c r="K1005" s="1">
        <f t="shared" si="691"/>
        <v>0.58630544629182557</v>
      </c>
    </row>
    <row r="1006" spans="2:13" x14ac:dyDescent="0.3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2.0643272540301338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2.4387970161530386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2.4199294865006107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2.1751744002177031</v>
      </c>
    </row>
    <row r="1007" spans="2:13" x14ac:dyDescent="0.3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8.4514533455197132</v>
      </c>
      <c r="G1007" s="1">
        <f t="shared" ref="G1007:K1007" si="692">SUM(G1008:G1009)</f>
        <v>6.2236838035089299</v>
      </c>
      <c r="H1007" s="1">
        <f t="shared" si="692"/>
        <v>9.2385604711171823</v>
      </c>
      <c r="I1007" s="1">
        <f t="shared" si="692"/>
        <v>7.8173669360005027</v>
      </c>
      <c r="J1007" s="1">
        <f t="shared" si="692"/>
        <v>3.8905714825235034</v>
      </c>
      <c r="K1007" s="1">
        <f t="shared" si="692"/>
        <v>2.7614798465095287</v>
      </c>
    </row>
    <row r="1008" spans="2:13" x14ac:dyDescent="0.3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8.4514533455197132</v>
      </c>
      <c r="G1008" s="1">
        <f t="shared" ref="G1008:K1008" si="693">G1005-G1011</f>
        <v>6.2236838035089299</v>
      </c>
      <c r="H1008" s="1">
        <f t="shared" si="693"/>
        <v>7.2697445496939226</v>
      </c>
      <c r="I1008" s="1">
        <f t="shared" si="693"/>
        <v>5.3803449612821312</v>
      </c>
      <c r="J1008" s="1">
        <f t="shared" si="693"/>
        <v>1.4706419960228927</v>
      </c>
      <c r="K1008" s="1">
        <f t="shared" si="693"/>
        <v>0.58630544629182557</v>
      </c>
    </row>
    <row r="1009" spans="2:11" x14ac:dyDescent="0.3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1.9688159214232595</v>
      </c>
      <c r="I1009" s="1">
        <f t="shared" si="694"/>
        <v>2.4370219747183715</v>
      </c>
      <c r="J1009" s="1">
        <f t="shared" si="694"/>
        <v>2.4199294865006107</v>
      </c>
      <c r="K1009" s="1">
        <f t="shared" si="694"/>
        <v>2.1751744002177031</v>
      </c>
    </row>
    <row r="1010" spans="2:11" x14ac:dyDescent="0.3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5.581124874581516E-2</v>
      </c>
      <c r="G1010" s="1">
        <f t="shared" si="695"/>
        <v>0.29504940018928133</v>
      </c>
      <c r="H1010" s="1">
        <f t="shared" si="695"/>
        <v>0.44818167730364428</v>
      </c>
      <c r="I1010" s="1">
        <f t="shared" si="695"/>
        <v>5.6938962247158002E-3</v>
      </c>
      <c r="J1010" s="1">
        <f t="shared" si="695"/>
        <v>0</v>
      </c>
      <c r="K1010" s="1">
        <f t="shared" si="695"/>
        <v>0</v>
      </c>
    </row>
    <row r="1011" spans="2:11" x14ac:dyDescent="0.3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5.581124874581516E-2</v>
      </c>
      <c r="G1011" s="1">
        <f t="shared" ref="G1011:K1011" si="696">G1005*IFERROR(G$994/G$992,0)</f>
        <v>0.29504940018928133</v>
      </c>
      <c r="H1011" s="1">
        <f t="shared" si="696"/>
        <v>0.35267034469676978</v>
      </c>
      <c r="I1011" s="1">
        <f t="shared" si="696"/>
        <v>3.9188547900485858E-3</v>
      </c>
      <c r="J1011" s="1">
        <f t="shared" si="696"/>
        <v>0</v>
      </c>
      <c r="K1011" s="1">
        <f t="shared" si="696"/>
        <v>0</v>
      </c>
    </row>
    <row r="1012" spans="2:11" x14ac:dyDescent="0.3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9.5511332606874486E-2</v>
      </c>
      <c r="I1012" s="1">
        <f t="shared" si="697"/>
        <v>1.7750414346672148E-3</v>
      </c>
      <c r="J1012" s="1">
        <f t="shared" si="697"/>
        <v>0</v>
      </c>
      <c r="K1012" s="1">
        <f t="shared" si="697"/>
        <v>0</v>
      </c>
    </row>
    <row r="1013" spans="2:11" x14ac:dyDescent="0.3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0.10000000009194046</v>
      </c>
      <c r="G1013" s="1">
        <f>[1]Residential!C$20</f>
        <v>9.6020086738397695E-2</v>
      </c>
      <c r="H1013" s="1">
        <f>[1]Residential!D$20</f>
        <v>2.3189028231016897E-2</v>
      </c>
      <c r="I1013" s="1">
        <f>[1]Residential!E$20</f>
        <v>3.6447298290322432E-4</v>
      </c>
      <c r="J1013" s="1">
        <f>[1]Residential!F$20</f>
        <v>0</v>
      </c>
      <c r="K1013" s="1">
        <f>[1]Residential!G$20</f>
        <v>0</v>
      </c>
    </row>
    <row r="1014" spans="2:11" x14ac:dyDescent="0.3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0.10000000009194046</v>
      </c>
      <c r="G1014" s="1">
        <f t="shared" ref="G1014:G1015" si="698">G1013</f>
        <v>9.6020086738397695E-2</v>
      </c>
      <c r="H1014" s="1">
        <f t="shared" ref="H1014:H1015" si="699">H1013</f>
        <v>2.3189028231016897E-2</v>
      </c>
      <c r="I1014" s="1">
        <f t="shared" ref="I1014:I1015" si="700">I1013</f>
        <v>3.6447298290322432E-4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0.10000000009194046</v>
      </c>
      <c r="G1015" s="1">
        <f t="shared" si="698"/>
        <v>9.6020086738397695E-2</v>
      </c>
      <c r="H1015" s="1">
        <f t="shared" si="699"/>
        <v>2.3189028231016897E-2</v>
      </c>
      <c r="I1015" s="1">
        <f t="shared" si="700"/>
        <v>3.6447298290322432E-4</v>
      </c>
      <c r="J1015" s="1">
        <f t="shared" si="701"/>
        <v>0</v>
      </c>
      <c r="K1015" s="1">
        <f t="shared" si="702"/>
        <v>0</v>
      </c>
    </row>
    <row r="1016" spans="2:11" x14ac:dyDescent="0.3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13.72298325312263</v>
      </c>
      <c r="G1018" s="1">
        <f t="shared" ref="G1018:K1018" si="704">G1019+G1021</f>
        <v>14.425798349677887</v>
      </c>
      <c r="H1018" s="1">
        <f t="shared" si="704"/>
        <v>16.479961387529173</v>
      </c>
      <c r="I1018" s="1">
        <f t="shared" si="704"/>
        <v>17.514922410613995</v>
      </c>
      <c r="J1018" s="1">
        <f t="shared" si="704"/>
        <v>14.920293761617728</v>
      </c>
      <c r="K1018" s="1">
        <f t="shared" si="704"/>
        <v>11.601522408091585</v>
      </c>
    </row>
    <row r="1019" spans="2:11" x14ac:dyDescent="0.3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12.682044451989317</v>
      </c>
      <c r="G1019" s="1">
        <f t="shared" ref="G1019:K1019" si="705">G1020</f>
        <v>13.231318052927566</v>
      </c>
      <c r="H1019" s="1">
        <f t="shared" si="705"/>
        <v>13.886677015497655</v>
      </c>
      <c r="I1019" s="1">
        <f t="shared" si="705"/>
        <v>14.04810721245647</v>
      </c>
      <c r="J1019" s="1">
        <f t="shared" si="705"/>
        <v>11.162403899985994</v>
      </c>
      <c r="K1019" s="1">
        <f t="shared" si="705"/>
        <v>8.2584609744210109</v>
      </c>
    </row>
    <row r="1020" spans="2:11" x14ac:dyDescent="0.3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12.682044451989317</v>
      </c>
      <c r="G1020" s="1">
        <f>[1]Residential!C$22-G1022-G1023</f>
        <v>13.231318052927566</v>
      </c>
      <c r="H1020" s="1">
        <f>[1]Residential!D$22-H1022-H1023</f>
        <v>13.886677015497655</v>
      </c>
      <c r="I1020" s="1">
        <f>[1]Residential!E$22-I1022-I1023</f>
        <v>14.04810721245647</v>
      </c>
      <c r="J1020" s="1">
        <f>[1]Residential!F$22-J1022-J1023</f>
        <v>11.162403899985994</v>
      </c>
      <c r="K1020" s="1">
        <f>[1]Residential!G$22-K1022-K1023</f>
        <v>8.2584609744210109</v>
      </c>
    </row>
    <row r="1021" spans="2:11" x14ac:dyDescent="0.3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1.0409388011333127</v>
      </c>
      <c r="G1021" s="1">
        <f t="shared" ref="G1021" si="706">G1022</f>
        <v>1.1944802967503199</v>
      </c>
      <c r="H1021" s="1">
        <f t="shared" ref="H1021" si="707">H1022</f>
        <v>2.5932843720315177</v>
      </c>
      <c r="I1021" s="1">
        <f t="shared" ref="I1021" si="708">I1022</f>
        <v>3.4668151981575246</v>
      </c>
      <c r="J1021" s="1">
        <f t="shared" ref="J1021" si="709">J1022</f>
        <v>3.7578898616317344</v>
      </c>
      <c r="K1021" s="1">
        <f t="shared" ref="K1021" si="710">K1022</f>
        <v>3.3430614336705742</v>
      </c>
    </row>
    <row r="1022" spans="2:11" x14ac:dyDescent="0.3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1.0409388011333127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1.1944802967503199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2.5932843720315177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3.4668151981575246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3.7578898616317344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3.3430614336705742</v>
      </c>
    </row>
    <row r="1023" spans="2:11" x14ac:dyDescent="0.3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3.2682025033133213</v>
      </c>
      <c r="G1023" s="1">
        <f t="shared" ref="G1023:K1023" si="711">G1024+G1026</f>
        <v>4.1242067331226222</v>
      </c>
      <c r="H1023" s="1">
        <f t="shared" si="711"/>
        <v>0.37755148934436916</v>
      </c>
      <c r="I1023" s="1">
        <f t="shared" si="711"/>
        <v>0.90813567197414691</v>
      </c>
      <c r="J1023" s="1">
        <f t="shared" si="711"/>
        <v>1.3805241694973431</v>
      </c>
      <c r="K1023" s="1">
        <f t="shared" si="711"/>
        <v>1.3469048362819476</v>
      </c>
    </row>
    <row r="1024" spans="2:11" x14ac:dyDescent="0.3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2.9965365941977282</v>
      </c>
      <c r="G1024" s="1">
        <f t="shared" ref="G1024:K1024" si="712">G1025</f>
        <v>3.8124693163833259</v>
      </c>
      <c r="H1024" s="1">
        <f t="shared" si="712"/>
        <v>0.2681969499836398</v>
      </c>
      <c r="I1024" s="1">
        <f t="shared" si="712"/>
        <v>0.64942108518833452</v>
      </c>
      <c r="J1024" s="1">
        <f t="shared" si="712"/>
        <v>0.93243879171834354</v>
      </c>
      <c r="K1024" s="1">
        <f t="shared" si="712"/>
        <v>0.8755713999482706</v>
      </c>
    </row>
    <row r="1025" spans="2:11" x14ac:dyDescent="0.3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2.9965365941977282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3.8124693163833259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0.2681969499836398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0.64942108518833452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0.93243879171834354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0.8755713999482706</v>
      </c>
    </row>
    <row r="1026" spans="2:11" x14ac:dyDescent="0.3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0.27166590911559318</v>
      </c>
      <c r="G1026" s="1">
        <f t="shared" ref="G1026:K1026" si="713">G1027</f>
        <v>0.31173741673929672</v>
      </c>
      <c r="H1026" s="1">
        <f t="shared" si="713"/>
        <v>0.10935453936072936</v>
      </c>
      <c r="I1026" s="1">
        <f t="shared" si="713"/>
        <v>0.25871458678581244</v>
      </c>
      <c r="J1026" s="1">
        <f t="shared" si="713"/>
        <v>0.44808537777899948</v>
      </c>
      <c r="K1026" s="1">
        <f t="shared" si="713"/>
        <v>0.47133343633367686</v>
      </c>
    </row>
    <row r="1027" spans="2:11" x14ac:dyDescent="0.3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0.27166590911559318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0.31173741673929672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0.10935453936072936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0.25871458678581244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0.44808537777899948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0.47133343633367686</v>
      </c>
    </row>
    <row r="1028" spans="2:11" x14ac:dyDescent="0.3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2.9279991667541951</v>
      </c>
      <c r="H1028" s="1">
        <f>[1]Residential!D$23</f>
        <v>3.0089259358215688</v>
      </c>
      <c r="I1028" s="1">
        <f>[1]Residential!E$23</f>
        <v>3.4011095932565514</v>
      </c>
      <c r="J1028" s="1">
        <f>[1]Residential!F$23</f>
        <v>5.6225232922118344</v>
      </c>
      <c r="K1028" s="1">
        <f>[1]Residential!G$23</f>
        <v>9.0831881751712764</v>
      </c>
    </row>
    <row r="1029" spans="2:11" x14ac:dyDescent="0.3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0.94128188248105393</v>
      </c>
      <c r="H1029" s="1">
        <f t="shared" si="714"/>
        <v>1.02220865146071</v>
      </c>
      <c r="I1029" s="1">
        <f t="shared" si="714"/>
        <v>1.4143923081306933</v>
      </c>
      <c r="J1029" s="1">
        <f t="shared" si="714"/>
        <v>2.5589309072228175</v>
      </c>
      <c r="K1029" s="1">
        <f t="shared" si="714"/>
        <v>5.4921007394656769</v>
      </c>
    </row>
    <row r="1030" spans="2:11" x14ac:dyDescent="0.3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0.94128188248105393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1.02220865146071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1.4143923081306933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2.5589309072228175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5.4921007394656769</v>
      </c>
    </row>
    <row r="1031" spans="2:11" x14ac:dyDescent="0.3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1.9867172842731411</v>
      </c>
      <c r="H1031" s="1">
        <f t="shared" si="715"/>
        <v>1.9867172843608587</v>
      </c>
      <c r="I1031" s="1">
        <f t="shared" si="715"/>
        <v>1.9867172851258581</v>
      </c>
      <c r="J1031" s="1">
        <f t="shared" si="715"/>
        <v>3.063592384989017</v>
      </c>
      <c r="K1031" s="1">
        <f t="shared" si="715"/>
        <v>3.5910874357055995</v>
      </c>
    </row>
    <row r="1032" spans="2:11" x14ac:dyDescent="0.3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1.9867172842731411</v>
      </c>
      <c r="H1032" s="1">
        <f t="shared" si="716"/>
        <v>1.9867172843608587</v>
      </c>
      <c r="I1032" s="1">
        <f t="shared" si="716"/>
        <v>1.9867172851258581</v>
      </c>
      <c r="J1032" s="1">
        <f t="shared" si="716"/>
        <v>3.063592384989017</v>
      </c>
      <c r="K1032" s="1">
        <f t="shared" si="716"/>
        <v>3.5910874357055995</v>
      </c>
    </row>
    <row r="1033" spans="2:11" x14ac:dyDescent="0.3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3.1531149809458172E-4</v>
      </c>
      <c r="I1033" s="1">
        <f>[1]Residential!E$24</f>
        <v>0</v>
      </c>
      <c r="J1033" s="1">
        <f>[1]Residential!F$24</f>
        <v>0</v>
      </c>
      <c r="K1033" s="1">
        <f>[1]Residential!G$24</f>
        <v>2.6602071866560172E-2</v>
      </c>
    </row>
    <row r="1034" spans="2:11" x14ac:dyDescent="0.3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3.1531149809458172E-4</v>
      </c>
      <c r="I1034" s="1">
        <f t="shared" si="717"/>
        <v>0</v>
      </c>
      <c r="J1034" s="1">
        <f t="shared" si="717"/>
        <v>0</v>
      </c>
      <c r="K1034" s="1">
        <f t="shared" si="717"/>
        <v>2.6602071866560172E-2</v>
      </c>
    </row>
    <row r="1035" spans="2:11" x14ac:dyDescent="0.3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7.2227188199603711</v>
      </c>
      <c r="G1040" s="1">
        <f>[1]Residential!C$21</f>
        <v>10.007094741656122</v>
      </c>
      <c r="H1040" s="1">
        <f>[1]Residential!D$21</f>
        <v>8.8882888457890807</v>
      </c>
      <c r="I1040" s="1">
        <f>[1]Residential!E$21</f>
        <v>11.86261539521842</v>
      </c>
      <c r="J1040" s="1">
        <f>[1]Residential!F$21</f>
        <v>13.402438100553303</v>
      </c>
      <c r="K1040" s="1">
        <f>[1]Residential!G$21</f>
        <v>9.4434382464217919</v>
      </c>
    </row>
    <row r="1041" spans="2:13" x14ac:dyDescent="0.3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7.348125249167746E-2</v>
      </c>
      <c r="G1041" s="1">
        <f t="shared" ref="G1041:K1041" si="721">SUM(G1042:G1044)</f>
        <v>8.9701240430647387E-3</v>
      </c>
      <c r="H1041" s="1">
        <f t="shared" si="721"/>
        <v>1.9032882655035968</v>
      </c>
      <c r="I1041" s="1">
        <f t="shared" si="721"/>
        <v>5.1291462387032132</v>
      </c>
      <c r="J1041" s="1">
        <f t="shared" si="721"/>
        <v>9.0331586745164465</v>
      </c>
      <c r="K1041" s="1">
        <f t="shared" si="721"/>
        <v>3.4117619446996188</v>
      </c>
    </row>
    <row r="1042" spans="2:13" x14ac:dyDescent="0.3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7.348125249167746E-2</v>
      </c>
      <c r="G1042" s="1">
        <f t="shared" si="722"/>
        <v>8.9701240430647387E-3</v>
      </c>
      <c r="H1042" s="1">
        <f t="shared" si="722"/>
        <v>1.9032882655035968</v>
      </c>
      <c r="I1042" s="1">
        <f t="shared" si="722"/>
        <v>5.1291462387032132</v>
      </c>
      <c r="J1042" s="1">
        <f t="shared" si="722"/>
        <v>9.0331586745164465</v>
      </c>
      <c r="K1042" s="1">
        <f t="shared" si="722"/>
        <v>3.4117619446996188</v>
      </c>
    </row>
    <row r="1043" spans="2:13" x14ac:dyDescent="0.3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0</v>
      </c>
      <c r="G1044" s="1">
        <f t="shared" si="723"/>
        <v>0</v>
      </c>
      <c r="H1044" s="1">
        <f t="shared" si="723"/>
        <v>0</v>
      </c>
      <c r="I1044" s="1">
        <f t="shared" si="723"/>
        <v>0</v>
      </c>
      <c r="J1044" s="1">
        <f t="shared" si="723"/>
        <v>0</v>
      </c>
      <c r="K1044" s="1">
        <f t="shared" si="723"/>
        <v>0</v>
      </c>
    </row>
    <row r="1045" spans="2:13" x14ac:dyDescent="0.3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7.1492375674686937</v>
      </c>
      <c r="G1045" s="1">
        <f t="shared" ref="G1045:K1045" si="724">G1040-G1041</f>
        <v>9.9981246176130565</v>
      </c>
      <c r="H1045" s="1">
        <f t="shared" si="724"/>
        <v>6.985000580285484</v>
      </c>
      <c r="I1045" s="1">
        <f t="shared" si="724"/>
        <v>6.7334691565152065</v>
      </c>
      <c r="J1045" s="1">
        <f t="shared" si="724"/>
        <v>4.3692794260368562</v>
      </c>
      <c r="K1045" s="1">
        <f t="shared" si="724"/>
        <v>6.0316763017221735</v>
      </c>
    </row>
    <row r="1046" spans="2:13" x14ac:dyDescent="0.3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15.194972225239283</v>
      </c>
      <c r="G1046" s="1">
        <f>[1]Residential!C$25</f>
        <v>17.82154222569083</v>
      </c>
      <c r="H1046" s="1">
        <f>[1]Residential!D$25</f>
        <v>31.222944176105855</v>
      </c>
      <c r="I1046" s="1">
        <f>[1]Residential!E$25</f>
        <v>45.63683091759026</v>
      </c>
      <c r="J1046" s="1">
        <f>[1]Residential!F$25</f>
        <v>60.837249473265715</v>
      </c>
      <c r="K1046" s="1">
        <f>[1]Residential!G$25</f>
        <v>64.192102569020136</v>
      </c>
    </row>
    <row r="1047" spans="2:13" x14ac:dyDescent="0.3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13.103973288538487</v>
      </c>
      <c r="G1047" s="1">
        <f t="shared" ref="G1047:K1047" si="725">G1046-G1050</f>
        <v>15.472517955266873</v>
      </c>
      <c r="H1047" s="1">
        <f t="shared" si="725"/>
        <v>26.140308463386795</v>
      </c>
      <c r="I1047" s="1">
        <f t="shared" si="725"/>
        <v>37.789510082948794</v>
      </c>
      <c r="J1047" s="1">
        <f t="shared" si="725"/>
        <v>49.06393185949176</v>
      </c>
      <c r="K1047" s="1">
        <f t="shared" si="725"/>
        <v>50.697478480401372</v>
      </c>
      <c r="M1047" s="1"/>
    </row>
    <row r="1048" spans="2:13" x14ac:dyDescent="0.3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13.103973288538487</v>
      </c>
      <c r="G1048" s="1">
        <f t="shared" ref="G1048:K1048" si="726">G1047-G1049</f>
        <v>15.472517955266873</v>
      </c>
      <c r="H1048" s="1">
        <f t="shared" si="726"/>
        <v>20.158914590706217</v>
      </c>
      <c r="I1048" s="1">
        <f t="shared" si="726"/>
        <v>31.332160003753827</v>
      </c>
      <c r="J1048" s="1">
        <f t="shared" si="726"/>
        <v>43.575601654656353</v>
      </c>
      <c r="K1048" s="1">
        <f t="shared" si="726"/>
        <v>46.221709252434664</v>
      </c>
    </row>
    <row r="1049" spans="2:13" x14ac:dyDescent="0.3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5.9813938726805773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6.457350079194967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5.4883302048354032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4.4757692279667118</v>
      </c>
      <c r="M1049" s="20"/>
    </row>
    <row r="1050" spans="2:13" x14ac:dyDescent="0.3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2.0909989367007968</v>
      </c>
      <c r="G1050" s="1">
        <f t="shared" ref="G1050:K1050" si="727">SUM(G1051:G1052)</f>
        <v>2.3490242704239561</v>
      </c>
      <c r="H1050" s="1">
        <f t="shared" si="727"/>
        <v>5.0826357127190587</v>
      </c>
      <c r="I1050" s="1">
        <f t="shared" si="727"/>
        <v>7.8473208346414651</v>
      </c>
      <c r="J1050" s="1">
        <f t="shared" si="727"/>
        <v>11.773317613773955</v>
      </c>
      <c r="K1050" s="1">
        <f t="shared" si="727"/>
        <v>13.494624088618764</v>
      </c>
    </row>
    <row r="1051" spans="2:13" x14ac:dyDescent="0.3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2.0909989367007968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2.3490242704239561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3.6355423076439335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6.1157749531728101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9.8228544476544606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11.597872011628926</v>
      </c>
    </row>
    <row r="1052" spans="2:13" x14ac:dyDescent="0.3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1.4470934050751247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1.7315458814686546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1.9504631661194938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1.8967520769898383</v>
      </c>
    </row>
    <row r="1053" spans="2:13" x14ac:dyDescent="0.3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155.98991763139711</v>
      </c>
      <c r="G1053" s="3">
        <f>[1]Residential!C$245</f>
        <v>162.34753788349676</v>
      </c>
      <c r="H1053" s="3">
        <f>[1]Residential!D$245</f>
        <v>143.54570242181344</v>
      </c>
      <c r="I1053" s="3">
        <f>[1]Residential!E$245</f>
        <v>139.09420775100267</v>
      </c>
      <c r="J1053" s="3">
        <f>[1]Residential!F$245</f>
        <v>131.59962322802355</v>
      </c>
      <c r="K1053" s="3">
        <f>[1]Residential!G$245</f>
        <v>124.28606785700813</v>
      </c>
    </row>
    <row r="1054" spans="2:13" x14ac:dyDescent="0.3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129.01160831880955</v>
      </c>
      <c r="G1054" s="1">
        <f>[1]Residential!C$116</f>
        <v>136.21092060805151</v>
      </c>
      <c r="H1054" s="1">
        <f>[1]Residential!D$116</f>
        <v>117.4180842019028</v>
      </c>
      <c r="I1054" s="1">
        <f>[1]Residential!E$116</f>
        <v>111.97141573564603</v>
      </c>
      <c r="J1054" s="1">
        <f>[1]Residential!F$116</f>
        <v>102.39454196966753</v>
      </c>
      <c r="K1054" s="1">
        <f>[1]Residential!G$116</f>
        <v>93.724017408088983</v>
      </c>
    </row>
    <row r="1055" spans="2:13" x14ac:dyDescent="0.3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27.968323419892556</v>
      </c>
      <c r="G1055" s="1">
        <f t="shared" ref="G1055:K1055" si="730">SUM(G1056:G1057)</f>
        <v>29.924994850889728</v>
      </c>
      <c r="H1055" s="1">
        <f t="shared" si="730"/>
        <v>30.87979336065824</v>
      </c>
      <c r="I1055" s="1">
        <f t="shared" si="730"/>
        <v>44.772161616073191</v>
      </c>
      <c r="J1055" s="1">
        <f t="shared" si="730"/>
        <v>59.38709283320128</v>
      </c>
      <c r="K1055" s="1">
        <f t="shared" si="730"/>
        <v>60.947166129691865</v>
      </c>
    </row>
    <row r="1056" spans="2:13" x14ac:dyDescent="0.3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8.9079986365638497</v>
      </c>
      <c r="G1056" s="1">
        <f>[1]Residential!C$102</f>
        <v>7.2239941375444223</v>
      </c>
      <c r="H1056" s="1">
        <f>[1]Residential!D$102</f>
        <v>0.74580662391801789</v>
      </c>
      <c r="I1056" s="1">
        <f>[1]Residential!E$102</f>
        <v>0.17497608292768785</v>
      </c>
      <c r="J1056" s="1">
        <f>[1]Residential!F$102</f>
        <v>2.1138129911394835E-3</v>
      </c>
      <c r="K1056" s="1">
        <f>[1]Residential!G$102</f>
        <v>4.4873416213789957E-4</v>
      </c>
    </row>
    <row r="1057" spans="2:11" x14ac:dyDescent="0.3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19.060324783328706</v>
      </c>
      <c r="G1057" s="1">
        <f>[1]Residential!C$104</f>
        <v>22.701000713345305</v>
      </c>
      <c r="H1057" s="1">
        <f>[1]Residential!D$104</f>
        <v>30.133986736740223</v>
      </c>
      <c r="I1057" s="1">
        <f>[1]Residential!E$104</f>
        <v>44.597185533145506</v>
      </c>
      <c r="J1057" s="1">
        <f>[1]Residential!F$104</f>
        <v>59.384979020210139</v>
      </c>
      <c r="K1057" s="1">
        <f>[1]Residential!G$104</f>
        <v>60.946717395529724</v>
      </c>
    </row>
    <row r="1058" spans="2:11" x14ac:dyDescent="0.3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45.124385608212478</v>
      </c>
      <c r="G1058" s="1">
        <f t="shared" ref="G1058:K1058" si="731">G1059</f>
        <v>37.094944884858847</v>
      </c>
      <c r="H1058" s="1">
        <f t="shared" si="731"/>
        <v>27.082901368087416</v>
      </c>
      <c r="I1058" s="1">
        <f t="shared" si="731"/>
        <v>11.492196517683785</v>
      </c>
      <c r="J1058" s="1">
        <f t="shared" si="731"/>
        <v>1.9897272843423512</v>
      </c>
      <c r="K1058" s="1">
        <f t="shared" si="731"/>
        <v>6.2508402793759993E-2</v>
      </c>
    </row>
    <row r="1059" spans="2:11" x14ac:dyDescent="0.3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45.124385608212478</v>
      </c>
      <c r="G1059" s="1">
        <f>[1]Residential!C$105</f>
        <v>37.094944884858847</v>
      </c>
      <c r="H1059" s="1">
        <f>[1]Residential!D$105</f>
        <v>27.082901368087416</v>
      </c>
      <c r="I1059" s="1">
        <f>[1]Residential!E$105</f>
        <v>11.492196517683785</v>
      </c>
      <c r="J1059" s="1">
        <f>[1]Residential!F$105</f>
        <v>1.9897272843423512</v>
      </c>
      <c r="K1059" s="1">
        <f>[1]Residential!G$105</f>
        <v>6.2508402793759993E-2</v>
      </c>
    </row>
    <row r="1060" spans="2:11" x14ac:dyDescent="0.3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36.569914104526688</v>
      </c>
      <c r="G1060" s="1">
        <f t="shared" ref="G1060:K1060" si="732">SUM(G1061:G1062)</f>
        <v>39.261106577647972</v>
      </c>
      <c r="H1060" s="1">
        <f t="shared" si="732"/>
        <v>40.086482054100507</v>
      </c>
      <c r="I1060" s="1">
        <f t="shared" si="732"/>
        <v>32.749874338208812</v>
      </c>
      <c r="J1060" s="1">
        <f t="shared" si="732"/>
        <v>17.3195541489874</v>
      </c>
      <c r="K1060" s="1">
        <f t="shared" si="732"/>
        <v>12.089365987107803</v>
      </c>
    </row>
    <row r="1061" spans="2:11" x14ac:dyDescent="0.3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36.569914104526688</v>
      </c>
      <c r="G1061" s="1">
        <f>[1]Residential!C$106</f>
        <v>39.261106577647972</v>
      </c>
      <c r="H1061" s="1">
        <f>[1]Residential!D$106</f>
        <v>26.863912600610846</v>
      </c>
      <c r="I1061" s="1">
        <f>[1]Residential!E$106</f>
        <v>18.813671239884396</v>
      </c>
      <c r="J1061" s="1">
        <f>[1]Residential!F$106</f>
        <v>6.3228819401836258</v>
      </c>
      <c r="K1061" s="1">
        <f>[1]Residential!G$106</f>
        <v>3.5451028845367052</v>
      </c>
    </row>
    <row r="1062" spans="2:11" x14ac:dyDescent="0.3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13.22256945348966</v>
      </c>
      <c r="I1062" s="1">
        <f>[1]Residential!E$107</f>
        <v>13.936203098324416</v>
      </c>
      <c r="J1062" s="1">
        <f>[1]Residential!F$107</f>
        <v>10.996672208803776</v>
      </c>
      <c r="K1062" s="1">
        <f>[1]Residential!G$107</f>
        <v>8.5442631025710973</v>
      </c>
    </row>
    <row r="1063" spans="2:11" x14ac:dyDescent="0.3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7.200000006619714E-2</v>
      </c>
      <c r="G1063" s="1">
        <f t="shared" ref="G1063:K1063" si="733">G1064</f>
        <v>7.2000000064735573E-2</v>
      </c>
      <c r="H1063" s="1">
        <f t="shared" si="733"/>
        <v>1.8426181886974889E-2</v>
      </c>
      <c r="I1063" s="1">
        <f t="shared" si="733"/>
        <v>2.8171165378325781E-4</v>
      </c>
      <c r="J1063" s="1">
        <f t="shared" si="733"/>
        <v>0</v>
      </c>
      <c r="K1063" s="1">
        <f t="shared" si="733"/>
        <v>0</v>
      </c>
    </row>
    <row r="1064" spans="2:11" x14ac:dyDescent="0.3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7.200000006619714E-2</v>
      </c>
      <c r="G1064" s="1">
        <f>[1]Residential!C$108</f>
        <v>7.2000000064735573E-2</v>
      </c>
      <c r="H1064" s="1">
        <f>[1]Residential!D$108</f>
        <v>1.8426181886974889E-2</v>
      </c>
      <c r="I1064" s="1">
        <f>[1]Residential!E$108</f>
        <v>2.8171165378325781E-4</v>
      </c>
      <c r="J1064" s="1">
        <f>[1]Residential!F$108</f>
        <v>0</v>
      </c>
      <c r="K1064" s="1">
        <f>[1]Residential!G$108</f>
        <v>0</v>
      </c>
    </row>
    <row r="1065" spans="2:11" x14ac:dyDescent="0.3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5.4571571372897303</v>
      </c>
      <c r="G1065" s="1">
        <f>SUM([1]Residential!C$109:C$110)</f>
        <v>7.701876567149843</v>
      </c>
      <c r="H1065" s="1">
        <f>SUM([1]Residential!D$109:D$110)</f>
        <v>6.904317515658029</v>
      </c>
      <c r="I1065" s="1">
        <f>SUM([1]Residential!E$109:E$110)</f>
        <v>9.5163812905052652</v>
      </c>
      <c r="J1065" s="1">
        <f>SUM([1]Residential!F$109:F$110)</f>
        <v>11.061620617953086</v>
      </c>
      <c r="K1065" s="1">
        <f>SUM([1]Residential!G$109:G$110)</f>
        <v>7.3040913466326769</v>
      </c>
    </row>
    <row r="1066" spans="2:11" x14ac:dyDescent="0.3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6.2687010203088395E-2</v>
      </c>
      <c r="G1066" s="1">
        <f>[1]Residential!C$109</f>
        <v>8.8715798974951261E-3</v>
      </c>
      <c r="H1066" s="1">
        <f>[1]Residential!D$109</f>
        <v>1.8836325547021928</v>
      </c>
      <c r="I1066" s="1">
        <f>[1]Residential!E$109</f>
        <v>3.9730405025755724</v>
      </c>
      <c r="J1066" s="1">
        <f>[1]Residential!F$109</f>
        <v>5.9838470549742979</v>
      </c>
      <c r="K1066" s="1">
        <f>[1]Residential!G$109</f>
        <v>2.8862903116253431</v>
      </c>
    </row>
    <row r="1067" spans="2:11" x14ac:dyDescent="0.3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6.2687010203088395E-2</v>
      </c>
      <c r="G1067" s="1">
        <f t="shared" ref="G1067:K1067" si="734">IFERROR(G$1066/G$1041,0)*G1042</f>
        <v>8.8715798974951261E-3</v>
      </c>
      <c r="H1067" s="1">
        <f t="shared" si="734"/>
        <v>1.8836325547021928</v>
      </c>
      <c r="I1067" s="1">
        <f t="shared" si="734"/>
        <v>3.9730405025755724</v>
      </c>
      <c r="J1067" s="1">
        <f t="shared" si="734"/>
        <v>5.9838470549742988</v>
      </c>
      <c r="K1067" s="1">
        <f t="shared" si="734"/>
        <v>2.8862903116253431</v>
      </c>
    </row>
    <row r="1068" spans="2:11" x14ac:dyDescent="0.3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0</v>
      </c>
      <c r="G1069" s="1">
        <f t="shared" si="736"/>
        <v>0</v>
      </c>
      <c r="H1069" s="1">
        <f t="shared" si="736"/>
        <v>0</v>
      </c>
      <c r="I1069" s="1">
        <f t="shared" si="736"/>
        <v>0</v>
      </c>
      <c r="J1069" s="1">
        <f t="shared" si="736"/>
        <v>0</v>
      </c>
      <c r="K1069" s="1">
        <f t="shared" si="736"/>
        <v>0</v>
      </c>
    </row>
    <row r="1070" spans="2:11" x14ac:dyDescent="0.3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5.3944701270866418</v>
      </c>
      <c r="G1070" s="1">
        <f t="shared" ref="G1070:K1070" si="737">G1065-G1066</f>
        <v>7.6930049872523476</v>
      </c>
      <c r="H1070" s="1">
        <f t="shared" si="737"/>
        <v>5.0206849609558359</v>
      </c>
      <c r="I1070" s="1">
        <f t="shared" si="737"/>
        <v>5.5433407879296928</v>
      </c>
      <c r="J1070" s="1">
        <f t="shared" si="737"/>
        <v>5.0777735629787877</v>
      </c>
      <c r="K1070" s="1">
        <f t="shared" si="737"/>
        <v>4.4178010350073338</v>
      </c>
    </row>
    <row r="1071" spans="2:11" x14ac:dyDescent="0.3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9.1310720054323085</v>
      </c>
      <c r="G1071" s="1">
        <f t="shared" ref="G1071:K1071" si="738">G1072</f>
        <v>9.5242439646693473</v>
      </c>
      <c r="H1071" s="1">
        <f t="shared" si="738"/>
        <v>9.9933946019376929</v>
      </c>
      <c r="I1071" s="1">
        <f t="shared" si="738"/>
        <v>10.195900288391099</v>
      </c>
      <c r="J1071" s="1">
        <f t="shared" si="738"/>
        <v>8.1768689520635789</v>
      </c>
      <c r="K1071" s="1">
        <f t="shared" si="738"/>
        <v>6.1175735833046474</v>
      </c>
    </row>
    <row r="1072" spans="2:11" x14ac:dyDescent="0.3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9.1310720054323085</v>
      </c>
      <c r="G1072" s="1">
        <f>[1]Residential!C$111</f>
        <v>9.5242439646693473</v>
      </c>
      <c r="H1072" s="1">
        <f>[1]Residential!D$111</f>
        <v>9.9933946019376929</v>
      </c>
      <c r="I1072" s="1">
        <f>[1]Residential!E$111</f>
        <v>10.195900288391099</v>
      </c>
      <c r="J1072" s="1">
        <f>[1]Residential!F$111</f>
        <v>8.1768689520635789</v>
      </c>
      <c r="K1072" s="1">
        <f>[1]Residential!G$111</f>
        <v>6.1175735833046474</v>
      </c>
    </row>
    <row r="1073" spans="2:11" x14ac:dyDescent="0.3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2.6968829347779537</v>
      </c>
      <c r="G1073" s="1">
        <f t="shared" ref="G1073:K1073" si="739">G1074</f>
        <v>3.1682187998272315</v>
      </c>
      <c r="H1073" s="1">
        <f t="shared" si="739"/>
        <v>0.19581225101876504</v>
      </c>
      <c r="I1073" s="1">
        <f t="shared" si="739"/>
        <v>0.48623400270728789</v>
      </c>
      <c r="J1073" s="1">
        <f t="shared" si="739"/>
        <v>0.70360509353083067</v>
      </c>
      <c r="K1073" s="1">
        <f t="shared" si="739"/>
        <v>0.6583008278389274</v>
      </c>
    </row>
    <row r="1074" spans="2:11" x14ac:dyDescent="0.3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2.6968829347779537</v>
      </c>
      <c r="G1074" s="1">
        <f>[1]Residential!C$112</f>
        <v>3.1682187998272315</v>
      </c>
      <c r="H1074" s="1">
        <f>[1]Residential!D$112</f>
        <v>0.19581225101876504</v>
      </c>
      <c r="I1074" s="1">
        <f>[1]Residential!E$112</f>
        <v>0.48623400270728789</v>
      </c>
      <c r="J1074" s="1">
        <f>[1]Residential!F$112</f>
        <v>0.70360509353083067</v>
      </c>
      <c r="K1074" s="1">
        <f>[1]Residential!G$112</f>
        <v>0.6583008278389274</v>
      </c>
    </row>
    <row r="1075" spans="2:11" x14ac:dyDescent="0.3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0.94128188248105382</v>
      </c>
      <c r="H1075" s="1">
        <f t="shared" si="740"/>
        <v>1.02220865146071</v>
      </c>
      <c r="I1075" s="1">
        <f t="shared" si="740"/>
        <v>1.4143923081306933</v>
      </c>
      <c r="J1075" s="1">
        <f t="shared" si="740"/>
        <v>2.5589309072228179</v>
      </c>
      <c r="K1075" s="1">
        <f t="shared" si="740"/>
        <v>5.4921007394656778</v>
      </c>
    </row>
    <row r="1076" spans="2:11" x14ac:dyDescent="0.3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0.94128188248105382</v>
      </c>
      <c r="H1076" s="1">
        <f>[1]Residential!D$113</f>
        <v>1.02220865146071</v>
      </c>
      <c r="I1076" s="1">
        <f>[1]Residential!E$113</f>
        <v>1.4143923081306933</v>
      </c>
      <c r="J1076" s="1">
        <f>[1]Residential!F$113</f>
        <v>2.5589309072228179</v>
      </c>
      <c r="K1076" s="1">
        <f>[1]Residential!G$113</f>
        <v>5.4921007394656778</v>
      </c>
    </row>
    <row r="1077" spans="2:11" x14ac:dyDescent="0.3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1.2065366362630705</v>
      </c>
      <c r="G1079" s="1">
        <f>[1]Residential!C$10-[1]Residential!C$223</f>
        <v>8.5222530804627308</v>
      </c>
      <c r="H1079" s="1">
        <f>[1]Residential!D$10-[1]Residential!D$223</f>
        <v>1.2347482170944692</v>
      </c>
      <c r="I1079" s="1">
        <f>[1]Residential!E$10-[1]Residential!E$223</f>
        <v>1.3439936622921151</v>
      </c>
      <c r="J1079" s="1">
        <f>[1]Residential!F$10-[1]Residential!F$223</f>
        <v>1.1971421323661886</v>
      </c>
      <c r="K1079" s="1">
        <f>[1]Residential!G$10-[1]Residential!G$223</f>
        <v>1.0529103912536129</v>
      </c>
    </row>
    <row r="1080" spans="2:11" x14ac:dyDescent="0.3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26.978309312587601</v>
      </c>
      <c r="G1080" s="1">
        <f>[1]Residential!C$224</f>
        <v>26.136617275445239</v>
      </c>
      <c r="H1080" s="1">
        <f>[1]Residential!D$224</f>
        <v>26.127618219910651</v>
      </c>
      <c r="I1080" s="1">
        <f>[1]Residential!E$224</f>
        <v>27.122792015356598</v>
      </c>
      <c r="J1080" s="1">
        <f>[1]Residential!F$224</f>
        <v>29.205081258356003</v>
      </c>
      <c r="K1080" s="1">
        <f>[1]Residential!G$224</f>
        <v>30.562050448919159</v>
      </c>
    </row>
    <row r="1081" spans="2:11" x14ac:dyDescent="0.3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9.8846188821964525</v>
      </c>
      <c r="G1081" s="1">
        <f t="shared" ref="G1081:K1081" si="742">SUM(G1082:G1083)</f>
        <v>10.604164529203462</v>
      </c>
      <c r="H1081" s="1">
        <f t="shared" si="742"/>
        <v>8.3973845013617847</v>
      </c>
      <c r="I1081" s="1">
        <f t="shared" si="742"/>
        <v>11.660916762401706</v>
      </c>
      <c r="J1081" s="1">
        <f t="shared" si="742"/>
        <v>16.771595559535115</v>
      </c>
      <c r="K1081" s="1">
        <f t="shared" si="742"/>
        <v>19.201089065102931</v>
      </c>
    </row>
    <row r="1082" spans="2:11" x14ac:dyDescent="0.3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6.6447194308248889</v>
      </c>
      <c r="G1082" s="1">
        <f>[1]Residential!C$231-G1056</f>
        <v>6.9687085663238912</v>
      </c>
      <c r="H1082" s="1">
        <f>[1]Residential!D$231-H1056</f>
        <v>2.7806202276993632</v>
      </c>
      <c r="I1082" s="1">
        <f>[1]Residential!E$231-I1056</f>
        <v>2.2393175102165741</v>
      </c>
      <c r="J1082" s="1">
        <f>[1]Residential!F$231-J1056</f>
        <v>2.061748849365999</v>
      </c>
      <c r="K1082" s="1">
        <f>[1]Residential!G$231-K1056</f>
        <v>2.1325227083660137</v>
      </c>
    </row>
    <row r="1083" spans="2:11" x14ac:dyDescent="0.3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3.2398994513715635</v>
      </c>
      <c r="G1083" s="1">
        <f>[1]Residential!C$233-G1057</f>
        <v>3.635455962879572</v>
      </c>
      <c r="H1083" s="1">
        <f>[1]Residential!D$233-H1057</f>
        <v>5.6167642736624224</v>
      </c>
      <c r="I1083" s="1">
        <f>[1]Residential!E$233-I1057</f>
        <v>9.4215992521851319</v>
      </c>
      <c r="J1083" s="1">
        <f>[1]Residential!F$233-J1057</f>
        <v>14.709846710169117</v>
      </c>
      <c r="K1083" s="1">
        <f>[1]Residential!G$233-K1057</f>
        <v>17.068566356736916</v>
      </c>
    </row>
    <row r="1084" spans="2:11" x14ac:dyDescent="0.3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6.9844554261241001</v>
      </c>
      <c r="G1084" s="1">
        <f t="shared" ref="G1084:K1084" si="743">G1085</f>
        <v>6.3751591105794247</v>
      </c>
      <c r="H1084" s="1">
        <f t="shared" si="743"/>
        <v>4.043322423140129</v>
      </c>
      <c r="I1084" s="1">
        <f t="shared" si="743"/>
        <v>2.0069787418701086</v>
      </c>
      <c r="J1084" s="1">
        <f t="shared" si="743"/>
        <v>0.40077128300114939</v>
      </c>
      <c r="K1084" s="1">
        <f t="shared" si="743"/>
        <v>1.1263775139386478E-2</v>
      </c>
    </row>
    <row r="1085" spans="2:11" x14ac:dyDescent="0.3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6.9844554261241001</v>
      </c>
      <c r="G1085" s="1">
        <f>[1]Residential!C$234-G1059</f>
        <v>6.3751591105794247</v>
      </c>
      <c r="H1085" s="1">
        <f>[1]Residential!D$234-H1059</f>
        <v>4.043322423140129</v>
      </c>
      <c r="I1085" s="1">
        <f>[1]Residential!E$234-I1059</f>
        <v>2.0069787418701086</v>
      </c>
      <c r="J1085" s="1">
        <f>[1]Residential!F$234-J1059</f>
        <v>0.40077128300114939</v>
      </c>
      <c r="K1085" s="1">
        <f>[1]Residential!G$234-K1059</f>
        <v>1.1263775139386478E-2</v>
      </c>
    </row>
    <row r="1086" spans="2:11" x14ac:dyDescent="0.3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6.3804484456991517</v>
      </c>
      <c r="G1086" s="1">
        <f t="shared" ref="G1086:K1086" si="744">SUM(G1087:G1088)</f>
        <v>4.9151248355884505</v>
      </c>
      <c r="H1086" s="1">
        <f t="shared" si="744"/>
        <v>9.3046956155807354</v>
      </c>
      <c r="I1086" s="1">
        <f t="shared" si="744"/>
        <v>8.3162260359972748</v>
      </c>
      <c r="J1086" s="1">
        <f t="shared" si="744"/>
        <v>5.5321998294781887</v>
      </c>
      <c r="K1086" s="1">
        <f t="shared" si="744"/>
        <v>4.562252491734248</v>
      </c>
    </row>
    <row r="1087" spans="2:11" x14ac:dyDescent="0.3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6.3804484456991517</v>
      </c>
      <c r="G1087" s="1">
        <f>[1]Residential!C$235-G1061</f>
        <v>4.9151248355884505</v>
      </c>
      <c r="H1087" s="1">
        <f>[1]Residential!D$235-H1061</f>
        <v>5.7932749564754786</v>
      </c>
      <c r="I1087" s="1">
        <f>[1]Residential!E$235-I1061</f>
        <v>4.1458831383755808</v>
      </c>
      <c r="J1087" s="1">
        <f>[1]Residential!F$235-J1061</f>
        <v>1.1618071768580842</v>
      </c>
      <c r="K1087" s="1">
        <f>[1]Residential!G$235-K1061</f>
        <v>0.49032601452670743</v>
      </c>
    </row>
    <row r="1088" spans="2:11" x14ac:dyDescent="0.3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3.5114206591052568</v>
      </c>
      <c r="I1088" s="1">
        <f>[1]Residential!E$236-I1062</f>
        <v>4.1703428976216941</v>
      </c>
      <c r="J1088" s="1">
        <f>[1]Residential!F$236-J1062</f>
        <v>4.3703926526201045</v>
      </c>
      <c r="K1088" s="1">
        <f>[1]Residential!G$236-K1062</f>
        <v>4.0719264772075405</v>
      </c>
    </row>
    <row r="1089" spans="2:11" x14ac:dyDescent="0.3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1.3170379401441377</v>
      </c>
      <c r="G1091" s="1">
        <f t="shared" ref="G1091:K1091" si="745">SUM(G1092,G1096)</f>
        <v>1.4633754819635374</v>
      </c>
      <c r="H1091" s="1">
        <f t="shared" si="745"/>
        <v>1.0305096223509216</v>
      </c>
      <c r="I1091" s="1">
        <f t="shared" si="745"/>
        <v>1.2568489741417501</v>
      </c>
      <c r="J1091" s="1">
        <f t="shared" si="745"/>
        <v>1.2779239094247945</v>
      </c>
      <c r="K1091" s="1">
        <f t="shared" si="745"/>
        <v>1.2302435666931575</v>
      </c>
    </row>
    <row r="1092" spans="2:11" x14ac:dyDescent="0.3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1.5128970765293681E-2</v>
      </c>
      <c r="G1092" s="1">
        <f>[1]Residential!C$238-G1066</f>
        <v>1.6856219903143999E-3</v>
      </c>
      <c r="H1092" s="1">
        <f>[1]Residential!D$238-H1066</f>
        <v>0.28114313517475265</v>
      </c>
      <c r="I1092" s="1">
        <f>[1]Residential!E$238-I1066</f>
        <v>0.5247280166115118</v>
      </c>
      <c r="J1092" s="1">
        <f>[1]Residential!F$238-J1066</f>
        <v>0.69130026114634902</v>
      </c>
      <c r="K1092" s="1">
        <f>[1]Residential!G$238-K1066</f>
        <v>0.48614398683867366</v>
      </c>
    </row>
    <row r="1093" spans="2:11" x14ac:dyDescent="0.3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1.5128970765293681E-2</v>
      </c>
      <c r="G1093" s="1">
        <f t="shared" ref="G1093:K1095" si="746">IFERROR(G$1092/G$1041,0)*G1042</f>
        <v>1.6856219903143997E-3</v>
      </c>
      <c r="H1093" s="1">
        <f t="shared" si="746"/>
        <v>0.28114313517475265</v>
      </c>
      <c r="I1093" s="1">
        <f t="shared" si="746"/>
        <v>0.5247280166115118</v>
      </c>
      <c r="J1093" s="1">
        <f t="shared" si="746"/>
        <v>0.69130026114634902</v>
      </c>
      <c r="K1093" s="1">
        <f t="shared" si="746"/>
        <v>0.48614398683867366</v>
      </c>
    </row>
    <row r="1094" spans="2:11" x14ac:dyDescent="0.3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0</v>
      </c>
      <c r="G1095" s="1">
        <f t="shared" si="746"/>
        <v>0</v>
      </c>
      <c r="H1095" s="1">
        <f t="shared" si="746"/>
        <v>0</v>
      </c>
      <c r="I1095" s="1">
        <f t="shared" si="746"/>
        <v>0</v>
      </c>
      <c r="J1095" s="1">
        <f t="shared" si="746"/>
        <v>0</v>
      </c>
      <c r="K1095" s="1">
        <f t="shared" si="746"/>
        <v>0</v>
      </c>
    </row>
    <row r="1096" spans="2:11" x14ac:dyDescent="0.3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1.3019089693788439</v>
      </c>
      <c r="G1096" s="1">
        <f>[1]Residential!C$239-G1070</f>
        <v>1.4616898599732231</v>
      </c>
      <c r="H1096" s="1">
        <f>[1]Residential!D$239-H1070</f>
        <v>0.74936648717616894</v>
      </c>
      <c r="I1096" s="1">
        <f>[1]Residential!E$239-I1070</f>
        <v>0.73212095753023831</v>
      </c>
      <c r="J1096" s="1">
        <f>[1]Residential!F$239-J1070</f>
        <v>0.58662364827844549</v>
      </c>
      <c r="K1096" s="1">
        <f>[1]Residential!G$239-K1070</f>
        <v>0.74409957985448383</v>
      </c>
    </row>
    <row r="1097" spans="2:11" x14ac:dyDescent="0.3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0.52046940056665569</v>
      </c>
      <c r="G1097" s="1">
        <f t="shared" ref="G1097:K1097" si="747">G1098</f>
        <v>0.5972401483751586</v>
      </c>
      <c r="H1097" s="1">
        <f t="shared" si="747"/>
        <v>1.2966421860157578</v>
      </c>
      <c r="I1097" s="1">
        <f t="shared" si="747"/>
        <v>1.7334075990787614</v>
      </c>
      <c r="J1097" s="1">
        <f t="shared" si="747"/>
        <v>1.8789449308158659</v>
      </c>
      <c r="K1097" s="1">
        <f t="shared" si="747"/>
        <v>1.6715307168352869</v>
      </c>
    </row>
    <row r="1098" spans="2:11" x14ac:dyDescent="0.3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0.52046940056665569</v>
      </c>
      <c r="G1098" s="1">
        <f>[1]Residential!C$240-G1072</f>
        <v>0.5972401483751586</v>
      </c>
      <c r="H1098" s="1">
        <f>[1]Residential!D$240-H1072</f>
        <v>1.2966421860157578</v>
      </c>
      <c r="I1098" s="1">
        <f>[1]Residential!E$240-I1072</f>
        <v>1.7334075990787614</v>
      </c>
      <c r="J1098" s="1">
        <f>[1]Residential!F$240-J1072</f>
        <v>1.8789449308158659</v>
      </c>
      <c r="K1098" s="1">
        <f>[1]Residential!G$240-K1072</f>
        <v>1.6715307168352869</v>
      </c>
    </row>
    <row r="1099" spans="2:11" x14ac:dyDescent="0.3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0.16979119319724578</v>
      </c>
      <c r="G1099" s="1">
        <f t="shared" ref="G1099" si="748">G1100</f>
        <v>0.19483588546206043</v>
      </c>
      <c r="H1099" s="1">
        <f t="shared" ref="H1099" si="749">H1100</f>
        <v>6.834658710045588E-2</v>
      </c>
      <c r="I1099" s="1">
        <f t="shared" ref="I1099" si="750">I1100</f>
        <v>0.16169661674113278</v>
      </c>
      <c r="J1099" s="1">
        <f t="shared" ref="J1099" si="751">J1100</f>
        <v>0.28005336111187451</v>
      </c>
      <c r="K1099" s="1">
        <f t="shared" ref="K1099" si="752">K1100</f>
        <v>0.29458339770854869</v>
      </c>
    </row>
    <row r="1100" spans="2:11" x14ac:dyDescent="0.3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0.16979119319724578</v>
      </c>
      <c r="G1100" s="1">
        <f>[1]Residential!C$241-G1074</f>
        <v>0.19483588546206043</v>
      </c>
      <c r="H1100" s="1">
        <f>[1]Residential!D$241-H1074</f>
        <v>6.834658710045588E-2</v>
      </c>
      <c r="I1100" s="1">
        <f>[1]Residential!E$241-I1074</f>
        <v>0.16169661674113278</v>
      </c>
      <c r="J1100" s="1">
        <f>[1]Residential!F$241-J1074</f>
        <v>0.28005336111187451</v>
      </c>
      <c r="K1100" s="1">
        <f>[1]Residential!G$241-K1074</f>
        <v>0.29458339770854869</v>
      </c>
    </row>
    <row r="1101" spans="2:11" x14ac:dyDescent="0.3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1.9867172842731413</v>
      </c>
      <c r="H1101" s="1">
        <f t="shared" ref="H1101" si="754">H1102</f>
        <v>1.9867172843608587</v>
      </c>
      <c r="I1101" s="1">
        <f t="shared" ref="I1101" si="755">I1102</f>
        <v>1.9867172851258581</v>
      </c>
      <c r="J1101" s="1">
        <f t="shared" ref="J1101" si="756">J1102</f>
        <v>3.0635923849890165</v>
      </c>
      <c r="K1101" s="1">
        <f t="shared" ref="K1101" si="757">K1102</f>
        <v>3.5910874357055986</v>
      </c>
    </row>
    <row r="1102" spans="2:11" x14ac:dyDescent="0.3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1.9867172842731413</v>
      </c>
      <c r="H1102" s="1">
        <f>[1]Residential!D$242-H1076</f>
        <v>1.9867172843608587</v>
      </c>
      <c r="I1102" s="1">
        <f>[1]Residential!E$242-I1076</f>
        <v>1.9867172851258581</v>
      </c>
      <c r="J1102" s="1">
        <f>[1]Residential!F$242-J1076</f>
        <v>3.0635923849890165</v>
      </c>
      <c r="K1102" s="1">
        <f>[1]Residential!G$242-K1076</f>
        <v>3.5910874357055986</v>
      </c>
    </row>
    <row r="1103" spans="2:11" x14ac:dyDescent="0.3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0.9500000000000004</v>
      </c>
      <c r="G1107" s="4">
        <f t="shared" ref="G1107:K1108" si="765">IFERROR(G1056/G973,"-")</f>
        <v>0.93545897122481037</v>
      </c>
      <c r="H1107" s="4">
        <f t="shared" si="765"/>
        <v>0.91233714896762741</v>
      </c>
      <c r="I1107" s="4">
        <f t="shared" si="765"/>
        <v>0.90786017466390179</v>
      </c>
      <c r="J1107" s="4">
        <f t="shared" si="765"/>
        <v>0.91246604336066517</v>
      </c>
      <c r="K1107" s="4">
        <f t="shared" si="765"/>
        <v>0.89046134034893731</v>
      </c>
    </row>
    <row r="1108" spans="2:11" x14ac:dyDescent="0.3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3.1999999999999997</v>
      </c>
      <c r="G1108" s="4">
        <f t="shared" si="765"/>
        <v>3.1404931675288354</v>
      </c>
      <c r="H1108" s="4">
        <f t="shared" si="765"/>
        <v>3.020929201872613</v>
      </c>
      <c r="I1108" s="4">
        <f t="shared" si="765"/>
        <v>3.3620127932909223</v>
      </c>
      <c r="J1108" s="4">
        <f t="shared" si="765"/>
        <v>3.7563135882631888</v>
      </c>
      <c r="K1108" s="4">
        <f t="shared" si="765"/>
        <v>4.1389937990702714</v>
      </c>
    </row>
    <row r="1109" spans="2:11" x14ac:dyDescent="0.3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0.89583333333333348</v>
      </c>
      <c r="G1109" s="4">
        <f t="shared" ref="G1109:K1109" si="766">IFERROR(G1059/G983,"-")</f>
        <v>0.87491326035682915</v>
      </c>
      <c r="H1109" s="4">
        <f t="shared" si="766"/>
        <v>0.843693717128983</v>
      </c>
      <c r="I1109" s="4">
        <f t="shared" si="766"/>
        <v>0.86419501386269071</v>
      </c>
      <c r="J1109" s="4">
        <f t="shared" si="766"/>
        <v>0.86149659105688681</v>
      </c>
      <c r="K1109" s="4">
        <f t="shared" si="766"/>
        <v>0.86437409335998738</v>
      </c>
    </row>
    <row r="1110" spans="2:11" x14ac:dyDescent="0.3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0.94999999999999951</v>
      </c>
      <c r="G1110" s="4">
        <f t="shared" ref="G1110:K1110" si="767">IFERROR(G1061/G996,"-")</f>
        <v>0.94037912039568083</v>
      </c>
      <c r="H1110" s="4">
        <f t="shared" si="767"/>
        <v>0.93009166455246084</v>
      </c>
      <c r="I1110" s="4">
        <f t="shared" si="767"/>
        <v>0.93145831497579235</v>
      </c>
      <c r="J1110" s="4">
        <f t="shared" si="767"/>
        <v>0.92673855114224446</v>
      </c>
      <c r="K1110" s="4">
        <f t="shared" si="767"/>
        <v>0.94017308913142972</v>
      </c>
    </row>
    <row r="1111" spans="2:11" x14ac:dyDescent="0.3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1.8260252504486643</v>
      </c>
      <c r="I1111" s="4">
        <f t="shared" si="768"/>
        <v>1.8634144918583531</v>
      </c>
      <c r="J1111" s="4">
        <f t="shared" si="768"/>
        <v>1.9963670013375066</v>
      </c>
      <c r="K1111" s="4">
        <f t="shared" si="768"/>
        <v>2.1001046986710601</v>
      </c>
    </row>
    <row r="1112" spans="2:11" x14ac:dyDescent="0.3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0.72000000000000008</v>
      </c>
      <c r="G1112" s="4">
        <f t="shared" ref="G1112:K1112" si="769">IFERROR(G1064/G1015,"-")</f>
        <v>0.74984310585863412</v>
      </c>
      <c r="H1112" s="4">
        <f t="shared" si="769"/>
        <v>0.794607764646585</v>
      </c>
      <c r="I1112" s="4">
        <f t="shared" si="769"/>
        <v>0.77292876838023006</v>
      </c>
      <c r="J1112" s="4" t="str">
        <f t="shared" si="769"/>
        <v>-</v>
      </c>
      <c r="K1112" s="4" t="str">
        <f t="shared" si="769"/>
        <v>-</v>
      </c>
    </row>
    <row r="1113" spans="2:11" x14ac:dyDescent="0.3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0.72000000000000008</v>
      </c>
      <c r="G1117" s="4">
        <f t="shared" ref="G1117:K1117" si="770">IFERROR(G1072/G1020,"-")</f>
        <v>0.71982578958277021</v>
      </c>
      <c r="H1117" s="4">
        <f t="shared" si="770"/>
        <v>0.71963901736786817</v>
      </c>
      <c r="I1117" s="4">
        <f t="shared" si="770"/>
        <v>0.7257846295015733</v>
      </c>
      <c r="J1117" s="4">
        <f t="shared" si="770"/>
        <v>0.73253655980624732</v>
      </c>
      <c r="K1117" s="4">
        <f t="shared" si="770"/>
        <v>0.74076436302752424</v>
      </c>
    </row>
    <row r="1118" spans="2:11" x14ac:dyDescent="0.3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0.83101489793306493</v>
      </c>
      <c r="H1118" s="4">
        <f t="shared" si="771"/>
        <v>0.7301061814114953</v>
      </c>
      <c r="I1118" s="4">
        <f t="shared" si="771"/>
        <v>0.748719149712052</v>
      </c>
      <c r="J1118" s="4">
        <f t="shared" si="771"/>
        <v>0.75458582352005432</v>
      </c>
      <c r="K1118" s="4">
        <f t="shared" si="771"/>
        <v>0.75185282191471803</v>
      </c>
    </row>
    <row r="1119" spans="2:11" x14ac:dyDescent="0.3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0.79200000000000037</v>
      </c>
      <c r="H1121" s="4">
        <f t="shared" si="773"/>
        <v>0.79499999999999993</v>
      </c>
      <c r="I1121" s="4">
        <f t="shared" si="773"/>
        <v>0.79999999999999993</v>
      </c>
      <c r="J1121" s="4">
        <f t="shared" si="773"/>
        <v>0.80999999999999883</v>
      </c>
      <c r="K1121" s="4">
        <f t="shared" si="773"/>
        <v>0.82000000000000051</v>
      </c>
    </row>
    <row r="1122" spans="2:11" x14ac:dyDescent="0.3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2.8259999999999983</v>
      </c>
      <c r="H1122" s="4">
        <f t="shared" si="773"/>
        <v>2.8349999999999991</v>
      </c>
      <c r="I1122" s="4">
        <f t="shared" si="773"/>
        <v>2.8500000000000019</v>
      </c>
      <c r="J1122" s="4">
        <f t="shared" si="773"/>
        <v>3.0100000000000007</v>
      </c>
      <c r="K1122" s="4">
        <f t="shared" si="773"/>
        <v>3.119999999999997</v>
      </c>
    </row>
    <row r="1123" spans="2:11" x14ac:dyDescent="0.3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0.70833333333333259</v>
      </c>
      <c r="G1123" s="4">
        <f t="shared" ref="G1123:K1123" si="774">IFERROR(G1085/G989,"-")</f>
        <v>0.71458333333333346</v>
      </c>
      <c r="H1123" s="4">
        <f t="shared" si="774"/>
        <v>0.7239583333333337</v>
      </c>
      <c r="I1123" s="4">
        <f t="shared" si="774"/>
        <v>0.73958333333333293</v>
      </c>
      <c r="J1123" s="4">
        <f t="shared" si="774"/>
        <v>0.7552083333333327</v>
      </c>
      <c r="K1123" s="4">
        <f t="shared" si="774"/>
        <v>0.75520833333333348</v>
      </c>
    </row>
    <row r="1124" spans="2:11" x14ac:dyDescent="0.3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0.75000000000000067</v>
      </c>
      <c r="G1124" s="4">
        <f t="shared" ref="G1124:K1124" si="775">IFERROR(G1087/G1005,"-")</f>
        <v>0.75399999999999989</v>
      </c>
      <c r="H1124" s="4">
        <f t="shared" si="775"/>
        <v>0.76003143842756826</v>
      </c>
      <c r="I1124" s="4">
        <f t="shared" si="775"/>
        <v>0.77000000000000046</v>
      </c>
      <c r="J1124" s="4">
        <f t="shared" si="775"/>
        <v>0.78999999999999926</v>
      </c>
      <c r="K1124" s="4">
        <f t="shared" si="775"/>
        <v>0.83629790176408203</v>
      </c>
    </row>
    <row r="1125" spans="2:11" x14ac:dyDescent="0.3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1.7009999999999996</v>
      </c>
      <c r="I1125" s="4">
        <f t="shared" si="776"/>
        <v>1.7099999999999993</v>
      </c>
      <c r="J1125" s="4">
        <f t="shared" si="776"/>
        <v>1.8060000000000007</v>
      </c>
      <c r="K1125" s="4">
        <f t="shared" si="776"/>
        <v>1.8720000000000001</v>
      </c>
    </row>
    <row r="1126" spans="2:11" x14ac:dyDescent="0.3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0.49999999999999933</v>
      </c>
      <c r="G1130" s="4">
        <f t="shared" ref="G1130:K1130" si="777">IFERROR(G1098/G1022,"-")</f>
        <v>0.49999999999999889</v>
      </c>
      <c r="H1130" s="4">
        <f t="shared" si="777"/>
        <v>0.49999999999999956</v>
      </c>
      <c r="I1130" s="4">
        <f t="shared" si="777"/>
        <v>0.49999999999999972</v>
      </c>
      <c r="J1130" s="4">
        <f t="shared" si="777"/>
        <v>0.49999999999999967</v>
      </c>
      <c r="K1130" s="4">
        <f t="shared" si="777"/>
        <v>0.49999999999999994</v>
      </c>
    </row>
    <row r="1131" spans="2:11" x14ac:dyDescent="0.3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0.62499999999999989</v>
      </c>
      <c r="H1131" s="4">
        <f t="shared" si="778"/>
        <v>0.62500000000000022</v>
      </c>
      <c r="I1131" s="4">
        <f t="shared" si="778"/>
        <v>0.625</v>
      </c>
      <c r="J1131" s="4">
        <f t="shared" si="778"/>
        <v>0.62499999999999967</v>
      </c>
      <c r="K1131" s="4">
        <f t="shared" si="778"/>
        <v>0.62500000000000133</v>
      </c>
    </row>
    <row r="1132" spans="2:11" x14ac:dyDescent="0.3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140.56235560982668</v>
      </c>
      <c r="G1134" s="3">
        <f t="shared" si="780"/>
        <v>134.37869282757993</v>
      </c>
      <c r="H1134" s="3">
        <f t="shared" si="780"/>
        <v>122.88050639892063</v>
      </c>
      <c r="I1134" s="3">
        <f t="shared" si="780"/>
        <v>85.142550064335893</v>
      </c>
      <c r="J1134" s="3">
        <f t="shared" si="780"/>
        <v>54.705470473005178</v>
      </c>
      <c r="K1134" s="3">
        <f t="shared" si="780"/>
        <v>46.201774129823235</v>
      </c>
    </row>
    <row r="1135" spans="2:11" x14ac:dyDescent="0.3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0.74039669018044851</v>
      </c>
      <c r="G1135" s="1">
        <f t="shared" ref="G1135:K1135" si="781">SUM(G1136:G1149)</f>
        <v>1.9364026867626742</v>
      </c>
      <c r="H1135" s="1">
        <f t="shared" si="781"/>
        <v>3.3321225777190042</v>
      </c>
      <c r="I1135" s="1">
        <f t="shared" si="781"/>
        <v>16.854263771204639</v>
      </c>
      <c r="J1135" s="1">
        <f t="shared" si="781"/>
        <v>33.409908857428441</v>
      </c>
      <c r="K1135" s="1">
        <f t="shared" si="781"/>
        <v>33.568400577029927</v>
      </c>
    </row>
    <row r="1136" spans="2:11" x14ac:dyDescent="0.3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0.46789248100234421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0.37693185796731243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0.26222962833181296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0.11309560868217404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7.6541599422085011E-3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0.31767726977665173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0.52923032501374534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0.95420937556285057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0.55335792759487368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0.915508203987076</v>
      </c>
    </row>
    <row r="1138" spans="2:11" x14ac:dyDescent="0.3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6.6179759900302601E-2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0.10207335568168739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0.12669283048828711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4.6925775008436199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11.652733128247577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10.507713155530709</v>
      </c>
    </row>
    <row r="1139" spans="2:11" x14ac:dyDescent="0.3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4.5981048145091477E-2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6.7615075450610088E-2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8.8823645826875006E-2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7.3817938621907053E-2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1.4359878681199965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1.2897238570964507</v>
      </c>
    </row>
    <row r="1140" spans="2:11" x14ac:dyDescent="0.3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0.14962698344559189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0.94955701195423914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2.0288022799080272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9.1697516150375851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14.577264848632682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12.73539797686173</v>
      </c>
    </row>
    <row r="1141" spans="2:11" x14ac:dyDescent="0.3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4.0135205683081614E-6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0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0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0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0</v>
      </c>
    </row>
    <row r="1142" spans="2:11" x14ac:dyDescent="0.3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3.0622577449097689E-3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7.515179239794524E-3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4.8706360138728061E-5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4.8821212419825774E-5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6.9059574291110243E-7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4.372772281056273E-7</v>
      </c>
    </row>
    <row r="1143" spans="2:11" x14ac:dyDescent="0.3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1.7457096535652729E-2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6.0659215973283692E-2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1.0637091631054429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2.7323322332767108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3.4857947406639789</v>
      </c>
    </row>
    <row r="1144" spans="2:11" x14ac:dyDescent="0.3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1.7471155265255004E-2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2.0274524265232418E-2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2.4959507412184046E-2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</v>
      </c>
    </row>
    <row r="1145" spans="2:11" x14ac:dyDescent="0.3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0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0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0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0</v>
      </c>
    </row>
    <row r="1146" spans="2:11" x14ac:dyDescent="0.3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0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0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5.3643229345506438E-4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1.4485894147924877E-5</v>
      </c>
    </row>
    <row r="1147" spans="2:11" x14ac:dyDescent="0.3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3.9132926755227285E-5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0.12396498252505879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0.65315966691614524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2.4576945902065215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2.432944217871789</v>
      </c>
    </row>
    <row r="1148" spans="2:11" x14ac:dyDescent="0.3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8.0061538444147651E-2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9.1396439026543791E-2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0.10893443014995548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</v>
      </c>
    </row>
    <row r="1149" spans="2:11" x14ac:dyDescent="0.3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1.436603534768609E-7</v>
      </c>
      <c r="J1149" s="1">
        <f>[1]Transport!F$32</f>
        <v>1.1384608827324372E-6</v>
      </c>
      <c r="K1149" s="1">
        <f>[1]Transport!G$32</f>
        <v>2.2013035018468168</v>
      </c>
    </row>
    <row r="1150" spans="2:11" x14ac:dyDescent="0.3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9.9112861272312308E-4</v>
      </c>
      <c r="G1150" s="1">
        <f t="shared" ref="G1150:K1150" si="786">SUM(G1151:G1154)</f>
        <v>1.986315337757014E-3</v>
      </c>
      <c r="H1150" s="1">
        <f t="shared" si="786"/>
        <v>1.8951056364154414E-3</v>
      </c>
      <c r="I1150" s="1">
        <f t="shared" si="786"/>
        <v>1.5459344055663731E-3</v>
      </c>
      <c r="J1150" s="1">
        <f t="shared" si="786"/>
        <v>0.43378057580089979</v>
      </c>
      <c r="K1150" s="1">
        <f t="shared" si="786"/>
        <v>3.4742022458517661</v>
      </c>
    </row>
    <row r="1151" spans="2:11" x14ac:dyDescent="0.3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0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0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0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0.32309887886229544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0.16202823738388536</v>
      </c>
    </row>
    <row r="1152" spans="2:11" x14ac:dyDescent="0.3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8.7561472887894923E-5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9.3302495132796588E-5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9.2986821016860163E-5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7.7761147084331317E-5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0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0</v>
      </c>
    </row>
    <row r="1153" spans="2:11" x14ac:dyDescent="0.3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9.0356713983522812E-4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1.8930128426242175E-3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1.8021188153985812E-3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1.4681732584820419E-3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0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0</v>
      </c>
    </row>
    <row r="1154" spans="2:11" x14ac:dyDescent="0.3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0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0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0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0.11068169693860438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3.3121740084678808</v>
      </c>
    </row>
    <row r="1155" spans="2:11" x14ac:dyDescent="0.3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75.612915014402788</v>
      </c>
      <c r="G1155" s="1">
        <f t="shared" ref="G1155:K1155" si="787">SUM(G1160:G1177)</f>
        <v>75.753901352717151</v>
      </c>
      <c r="H1155" s="1">
        <f t="shared" si="787"/>
        <v>74.32495146914286</v>
      </c>
      <c r="I1155" s="1">
        <f t="shared" si="787"/>
        <v>41.015503261407837</v>
      </c>
      <c r="J1155" s="1">
        <f t="shared" si="787"/>
        <v>13.614551687546417</v>
      </c>
      <c r="K1155" s="1">
        <f t="shared" si="787"/>
        <v>6.0097237448140257</v>
      </c>
    </row>
    <row r="1156" spans="2:11" x14ac:dyDescent="0.3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71.473865127186201</v>
      </c>
      <c r="G1156" s="1">
        <f t="shared" ref="G1156:K1156" si="788">G1155-G1157</f>
        <v>71.607133870150591</v>
      </c>
      <c r="H1156" s="1">
        <f t="shared" si="788"/>
        <v>70.256404672706807</v>
      </c>
      <c r="I1156" s="1">
        <f t="shared" si="788"/>
        <v>38.486739035771357</v>
      </c>
      <c r="J1156" s="1">
        <f t="shared" si="788"/>
        <v>6.5482666938944618</v>
      </c>
      <c r="K1156" s="1">
        <f t="shared" si="788"/>
        <v>-1.3889852602380515E-2</v>
      </c>
    </row>
    <row r="1157" spans="2:11" x14ac:dyDescent="0.3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4.1390498872165908</v>
      </c>
      <c r="G1157" s="1">
        <f t="shared" ref="G1157" si="790">SUM(G1158:G1159)</f>
        <v>4.1467674825665668</v>
      </c>
      <c r="H1157" s="1">
        <f t="shared" ref="H1157" si="791">SUM(H1158:H1159)</f>
        <v>4.0685467964360535</v>
      </c>
      <c r="I1157" s="1">
        <f t="shared" ref="I1157" si="792">SUM(I1158:I1159)</f>
        <v>2.5287642256364773</v>
      </c>
      <c r="J1157" s="1">
        <f t="shared" ref="J1157" si="793">SUM(J1158:J1159)</f>
        <v>7.0662849936519549</v>
      </c>
      <c r="K1157" s="1">
        <f t="shared" ref="K1157" si="794">SUM(K1158:K1159)</f>
        <v>6.0236135974164062</v>
      </c>
    </row>
    <row r="1158" spans="2:11" x14ac:dyDescent="0.3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4.1390498872165908</v>
      </c>
      <c r="G1158" s="1">
        <f>[1]Transport!C$25/SUM([1]Transport!C$21,[1]Transport!C$25)*G1155*(G$34+G$598)/(G$34+G$598+G$37)</f>
        <v>4.1467674825665668</v>
      </c>
      <c r="H1158" s="1">
        <f>[1]Transport!D$25/SUM([1]Transport!D$21,[1]Transport!D$25)*H1155*(H$34+H$598)/(H$34+H$598+H$37)</f>
        <v>4.0685467964360535</v>
      </c>
      <c r="I1158" s="1">
        <f>[1]Transport!E$25/SUM([1]Transport!E$21,[1]Transport!E$25)*I1155*(I$34+I$598)/(I$34+I$598+I$37)</f>
        <v>2.5287642256364773</v>
      </c>
      <c r="J1158" s="1">
        <f>[1]Transport!F$25/SUM([1]Transport!F$21,[1]Transport!F$25)*J1155*(J$34+J$598)/(J$34+J$598+J$37)</f>
        <v>4.0791292040147367</v>
      </c>
      <c r="K1158" s="1">
        <f>[1]Transport!G$25/SUM([1]Transport!G$21,[1]Transport!G$25)*K1155*(K$34+K$598)/(K$34+K$598+K$37)</f>
        <v>5.0784752992075637</v>
      </c>
    </row>
    <row r="1159" spans="2:11" x14ac:dyDescent="0.3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2.9871557896372187</v>
      </c>
      <c r="K1159" s="1">
        <f>(K$37+K$717)/([1]Transport!G$21+[1]Transport!G$25)*K1155</f>
        <v>0.94513829820884276</v>
      </c>
    </row>
    <row r="1160" spans="2:11" x14ac:dyDescent="0.3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1.2540499100419817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1.2428786178573252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0.92518278816614141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0.43896290422333417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2.9410075888535968E-2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3.5369204036652065E-2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2.4354776987893741E-2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3.1928862311759114E-2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0.58267632460618934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0.1694323208506989</v>
      </c>
    </row>
    <row r="1162" spans="2:11" x14ac:dyDescent="0.3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0.13291816856943134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0.20367823758710807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1.1339604476761918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0.98720942769121767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5.7824708267382528E-2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</v>
      </c>
    </row>
    <row r="1163" spans="2:11" x14ac:dyDescent="0.3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0.1000211429126234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1.9356095738741832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1.8283965900262473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1.4640848008157179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0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0</v>
      </c>
    </row>
    <row r="1164" spans="2:11" x14ac:dyDescent="0.3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8.2809856600762496E-2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0.12369470834708553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0.11876750353846967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0.10075669232898697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</v>
      </c>
    </row>
    <row r="1165" spans="2:11" x14ac:dyDescent="0.3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63.987644112662124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58.470091313460898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49.149823078620152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12.882239029882763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0.27198868877352012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0.17656771414937231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0.12412559631829354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9.8451193654272434E-2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 x14ac:dyDescent="0.3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3.0420954168502199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4.0735563825536421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2.8770628228153301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3.3699649545729677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 x14ac:dyDescent="0.3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3.199323348167002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4.6902503234888009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5.9232663100049487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5.0907726495884251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8.0338489207179772E-2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</v>
      </c>
    </row>
    <row r="1169" spans="2:18" x14ac:dyDescent="0.3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3.1616175210213093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4.1651011900346404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11.214273419692221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9.721605413797846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5.4121544023323453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1.4622404163872338</v>
      </c>
    </row>
    <row r="1170" spans="2:18" x14ac:dyDescent="0.3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0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0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0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 x14ac:dyDescent="0.3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0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 x14ac:dyDescent="0.3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0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 x14ac:dyDescent="0.3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0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</v>
      </c>
    </row>
    <row r="1174" spans="2:18" x14ac:dyDescent="0.3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3.4075629768928962E-4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9.6754512281519087E-5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7.2371361582050924E-5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6.3188049570940525E-5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0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0</v>
      </c>
    </row>
    <row r="1175" spans="2:18" x14ac:dyDescent="0.3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6.4762358251539587E-2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0.13976671581206551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0.10983517740926925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0.12604499741788339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4.5803999476077717E-6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1.225113252145452E-6</v>
      </c>
    </row>
    <row r="1176" spans="2:18" x14ac:dyDescent="0.3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0.10846827631059676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0.23784408704025048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0.65627518545679508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6.5346156984242159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7.4815531827333723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4.378049782462841</v>
      </c>
    </row>
    <row r="1177" spans="2:18" x14ac:dyDescent="0.3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0.17746538205544013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0.25939652996286072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0.23955540106932161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0.16880344864886837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</v>
      </c>
    </row>
    <row r="1178" spans="2:18" x14ac:dyDescent="0.3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64.143285485752926</v>
      </c>
      <c r="G1178" s="1">
        <f t="shared" ref="G1178:K1178" si="795">SUM(G1183:G1200)</f>
        <v>56.635850165248911</v>
      </c>
      <c r="H1178" s="1">
        <f t="shared" si="795"/>
        <v>45.143260606636716</v>
      </c>
      <c r="I1178" s="1">
        <f t="shared" si="795"/>
        <v>27.117760329414885</v>
      </c>
      <c r="J1178" s="1">
        <f t="shared" si="795"/>
        <v>7.1430879710770903</v>
      </c>
      <c r="K1178" s="1">
        <f t="shared" si="795"/>
        <v>3.1355096229232267</v>
      </c>
    </row>
    <row r="1179" spans="2:18" x14ac:dyDescent="0.3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62.599483002425274</v>
      </c>
      <c r="G1179" s="1">
        <f t="shared" ref="G1179:K1179" si="796">G1178-G1180</f>
        <v>55.113346865005489</v>
      </c>
      <c r="H1179" s="1">
        <f t="shared" si="796"/>
        <v>43.711067158964859</v>
      </c>
      <c r="I1179" s="1">
        <f t="shared" si="796"/>
        <v>26.141998459265356</v>
      </c>
      <c r="J1179" s="1">
        <f t="shared" si="796"/>
        <v>6.8574998799045845</v>
      </c>
      <c r="K1179" s="1">
        <f t="shared" si="796"/>
        <v>-0.2072046967120289</v>
      </c>
    </row>
    <row r="1180" spans="2:18" x14ac:dyDescent="0.3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1.5438024833276496</v>
      </c>
      <c r="G1180" s="1">
        <f t="shared" ref="G1180" si="800">SUM(G1181:G1182)</f>
        <v>1.5225033002434194</v>
      </c>
      <c r="H1180" s="1">
        <f t="shared" ref="H1180" si="801">SUM(H1181:H1182)</f>
        <v>1.4321934476718594</v>
      </c>
      <c r="I1180" s="1">
        <f t="shared" ref="I1180" si="802">SUM(I1181:I1182)</f>
        <v>0.97576187014952798</v>
      </c>
      <c r="J1180" s="1">
        <f t="shared" ref="J1180" si="803">SUM(J1181:J1182)</f>
        <v>0.28558809117250583</v>
      </c>
      <c r="K1180" s="1">
        <f t="shared" ref="K1180" si="804">SUM(K1181:K1182)</f>
        <v>3.3427143196352556</v>
      </c>
    </row>
    <row r="1181" spans="2:18" x14ac:dyDescent="0.3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1.5438024833276496</v>
      </c>
      <c r="G1181" s="1">
        <f>[1]Transport!C$26/SUM([1]Transport!C$22,[1]Transport!C$26)*G1178*(G$33+G$580)/(G$33+G$580+G$36)</f>
        <v>1.5225033002434194</v>
      </c>
      <c r="H1181" s="1">
        <f>[1]Transport!D$26/SUM([1]Transport!D$22,[1]Transport!D$26)*H1178*(H$33+H$580)/(H$33+H$580+H$36)</f>
        <v>1.4321934476718594</v>
      </c>
      <c r="I1181" s="1">
        <f>[1]Transport!E$26/SUM([1]Transport!E$22,[1]Transport!E$26)*I1178*(I$33+I$580)/(I$33+I$580+I$36)</f>
        <v>0.97576187014952798</v>
      </c>
      <c r="J1181" s="1">
        <f>[1]Transport!F$26/SUM([1]Transport!F$22,[1]Transport!F$26)*J1178*(J$33+J$580)/(J$33+J$580+J$36)</f>
        <v>0.1953310591313539</v>
      </c>
      <c r="K1181" s="1">
        <f>[1]Transport!G$26/SUM([1]Transport!G$22,[1]Transport!G$26)*K1178*(K$33+K$580)/(K$33+K$580+K$36)</f>
        <v>0.68915594009758563</v>
      </c>
    </row>
    <row r="1182" spans="2:18" x14ac:dyDescent="0.3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9.0257032041151916E-2</v>
      </c>
      <c r="K1182" s="1">
        <f>(K$36+K$716)/([1]Transport!G$22+[1]Transport!G$26)*K1178</f>
        <v>2.65355837953767</v>
      </c>
      <c r="M1182" s="1"/>
      <c r="N1182" s="1"/>
      <c r="O1182" s="1"/>
      <c r="P1182" s="1"/>
      <c r="Q1182" s="1"/>
      <c r="R1182" s="1"/>
    </row>
    <row r="1183" spans="2:18" x14ac:dyDescent="0.3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3.5353761669132535E-5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0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0.40369593094621237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0.1183064948816676</v>
      </c>
      <c r="R1184" s="1"/>
    </row>
    <row r="1185" spans="2:11" x14ac:dyDescent="0.3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2.904856699600904E-3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1.0280349883090896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1.8862771140814472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1.5843238255721663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5.5813439432656972E-2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</v>
      </c>
    </row>
    <row r="1186" spans="2:11" x14ac:dyDescent="0.3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1.9239839086237095E-2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3.4046979700525115E-2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3.2069451985378201E-2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2.5611682559080449E-2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0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0</v>
      </c>
    </row>
    <row r="1187" spans="2:11" x14ac:dyDescent="0.3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3.4703931355301469E-2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0.25199189561526325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0.23788754264330256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0.19223607817522712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</v>
      </c>
    </row>
    <row r="1188" spans="2:11" x14ac:dyDescent="0.3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58.662391370544704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48.70092146756231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35.23759354145102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16.032054045594389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5.5350812741197693E-3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2.3396638339611394E-3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1.6231091723794672E-3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1.3151104722116554E-3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0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 x14ac:dyDescent="0.3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0.64388235189282583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0.70475286000616533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0.67111786948528651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0.58161670182580461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0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 x14ac:dyDescent="0.3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3.4139195029001419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3.6914000511273621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3.6404505527864188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3.0598278108166785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 x14ac:dyDescent="0.3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1.3542976562596916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1.0494981526910738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1.0494980853639497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0.90279582450759122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0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 x14ac:dyDescent="0.3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0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0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0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</v>
      </c>
    </row>
    <row r="1194" spans="2:11" x14ac:dyDescent="0.3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0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0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0</v>
      </c>
    </row>
    <row r="1195" spans="2:11" x14ac:dyDescent="0.3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0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0</v>
      </c>
    </row>
    <row r="1196" spans="2:11" x14ac:dyDescent="0.3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0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0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0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0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0</v>
      </c>
    </row>
    <row r="1197" spans="2:11" x14ac:dyDescent="0.3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1.9284891174506251E-5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0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0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0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0</v>
      </c>
    </row>
    <row r="1198" spans="2:11" x14ac:dyDescent="0.3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4.584105682692651E-6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3.1514575824028699E-6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1.8963063053143761E-6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1.9584888037432135E-2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4.1045272571674845E-3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2.5810274884691756E-5</v>
      </c>
    </row>
    <row r="1199" spans="2:11" x14ac:dyDescent="0.3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1.0662327425606098E-4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5.2624349210719161E-4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1.3216876271888589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3.9541911693231815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6.6794740734410532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3.0171773177666745</v>
      </c>
    </row>
    <row r="1200" spans="2:11" x14ac:dyDescent="0.3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6.2450497075053468E-3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1.1723347114534732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1.0650538161723664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0.76420319253111924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</v>
      </c>
    </row>
    <row r="1201" spans="2:11" x14ac:dyDescent="0.3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6.4767290877782963E-2</v>
      </c>
      <c r="G1201" s="1">
        <f t="shared" ref="G1201:K1201" si="805">SUM(G1206:G1210)</f>
        <v>5.0552307513439615E-2</v>
      </c>
      <c r="H1201" s="1">
        <f t="shared" si="805"/>
        <v>7.8276639785632374E-2</v>
      </c>
      <c r="I1201" s="1">
        <f t="shared" si="805"/>
        <v>0.1534767679029615</v>
      </c>
      <c r="J1201" s="1">
        <f t="shared" si="805"/>
        <v>0.10414138115233079</v>
      </c>
      <c r="K1201" s="1">
        <f t="shared" si="805"/>
        <v>1.3937939204298774E-2</v>
      </c>
    </row>
    <row r="1202" spans="2:11" x14ac:dyDescent="0.3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5.9797309460476511E-2</v>
      </c>
      <c r="G1202" s="1">
        <f t="shared" ref="G1202:K1202" si="806">G1201-G1203</f>
        <v>4.5601861297799015E-2</v>
      </c>
      <c r="H1202" s="1">
        <f t="shared" si="806"/>
        <v>7.0310922763381328E-2</v>
      </c>
      <c r="I1202" s="1">
        <f t="shared" si="806"/>
        <v>0.15280880455297438</v>
      </c>
      <c r="J1202" s="1">
        <f t="shared" si="806"/>
        <v>0.10414138115233079</v>
      </c>
      <c r="K1202" s="1">
        <f t="shared" si="806"/>
        <v>1.3937939204298774E-2</v>
      </c>
    </row>
    <row r="1203" spans="2:11" x14ac:dyDescent="0.3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4.9699814173064516E-3</v>
      </c>
      <c r="G1203" s="1">
        <f t="shared" ref="G1203" si="807">SUM(G1204:G1205)</f>
        <v>4.9504462156405981E-3</v>
      </c>
      <c r="H1203" s="1">
        <f t="shared" ref="H1203" si="808">SUM(H1204:H1205)</f>
        <v>7.9657170222510402E-3</v>
      </c>
      <c r="I1203" s="1">
        <f t="shared" ref="I1203" si="809">SUM(I1204:I1205)</f>
        <v>6.6796334998712895E-4</v>
      </c>
      <c r="J1203" s="1">
        <f t="shared" ref="J1203" si="810">SUM(J1204:J1205)</f>
        <v>0</v>
      </c>
      <c r="K1203" s="1">
        <f t="shared" ref="K1203" si="811">SUM(K1204:K1205)</f>
        <v>0</v>
      </c>
    </row>
    <row r="1204" spans="2:11" x14ac:dyDescent="0.3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4.9699814173064516E-3</v>
      </c>
      <c r="G1204" s="1">
        <f>[1]Transport!C$27/SUM([1]Transport!C$24,[1]Transport!C$27)*G1201*(G$45+G$612)/(G$45+G$612+G$47)</f>
        <v>4.9504462156405981E-3</v>
      </c>
      <c r="H1204" s="1">
        <f>[1]Transport!D$27/SUM([1]Transport!D$24,[1]Transport!D$27)*H1201*(H$45+H$612)/(H$45+H$612+H$47)</f>
        <v>7.9657170222510402E-3</v>
      </c>
      <c r="I1204" s="1">
        <f>[1]Transport!E$27/SUM([1]Transport!E$24,[1]Transport!E$27)*I1201*(I$45+I$612)/(I$45+I$612+I$47)</f>
        <v>6.6796334998712895E-4</v>
      </c>
      <c r="J1204" s="1">
        <f>[1]Transport!F$27/SUM([1]Transport!F$24,[1]Transport!F$27)*J1201*(J$45+J$612)/(J$45+J$612+J$47)</f>
        <v>0</v>
      </c>
      <c r="K1204" s="1">
        <f>[1]Transport!G$27/SUM([1]Transport!G$24,[1]Transport!G$27)*K1201*(K$45+K$612)/(K$45+K$612+K$47)</f>
        <v>0</v>
      </c>
    </row>
    <row r="1205" spans="2:11" x14ac:dyDescent="0.3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</v>
      </c>
      <c r="K1205" s="1">
        <f>(K$47+K$714)/([1]Transport!G$24+[1]Transport!G$27)*K1201</f>
        <v>0</v>
      </c>
    </row>
    <row r="1206" spans="2:11" x14ac:dyDescent="0.3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3.8928641159504834E-3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1.9738136803050255E-3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1.376919797687655E-3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1.1666122452328861E-3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0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 x14ac:dyDescent="0.3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5.6158880147547226E-2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4.3636462777781382E-2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4.3075509389907611E-2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3.7598549690172574E-2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0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 x14ac:dyDescent="0.3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4.6930414176175259E-3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4.8856092110085222E-3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3.3769767303781055E-2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2.9291251661712401E-2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2.4476744228075905E-3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0</v>
      </c>
    </row>
    <row r="1210" spans="2:11" x14ac:dyDescent="0.3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2.2505196667727428E-5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5.6421844344682842E-5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5.4443294256048449E-5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8.5420354305843618E-2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0.1016937067295232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1.3937939204298774E-2</v>
      </c>
    </row>
    <row r="1211" spans="2:11" x14ac:dyDescent="0.3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49.003101746548921</v>
      </c>
      <c r="G1211" s="3">
        <f t="shared" ref="G1211:K1211" si="812">SUM(G1212:G1261)</f>
        <v>57.664090764852936</v>
      </c>
      <c r="H1211" s="3">
        <f t="shared" si="812"/>
        <v>60.050111014248884</v>
      </c>
      <c r="I1211" s="3">
        <f t="shared" si="812"/>
        <v>62.32908868475328</v>
      </c>
      <c r="J1211" s="3">
        <f t="shared" si="812"/>
        <v>62.32429402175655</v>
      </c>
      <c r="K1211" s="3">
        <f t="shared" si="812"/>
        <v>61.104986794533595</v>
      </c>
    </row>
    <row r="1212" spans="2:11" x14ac:dyDescent="0.3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0.41619597390073965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0.36070319615426766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0.27746397204264428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0.13873199357111735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1.3866827048034889E-2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0.57552700627440745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0.95879174735711203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1.7287143825643077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1.0613430550061462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1.9803246135106931</v>
      </c>
    </row>
    <row r="1214" spans="2:11" x14ac:dyDescent="0.3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9.6873817860346226E-2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0.14941480116577036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0.18545274572502576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6.8689868140516639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18.174722187323155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18.034810248333208</v>
      </c>
    </row>
    <row r="1215" spans="2:11" x14ac:dyDescent="0.3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6.1497478146869136E-2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9.0431966922587245E-2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0.11879742716884126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9.8728003174766113E-2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2.0234551170146822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2.0228370275924972</v>
      </c>
    </row>
    <row r="1216" spans="2:11" x14ac:dyDescent="0.3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0.1937628921934704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1.2296506198412109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2.6272440197033657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11.874580057089082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20.131145669800055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19.352694572876672</v>
      </c>
    </row>
    <row r="1217" spans="2:11" x14ac:dyDescent="0.3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2.4266835434452578E-4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7.6776148357441781E-5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5.1791367679231394E-5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4.5295826903396626E-5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0</v>
      </c>
    </row>
    <row r="1218" spans="2:11" x14ac:dyDescent="0.3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4.255471329680309E-2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9.3201858410600635E-2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6.4438629430053698E-2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7.3937220600388875E-2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4.9458951682239621E-6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1.9261308952043501E-6</v>
      </c>
    </row>
    <row r="1219" spans="2:11" x14ac:dyDescent="0.3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5.9173327087837888E-2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0.15421281346243174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0.44301606507844021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5.0553038994682256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8.7753949226117332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8.8593959168326055</v>
      </c>
    </row>
    <row r="1220" spans="2:11" x14ac:dyDescent="0.3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9.2238641167277979E-2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0.15822420120194267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0.15166632741183869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0.12116695490576505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6.6996144924037896E-8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</v>
      </c>
    </row>
    <row r="1221" spans="2:11" x14ac:dyDescent="0.3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1.4047224574886605E-5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0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0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0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0</v>
      </c>
    </row>
    <row r="1222" spans="2:11" x14ac:dyDescent="0.3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2.7456248050555866E-6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2.6062235160765539E-6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1.4282349753651765E-6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1.166251551489386E-2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3.4754695691976566E-3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4.5553291681245674E-5</v>
      </c>
    </row>
    <row r="1223" spans="2:11" x14ac:dyDescent="0.3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5.8728184255667023E-5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3.4574020846482817E-4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0.90535909446402407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3.1041568424895276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7.8933451908837693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6.1832144887915499</v>
      </c>
    </row>
    <row r="1224" spans="2:11" x14ac:dyDescent="0.3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3.2908419873700304E-3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0.72505329572769039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0.68369816492479807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0.54863998011064519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6.6930426675391105E-8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</v>
      </c>
    </row>
    <row r="1225" spans="2:11" x14ac:dyDescent="0.3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0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0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0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0.39700328105318022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0.19960429590497947</v>
      </c>
    </row>
    <row r="1226" spans="2:11" x14ac:dyDescent="0.3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7.8060632614761148E-5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8.3178726378055763E-5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8.2897304419546147E-5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6.9323689221444782E-5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0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0</v>
      </c>
    </row>
    <row r="1227" spans="2:11" x14ac:dyDescent="0.3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7.4996530946620278E-4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1.571210261808613E-3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1.495767758145479E-3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1.2185912519442408E-3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0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0</v>
      </c>
    </row>
    <row r="1228" spans="2:11" x14ac:dyDescent="0.3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0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0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0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0.10427119642803911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3.5073737119949793</v>
      </c>
    </row>
    <row r="1229" spans="2:11" x14ac:dyDescent="0.3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0.61924401041776178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0.62769373340132517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0.48284133336390733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0.24142066672150556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4.2274048202835299E-2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5.0610099805584938E-2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3.4871519778234952E-2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3.9131964400350092E-2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0.53855568351047012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0.15666075416778147</v>
      </c>
    </row>
    <row r="1231" spans="2:11" x14ac:dyDescent="0.3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0.21826637585570899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0.38525585746269386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2.1287001142926654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1.8495746207293871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0.1075084061906371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</v>
      </c>
    </row>
    <row r="1232" spans="2:11" x14ac:dyDescent="0.3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0.20183321781984595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4.8625528149876045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4.5900950459762422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3.6913292543030356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0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0</v>
      </c>
    </row>
    <row r="1233" spans="2:11" x14ac:dyDescent="0.3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0.10179771005120671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0.17493273468871609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0.16759448558535911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0.14111249529897774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0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</v>
      </c>
    </row>
    <row r="1234" spans="2:11" x14ac:dyDescent="0.3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18.302987681919795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17.10534042805088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14.858594416028808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4.1040897653047921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0.20545644225363596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0.14472961010762417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0.10174368084360914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8.0221641119010742E-2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0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 x14ac:dyDescent="0.3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1.916761736304269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2.5515301961824632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1.8037096593759625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2.1103665982545072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 x14ac:dyDescent="0.3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1.7140249808107648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2.4988335849518934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3.0905582645162482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2.6539082337765678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3.8748782011697493E-2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0</v>
      </c>
    </row>
    <row r="1238" spans="2:11" x14ac:dyDescent="0.3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1.466670869996604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1.9025574787088204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4.9655861683337728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4.3035636956441987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2.5451506064540377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0.69207695262354119</v>
      </c>
    </row>
    <row r="1239" spans="2:11" x14ac:dyDescent="0.3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0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0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0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0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 x14ac:dyDescent="0.3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0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0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0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 x14ac:dyDescent="0.3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0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0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0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 x14ac:dyDescent="0.3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0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0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0</v>
      </c>
    </row>
    <row r="1243" spans="2:11" x14ac:dyDescent="0.3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1.4786398873158766E-5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0.37309483686210249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0.1093385863566804</v>
      </c>
    </row>
    <row r="1245" spans="2:11" x14ac:dyDescent="0.3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3.4245735678189847E-3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2.7586728530233362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4.3920644577228813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3.6628152987848277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0.10901447512309866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</v>
      </c>
    </row>
    <row r="1246" spans="2:11" x14ac:dyDescent="0.3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2.1764933052808615E-2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4.8203496099525671E-2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4.5638715573964379E-2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3.7280959349895323E-2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0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0</v>
      </c>
    </row>
    <row r="1247" spans="2:11" x14ac:dyDescent="0.3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4.7531239004186411E-2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0.41547965857490032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0.39286752345743758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0.31922905447203148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0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</v>
      </c>
    </row>
    <row r="1248" spans="2:11" x14ac:dyDescent="0.3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19.887635942984453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17.235951150655922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13.258423961934316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6.6292119810120225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4.162805855531861E-3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2.3068396848781869E-3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1.6003551043948542E-3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1.2966783723372252E-3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0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 x14ac:dyDescent="0.3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0.57222891224115324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0.62409197345981859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0.59680221572537817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0.51307184584702026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0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 x14ac:dyDescent="0.3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1.9761642322599615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2.1471260202518803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2.1175456901134742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1.7722615362535097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0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 x14ac:dyDescent="0.3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0.68018687775873909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0.55642791959115279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0.55642788425839063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0.47540339808807841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0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 x14ac:dyDescent="0.3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0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0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0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0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</v>
      </c>
    </row>
    <row r="1254" spans="2:11" x14ac:dyDescent="0.3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0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0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0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0</v>
      </c>
    </row>
    <row r="1255" spans="2:11" x14ac:dyDescent="0.3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0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0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0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0</v>
      </c>
    </row>
    <row r="1256" spans="2:11" x14ac:dyDescent="0.3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0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0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0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0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0</v>
      </c>
    </row>
    <row r="1257" spans="2:11" x14ac:dyDescent="0.3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2.3983704284980477E-3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1.3155873070713725E-3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9.1808060766039861E-4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7.7877051481027473E-4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0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 x14ac:dyDescent="0.3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3.5457021629308368E-2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2.9642303115240361E-2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2.9251841797361226E-2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2.5573044445688375E-2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0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 x14ac:dyDescent="0.3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2.1973258084687216E-3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2.3049249612708527E-3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1.6684187197152516E-2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1.4473043249042073E-2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1.2185351005484003E-3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0</v>
      </c>
    </row>
    <row r="1261" spans="2:11" x14ac:dyDescent="0.3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1.6923907894131037E-5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3.2229050912272763E-5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3.1334690301256195E-5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3.7032264503228357E-2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4.6841526992260386E-2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6.6081461258339436E-3</v>
      </c>
    </row>
    <row r="1262" spans="2:11" x14ac:dyDescent="0.3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0.88951199431361339</v>
      </c>
      <c r="G1263" s="1">
        <f t="shared" si="816"/>
        <v>0.95694536964701948</v>
      </c>
      <c r="H1263" s="1">
        <f t="shared" si="816"/>
        <v>1.0580954326471246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 x14ac:dyDescent="0.3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1.8116719735064497</v>
      </c>
      <c r="G1264" s="1">
        <f t="shared" si="816"/>
        <v>1.8116719735064497</v>
      </c>
      <c r="H1264" s="1">
        <f t="shared" si="816"/>
        <v>1.8116719735064502</v>
      </c>
      <c r="I1264" s="1">
        <f t="shared" si="816"/>
        <v>1.8116719735064508</v>
      </c>
      <c r="J1264" s="1">
        <f t="shared" si="816"/>
        <v>1.9180046080105686</v>
      </c>
      <c r="K1264" s="1">
        <f t="shared" si="816"/>
        <v>2.1630877854357804</v>
      </c>
    </row>
    <row r="1265" spans="2:11" x14ac:dyDescent="0.3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1.4637982671179695</v>
      </c>
      <c r="G1265" s="1">
        <f t="shared" si="816"/>
        <v>1.4637982671179715</v>
      </c>
      <c r="H1265" s="1">
        <f t="shared" si="816"/>
        <v>1.463798267117973</v>
      </c>
      <c r="I1265" s="1">
        <f t="shared" si="816"/>
        <v>1.4637982671179697</v>
      </c>
      <c r="J1265" s="1">
        <f t="shared" si="816"/>
        <v>1.5596960805071147</v>
      </c>
      <c r="K1265" s="1">
        <f t="shared" si="816"/>
        <v>1.716340176153422</v>
      </c>
    </row>
    <row r="1266" spans="2:11" x14ac:dyDescent="0.3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1.3374527251491994</v>
      </c>
      <c r="G1266" s="1">
        <f t="shared" si="816"/>
        <v>1.3374527251492001</v>
      </c>
      <c r="H1266" s="1">
        <f t="shared" si="816"/>
        <v>1.337452725149199</v>
      </c>
      <c r="I1266" s="1">
        <f t="shared" si="816"/>
        <v>1.3374527251492019</v>
      </c>
      <c r="J1266" s="1">
        <f t="shared" si="816"/>
        <v>1.4091032117588858</v>
      </c>
      <c r="K1266" s="1">
        <f t="shared" si="816"/>
        <v>1.5684264631240525</v>
      </c>
    </row>
    <row r="1267" spans="2:11" x14ac:dyDescent="0.3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1.2949729235430816</v>
      </c>
      <c r="G1267" s="1">
        <f t="shared" si="816"/>
        <v>1.2949729235430785</v>
      </c>
      <c r="H1267" s="1">
        <f t="shared" si="816"/>
        <v>1.2949729235430809</v>
      </c>
      <c r="I1267" s="1">
        <f t="shared" si="816"/>
        <v>1.2949729235430778</v>
      </c>
      <c r="J1267" s="1">
        <f t="shared" si="816"/>
        <v>1.3809960838907525</v>
      </c>
      <c r="K1267" s="1">
        <f t="shared" si="816"/>
        <v>1.5195987285232513</v>
      </c>
    </row>
    <row r="1268" spans="2:11" x14ac:dyDescent="0.3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0.71214635207064336</v>
      </c>
      <c r="G1268" s="1">
        <f t="shared" si="820"/>
        <v>0.76190976628331986</v>
      </c>
      <c r="H1268" s="1">
        <f t="shared" si="820"/>
        <v>0.71563345703414749</v>
      </c>
      <c r="I1268" s="1">
        <f t="shared" si="820"/>
        <v>0.71684166881181388</v>
      </c>
      <c r="J1268" s="1" t="str">
        <f t="shared" si="820"/>
        <v>-</v>
      </c>
      <c r="K1268" s="1" t="str">
        <f t="shared" si="820"/>
        <v>-</v>
      </c>
    </row>
    <row r="1269" spans="2:11" x14ac:dyDescent="0.3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0.6274228415687727</v>
      </c>
      <c r="G1269" s="1">
        <f t="shared" si="820"/>
        <v>0.63281273219483591</v>
      </c>
      <c r="H1269" s="1">
        <f t="shared" si="820"/>
        <v>0.58642475329028743</v>
      </c>
      <c r="I1269" s="1">
        <f t="shared" si="820"/>
        <v>0.58636673394091399</v>
      </c>
      <c r="J1269" s="1">
        <f t="shared" si="820"/>
        <v>0.93832274936599136</v>
      </c>
      <c r="K1269" s="1">
        <f t="shared" si="820"/>
        <v>1.1586513024986986</v>
      </c>
    </row>
    <row r="1270" spans="2:11" x14ac:dyDescent="0.3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0.54553579258875873</v>
      </c>
      <c r="G1270" s="1">
        <f t="shared" si="820"/>
        <v>0.60404268911892045</v>
      </c>
      <c r="H1270" s="1">
        <f t="shared" si="820"/>
        <v>0.61793110247569383</v>
      </c>
      <c r="I1270" s="1">
        <f t="shared" si="820"/>
        <v>0.66531821047336948</v>
      </c>
      <c r="J1270" s="1">
        <f t="shared" si="820"/>
        <v>0.85916324348581963</v>
      </c>
      <c r="K1270" s="1">
        <f t="shared" si="820"/>
        <v>1.1265985601289501</v>
      </c>
    </row>
    <row r="1271" spans="2:11" x14ac:dyDescent="0.3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0.51975568473665845</v>
      </c>
      <c r="G1271" s="1">
        <f t="shared" si="820"/>
        <v>0.57147948151326944</v>
      </c>
      <c r="H1271" s="1">
        <f t="shared" si="820"/>
        <v>0.58371385519414243</v>
      </c>
      <c r="I1271" s="1">
        <f t="shared" si="820"/>
        <v>0.62533601555700236</v>
      </c>
      <c r="J1271" s="1" t="str">
        <f t="shared" si="820"/>
        <v>-</v>
      </c>
      <c r="K1271" s="1" t="str">
        <f t="shared" si="820"/>
        <v>-</v>
      </c>
    </row>
    <row r="1272" spans="2:11" x14ac:dyDescent="0.3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0.72840569582556924</v>
      </c>
      <c r="G1272" s="1" t="str">
        <f t="shared" si="821"/>
        <v>-</v>
      </c>
      <c r="H1272" s="1" t="str">
        <f t="shared" si="821"/>
        <v>-</v>
      </c>
      <c r="I1272" s="1" t="str">
        <f t="shared" si="821"/>
        <v>-</v>
      </c>
      <c r="J1272" s="1" t="str">
        <f t="shared" si="821"/>
        <v>-</v>
      </c>
      <c r="K1272" s="1" t="str">
        <f t="shared" si="821"/>
        <v>-</v>
      </c>
    </row>
    <row r="1273" spans="2:11" x14ac:dyDescent="0.3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0.59894448232764963</v>
      </c>
      <c r="G1273" s="1">
        <f t="shared" si="821"/>
        <v>0.8269898762493908</v>
      </c>
      <c r="H1273" s="1">
        <f t="shared" si="821"/>
        <v>0.75316681243033612</v>
      </c>
      <c r="I1273" s="1">
        <f t="shared" si="821"/>
        <v>0.59548543206392446</v>
      </c>
      <c r="J1273" s="1">
        <f t="shared" si="821"/>
        <v>0.74886874821640037</v>
      </c>
      <c r="K1273" s="1">
        <f t="shared" si="821"/>
        <v>1.1304620954010245</v>
      </c>
    </row>
    <row r="1274" spans="2:11" x14ac:dyDescent="0.3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0.55080079528066672</v>
      </c>
      <c r="G1274" s="1">
        <f t="shared" si="821"/>
        <v>0.61152215927308085</v>
      </c>
      <c r="H1274" s="1">
        <f t="shared" si="821"/>
        <v>0.62626324497362262</v>
      </c>
      <c r="I1274" s="1">
        <f t="shared" si="821"/>
        <v>0.67374006296061528</v>
      </c>
      <c r="J1274" s="1">
        <f t="shared" si="821"/>
        <v>0.86387211196917213</v>
      </c>
      <c r="K1274" s="1">
        <f t="shared" si="821"/>
        <v>1.1345094688915422</v>
      </c>
    </row>
    <row r="1275" spans="2:11" x14ac:dyDescent="0.3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0.52695208869435772</v>
      </c>
      <c r="G1275" s="1">
        <f t="shared" si="821"/>
        <v>0.57893282240901078</v>
      </c>
      <c r="H1275" s="1">
        <f t="shared" si="821"/>
        <v>0.59120412819417079</v>
      </c>
      <c r="I1275" s="1">
        <f t="shared" si="821"/>
        <v>0.62835452952534532</v>
      </c>
      <c r="J1275" s="1" t="str">
        <f t="shared" si="821"/>
        <v>-</v>
      </c>
      <c r="K1275" s="1" t="str">
        <f t="shared" si="821"/>
        <v>-</v>
      </c>
    </row>
    <row r="1276" spans="2:11" x14ac:dyDescent="0.3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 t="str">
        <f t="shared" ref="G1276:K1276" si="822">IFERROR(G1225/G1151,"-")</f>
        <v>-</v>
      </c>
      <c r="H1276" s="1" t="str">
        <f t="shared" si="822"/>
        <v>-</v>
      </c>
      <c r="I1276" s="1" t="str">
        <f t="shared" si="822"/>
        <v>-</v>
      </c>
      <c r="J1276" s="1">
        <f t="shared" si="822"/>
        <v>1.2287361765262665</v>
      </c>
      <c r="K1276" s="1">
        <f t="shared" si="822"/>
        <v>1.2319105553932987</v>
      </c>
    </row>
    <row r="1277" spans="2:11" x14ac:dyDescent="0.3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0.89149519806162103</v>
      </c>
      <c r="G1277" s="1">
        <f t="shared" si="823"/>
        <v>0.89149519806161925</v>
      </c>
      <c r="H1277" s="1">
        <f t="shared" si="823"/>
        <v>0.89149519806161981</v>
      </c>
      <c r="I1277" s="1">
        <f t="shared" si="823"/>
        <v>0.89149519806162092</v>
      </c>
      <c r="J1277" s="1" t="str">
        <f t="shared" si="823"/>
        <v>-</v>
      </c>
      <c r="K1277" s="1" t="str">
        <f t="shared" si="823"/>
        <v>-</v>
      </c>
    </row>
    <row r="1278" spans="2:11" x14ac:dyDescent="0.3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0.83000507256490563</v>
      </c>
      <c r="G1278" s="1">
        <f t="shared" si="824"/>
        <v>0.83000507256490619</v>
      </c>
      <c r="H1278" s="1">
        <f t="shared" si="824"/>
        <v>0.83000507256490441</v>
      </c>
      <c r="I1278" s="1">
        <f t="shared" si="824"/>
        <v>0.83000507256490541</v>
      </c>
      <c r="J1278" s="1" t="str">
        <f t="shared" si="824"/>
        <v>-</v>
      </c>
      <c r="K1278" s="1" t="str">
        <f t="shared" si="824"/>
        <v>-</v>
      </c>
    </row>
    <row r="1279" spans="2:11" x14ac:dyDescent="0.3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 t="str">
        <f t="shared" si="825"/>
        <v>-</v>
      </c>
      <c r="H1279" s="1" t="str">
        <f t="shared" si="825"/>
        <v>-</v>
      </c>
      <c r="I1279" s="1" t="str">
        <f t="shared" si="825"/>
        <v>-</v>
      </c>
      <c r="J1279" s="1">
        <f t="shared" si="825"/>
        <v>0.94208165678810285</v>
      </c>
      <c r="K1279" s="1">
        <f t="shared" si="825"/>
        <v>1.0589340122312572</v>
      </c>
    </row>
    <row r="1280" spans="2:11" x14ac:dyDescent="0.3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0.49379534694678251</v>
      </c>
      <c r="G1280" s="1">
        <f t="shared" si="826"/>
        <v>0.50503220860251419</v>
      </c>
      <c r="H1280" s="1">
        <f t="shared" si="826"/>
        <v>0.52188750108610993</v>
      </c>
      <c r="I1280" s="1">
        <f t="shared" si="826"/>
        <v>0.54997965522543635</v>
      </c>
      <c r="J1280" s="1" t="str">
        <f t="shared" si="826"/>
        <v>-</v>
      </c>
      <c r="K1280" s="1" t="str">
        <f t="shared" si="826"/>
        <v>-</v>
      </c>
    </row>
    <row r="1281" spans="2:11" x14ac:dyDescent="0.3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1.4374001741122233</v>
      </c>
      <c r="G1281" s="1">
        <f t="shared" si="826"/>
        <v>1.43090864451287</v>
      </c>
      <c r="H1281" s="1">
        <f t="shared" si="826"/>
        <v>1.4318143744682561</v>
      </c>
      <c r="I1281" s="1">
        <f t="shared" si="826"/>
        <v>1.2255984575415999</v>
      </c>
      <c r="J1281" s="1">
        <f t="shared" si="826"/>
        <v>0.92427933102389426</v>
      </c>
      <c r="K1281" s="1">
        <f t="shared" si="826"/>
        <v>0.9246214263087883</v>
      </c>
    </row>
    <row r="1282" spans="2:11" x14ac:dyDescent="0.3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1.6421109183557177</v>
      </c>
      <c r="G1282" s="1">
        <f t="shared" si="826"/>
        <v>1.8914924933888904</v>
      </c>
      <c r="H1282" s="1">
        <f t="shared" si="826"/>
        <v>1.8772260696173122</v>
      </c>
      <c r="I1282" s="1">
        <f t="shared" si="826"/>
        <v>1.873538247152865</v>
      </c>
      <c r="J1282" s="1">
        <f t="shared" si="826"/>
        <v>1.8592122539298639</v>
      </c>
      <c r="K1282" s="1" t="str">
        <f t="shared" si="826"/>
        <v>-</v>
      </c>
    </row>
    <row r="1283" spans="2:11" x14ac:dyDescent="0.3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2.0179055341945418</v>
      </c>
      <c r="G1283" s="1">
        <f t="shared" si="826"/>
        <v>2.51215579867951</v>
      </c>
      <c r="H1283" s="1">
        <f t="shared" si="826"/>
        <v>2.5104482643507606</v>
      </c>
      <c r="I1283" s="1">
        <f t="shared" si="826"/>
        <v>2.5212537226302767</v>
      </c>
      <c r="J1283" s="1" t="str">
        <f t="shared" si="826"/>
        <v>-</v>
      </c>
      <c r="K1283" s="1" t="str">
        <f t="shared" si="826"/>
        <v>-</v>
      </c>
    </row>
    <row r="1284" spans="2:11" x14ac:dyDescent="0.3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1.2292946060996968</v>
      </c>
      <c r="G1284" s="1">
        <f t="shared" si="826"/>
        <v>1.4142297356638525</v>
      </c>
      <c r="H1284" s="1">
        <f t="shared" si="826"/>
        <v>1.411113988188478</v>
      </c>
      <c r="I1284" s="1">
        <f t="shared" si="826"/>
        <v>1.4005272705680185</v>
      </c>
      <c r="J1284" s="1" t="str">
        <f t="shared" si="826"/>
        <v>-</v>
      </c>
      <c r="K1284" s="1" t="str">
        <f t="shared" si="826"/>
        <v>-</v>
      </c>
    </row>
    <row r="1285" spans="2:11" x14ac:dyDescent="0.3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0.28603940550919466</v>
      </c>
      <c r="G1285" s="1">
        <f t="shared" si="826"/>
        <v>0.29254854993039686</v>
      </c>
      <c r="H1285" s="1">
        <f t="shared" si="826"/>
        <v>0.30231226656220045</v>
      </c>
      <c r="I1285" s="1">
        <f t="shared" si="826"/>
        <v>0.31858512761520635</v>
      </c>
      <c r="J1285" s="1" t="str">
        <f t="shared" si="826"/>
        <v>-</v>
      </c>
      <c r="K1285" s="1" t="str">
        <f t="shared" si="826"/>
        <v>-</v>
      </c>
    </row>
    <row r="1286" spans="2:11" x14ac:dyDescent="0.3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0.7553859801306505</v>
      </c>
      <c r="G1286" s="1">
        <f t="shared" si="826"/>
        <v>0.81968331982361275</v>
      </c>
      <c r="H1286" s="1">
        <f t="shared" si="826"/>
        <v>0.81968331964914987</v>
      </c>
      <c r="I1286" s="1">
        <f t="shared" si="826"/>
        <v>0.81483665297875651</v>
      </c>
      <c r="J1286" s="1" t="str">
        <f t="shared" si="826"/>
        <v>-</v>
      </c>
      <c r="K1286" s="1" t="str">
        <f t="shared" si="826"/>
        <v>-</v>
      </c>
    </row>
    <row r="1287" spans="2:11" x14ac:dyDescent="0.3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0.63007942672911976</v>
      </c>
      <c r="G1287" s="1">
        <f t="shared" si="826"/>
        <v>0.62636427646128545</v>
      </c>
      <c r="H1287" s="1">
        <f t="shared" si="826"/>
        <v>0.62692745013157369</v>
      </c>
      <c r="I1287" s="1">
        <f t="shared" si="826"/>
        <v>0.62622805480240573</v>
      </c>
      <c r="J1287" s="1" t="str">
        <f t="shared" si="826"/>
        <v>-</v>
      </c>
      <c r="K1287" s="1" t="str">
        <f t="shared" si="826"/>
        <v>-</v>
      </c>
    </row>
    <row r="1288" spans="2:11" x14ac:dyDescent="0.3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0.53574609199560475</v>
      </c>
      <c r="G1288" s="1">
        <f t="shared" si="826"/>
        <v>0.53277190184023238</v>
      </c>
      <c r="H1288" s="1">
        <f t="shared" si="826"/>
        <v>0.52176588097955467</v>
      </c>
      <c r="I1288" s="1">
        <f t="shared" si="826"/>
        <v>0.52131737487650898</v>
      </c>
      <c r="J1288" s="1">
        <f t="shared" si="826"/>
        <v>0.48231902782949709</v>
      </c>
      <c r="K1288" s="1" t="str">
        <f t="shared" si="826"/>
        <v>-</v>
      </c>
    </row>
    <row r="1289" spans="2:11" x14ac:dyDescent="0.3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0.46389889360267073</v>
      </c>
      <c r="G1289" s="1">
        <f t="shared" si="826"/>
        <v>0.45678541574472459</v>
      </c>
      <c r="H1289" s="1">
        <f t="shared" si="826"/>
        <v>0.44279160873804119</v>
      </c>
      <c r="I1289" s="1">
        <f t="shared" si="826"/>
        <v>0.44268035087457502</v>
      </c>
      <c r="J1289" s="1">
        <f t="shared" si="826"/>
        <v>0.47026570516118604</v>
      </c>
      <c r="K1289" s="1">
        <f t="shared" si="826"/>
        <v>0.47329901763586857</v>
      </c>
    </row>
    <row r="1290" spans="2:11" x14ac:dyDescent="0.3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 t="str">
        <f t="shared" si="826"/>
        <v>-</v>
      </c>
      <c r="H1290" s="1" t="str">
        <f t="shared" si="826"/>
        <v>-</v>
      </c>
      <c r="I1290" s="1" t="str">
        <f t="shared" si="826"/>
        <v>-</v>
      </c>
      <c r="J1290" s="1" t="str">
        <f t="shared" si="826"/>
        <v>-</v>
      </c>
      <c r="K1290" s="1" t="str">
        <f t="shared" si="826"/>
        <v>-</v>
      </c>
    </row>
    <row r="1291" spans="2:11" x14ac:dyDescent="0.3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 t="str">
        <f t="shared" si="826"/>
        <v>-</v>
      </c>
      <c r="H1291" s="1" t="str">
        <f t="shared" si="826"/>
        <v>-</v>
      </c>
      <c r="I1291" s="1" t="str">
        <f t="shared" si="826"/>
        <v>-</v>
      </c>
      <c r="J1291" s="1" t="str">
        <f t="shared" si="826"/>
        <v>-</v>
      </c>
      <c r="K1291" s="1" t="str">
        <f t="shared" si="826"/>
        <v>-</v>
      </c>
    </row>
    <row r="1292" spans="2:11" x14ac:dyDescent="0.3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 t="str">
        <f t="shared" si="826"/>
        <v>-</v>
      </c>
      <c r="H1292" s="1" t="str">
        <f t="shared" si="826"/>
        <v>-</v>
      </c>
      <c r="I1292" s="1" t="str">
        <f t="shared" si="826"/>
        <v>-</v>
      </c>
      <c r="J1292" s="1" t="str">
        <f t="shared" si="826"/>
        <v>-</v>
      </c>
      <c r="K1292" s="1" t="str">
        <f t="shared" si="826"/>
        <v>-</v>
      </c>
    </row>
    <row r="1293" spans="2:11" x14ac:dyDescent="0.3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 t="str">
        <f t="shared" si="826"/>
        <v>-</v>
      </c>
      <c r="H1293" s="1" t="str">
        <f t="shared" si="826"/>
        <v>-</v>
      </c>
      <c r="I1293" s="1" t="str">
        <f t="shared" si="826"/>
        <v>-</v>
      </c>
      <c r="J1293" s="1" t="str">
        <f t="shared" si="826"/>
        <v>-</v>
      </c>
      <c r="K1293" s="1" t="str">
        <f t="shared" si="826"/>
        <v>-</v>
      </c>
    </row>
    <row r="1294" spans="2:11" x14ac:dyDescent="0.3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 t="str">
        <f t="shared" si="827"/>
        <v>-</v>
      </c>
      <c r="H1295" s="1" t="str">
        <f t="shared" si="827"/>
        <v>-</v>
      </c>
      <c r="I1295" s="1" t="str">
        <f t="shared" si="827"/>
        <v>-</v>
      </c>
      <c r="J1295" s="1">
        <f t="shared" si="827"/>
        <v>0.92419766527647484</v>
      </c>
      <c r="K1295" s="1">
        <f t="shared" si="827"/>
        <v>0.92419766527647462</v>
      </c>
    </row>
    <row r="1296" spans="2:11" x14ac:dyDescent="0.3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1.1789130831443368</v>
      </c>
      <c r="G1296" s="1">
        <f t="shared" si="827"/>
        <v>2.6834425718922246</v>
      </c>
      <c r="H1296" s="1">
        <f t="shared" si="827"/>
        <v>2.3284301256348896</v>
      </c>
      <c r="I1296" s="1">
        <f t="shared" si="827"/>
        <v>2.3119107594446673</v>
      </c>
      <c r="J1296" s="1">
        <f t="shared" si="827"/>
        <v>1.953194001861015</v>
      </c>
      <c r="K1296" s="1" t="str">
        <f t="shared" si="827"/>
        <v>-</v>
      </c>
    </row>
    <row r="1297" spans="2:11" x14ac:dyDescent="0.3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1.1312429878053296</v>
      </c>
      <c r="G1297" s="1">
        <f t="shared" si="827"/>
        <v>1.4157936041176133</v>
      </c>
      <c r="H1297" s="1">
        <f t="shared" si="827"/>
        <v>1.4231211557582266</v>
      </c>
      <c r="I1297" s="1">
        <f t="shared" si="827"/>
        <v>1.4556232010097911</v>
      </c>
      <c r="J1297" s="1" t="str">
        <f t="shared" si="827"/>
        <v>-</v>
      </c>
      <c r="K1297" s="1" t="str">
        <f t="shared" si="827"/>
        <v>-</v>
      </c>
    </row>
    <row r="1298" spans="2:11" x14ac:dyDescent="0.3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1.3696211682059303</v>
      </c>
      <c r="G1298" s="1">
        <f t="shared" si="827"/>
        <v>1.6487818291158352</v>
      </c>
      <c r="H1298" s="1">
        <f t="shared" si="827"/>
        <v>1.6514842227216486</v>
      </c>
      <c r="I1298" s="1">
        <f t="shared" si="827"/>
        <v>1.660609483413658</v>
      </c>
      <c r="J1298" s="1" t="str">
        <f t="shared" si="827"/>
        <v>-</v>
      </c>
      <c r="K1298" s="1" t="str">
        <f t="shared" si="827"/>
        <v>-</v>
      </c>
    </row>
    <row r="1299" spans="2:11" x14ac:dyDescent="0.3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0.33901850024086033</v>
      </c>
      <c r="G1299" s="1">
        <f t="shared" si="827"/>
        <v>0.35391427166601114</v>
      </c>
      <c r="H1299" s="1">
        <f t="shared" si="827"/>
        <v>0.37625792880373743</v>
      </c>
      <c r="I1299" s="1">
        <f t="shared" si="827"/>
        <v>0.41349735736661458</v>
      </c>
      <c r="J1299" s="1" t="str">
        <f t="shared" si="827"/>
        <v>-</v>
      </c>
      <c r="K1299" s="1" t="str">
        <f t="shared" si="827"/>
        <v>-</v>
      </c>
    </row>
    <row r="1300" spans="2:11" x14ac:dyDescent="0.3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0.75207673552975285</v>
      </c>
      <c r="G1300" s="1">
        <f t="shared" si="827"/>
        <v>0.9859705703843018</v>
      </c>
      <c r="H1300" s="1">
        <f t="shared" si="827"/>
        <v>0.98598118452423278</v>
      </c>
      <c r="I1300" s="1">
        <f t="shared" si="827"/>
        <v>0.98598437145479312</v>
      </c>
      <c r="J1300" s="1" t="str">
        <f t="shared" si="827"/>
        <v>-</v>
      </c>
      <c r="K1300" s="1" t="str">
        <f t="shared" si="827"/>
        <v>-</v>
      </c>
    </row>
    <row r="1301" spans="2:11" x14ac:dyDescent="0.3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0.88871656531502619</v>
      </c>
      <c r="G1301" s="1">
        <f t="shared" si="827"/>
        <v>0.88554727320206816</v>
      </c>
      <c r="H1301" s="1">
        <f t="shared" si="827"/>
        <v>0.88926586947102948</v>
      </c>
      <c r="I1301" s="1">
        <f t="shared" si="827"/>
        <v>0.88214771727907892</v>
      </c>
      <c r="J1301" s="1" t="str">
        <f t="shared" si="827"/>
        <v>-</v>
      </c>
      <c r="K1301" s="1" t="str">
        <f t="shared" si="827"/>
        <v>-</v>
      </c>
    </row>
    <row r="1302" spans="2:11" x14ac:dyDescent="0.3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0.57885495852529623</v>
      </c>
      <c r="G1302" s="1">
        <f t="shared" si="827"/>
        <v>0.58165627959942812</v>
      </c>
      <c r="H1302" s="1">
        <f t="shared" si="827"/>
        <v>0.58167132320824799</v>
      </c>
      <c r="I1302" s="1">
        <f t="shared" si="827"/>
        <v>0.57920302900328469</v>
      </c>
      <c r="J1302" s="1" t="str">
        <f t="shared" si="827"/>
        <v>-</v>
      </c>
      <c r="K1302" s="1" t="str">
        <f t="shared" si="827"/>
        <v>-</v>
      </c>
    </row>
    <row r="1303" spans="2:11" x14ac:dyDescent="0.3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0.50224326581003165</v>
      </c>
      <c r="G1303" s="1">
        <f t="shared" si="827"/>
        <v>0.53018475369812368</v>
      </c>
      <c r="H1303" s="1">
        <f t="shared" si="827"/>
        <v>0.53018475404405341</v>
      </c>
      <c r="I1303" s="1">
        <f t="shared" si="827"/>
        <v>0.5265901604577935</v>
      </c>
      <c r="J1303" s="1" t="str">
        <f t="shared" si="827"/>
        <v>-</v>
      </c>
      <c r="K1303" s="1" t="str">
        <f t="shared" si="827"/>
        <v>-</v>
      </c>
    </row>
    <row r="1304" spans="2:11" x14ac:dyDescent="0.3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 t="str">
        <f t="shared" si="827"/>
        <v>-</v>
      </c>
      <c r="H1304" s="1" t="str">
        <f t="shared" si="827"/>
        <v>-</v>
      </c>
      <c r="I1304" s="1" t="str">
        <f t="shared" si="827"/>
        <v>-</v>
      </c>
      <c r="J1304" s="1" t="str">
        <f t="shared" si="827"/>
        <v>-</v>
      </c>
      <c r="K1304" s="1" t="str">
        <f t="shared" si="827"/>
        <v>-</v>
      </c>
    </row>
    <row r="1305" spans="2:11" x14ac:dyDescent="0.3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 t="str">
        <f t="shared" si="827"/>
        <v>-</v>
      </c>
      <c r="H1305" s="1" t="str">
        <f t="shared" si="827"/>
        <v>-</v>
      </c>
      <c r="I1305" s="1" t="str">
        <f t="shared" si="827"/>
        <v>-</v>
      </c>
      <c r="J1305" s="1" t="str">
        <f t="shared" si="827"/>
        <v>-</v>
      </c>
      <c r="K1305" s="1" t="str">
        <f t="shared" si="827"/>
        <v>-</v>
      </c>
    </row>
    <row r="1306" spans="2:11" x14ac:dyDescent="0.3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 t="str">
        <f t="shared" si="827"/>
        <v>-</v>
      </c>
      <c r="H1306" s="1" t="str">
        <f t="shared" si="827"/>
        <v>-</v>
      </c>
      <c r="I1306" s="1" t="str">
        <f t="shared" si="827"/>
        <v>-</v>
      </c>
      <c r="J1306" s="1" t="str">
        <f t="shared" si="827"/>
        <v>-</v>
      </c>
      <c r="K1306" s="1" t="str">
        <f t="shared" si="827"/>
        <v>-</v>
      </c>
    </row>
    <row r="1307" spans="2:11" x14ac:dyDescent="0.3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 t="str">
        <f t="shared" si="827"/>
        <v>-</v>
      </c>
      <c r="H1307" s="1" t="str">
        <f t="shared" si="827"/>
        <v>-</v>
      </c>
      <c r="I1307" s="1" t="str">
        <f t="shared" si="827"/>
        <v>-</v>
      </c>
      <c r="J1307" s="1" t="str">
        <f t="shared" si="827"/>
        <v>-</v>
      </c>
      <c r="K1307" s="1" t="str">
        <f t="shared" si="827"/>
        <v>-</v>
      </c>
    </row>
    <row r="1308" spans="2:11" x14ac:dyDescent="0.3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 t="str">
        <f t="shared" ref="G1308:K1312" si="828">IFERROR(G1257/G1197,"-")</f>
        <v>-</v>
      </c>
      <c r="H1308" s="1" t="str">
        <f t="shared" si="828"/>
        <v>-</v>
      </c>
      <c r="I1308" s="1" t="str">
        <f t="shared" si="828"/>
        <v>-</v>
      </c>
      <c r="J1308" s="1" t="str">
        <f t="shared" si="828"/>
        <v>-</v>
      </c>
      <c r="K1308" s="1" t="str">
        <f t="shared" si="828"/>
        <v>-</v>
      </c>
    </row>
    <row r="1309" spans="2:11" x14ac:dyDescent="0.3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0.61609405236392656</v>
      </c>
      <c r="G1309" s="1">
        <f t="shared" si="828"/>
        <v>417.45359811198404</v>
      </c>
      <c r="H1309" s="1">
        <f t="shared" si="828"/>
        <v>484.1415150534956</v>
      </c>
      <c r="I1309" s="1">
        <f t="shared" si="828"/>
        <v>3.9763848193659773E-2</v>
      </c>
      <c r="J1309" s="1">
        <f t="shared" si="828"/>
        <v>0</v>
      </c>
      <c r="K1309" s="1">
        <f t="shared" si="828"/>
        <v>0</v>
      </c>
    </row>
    <row r="1310" spans="2:11" x14ac:dyDescent="0.3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0.63136981250608104</v>
      </c>
      <c r="G1310" s="1">
        <f t="shared" si="828"/>
        <v>56.328113430051616</v>
      </c>
      <c r="H1310" s="1">
        <f t="shared" si="828"/>
        <v>2.2132190084564789E-2</v>
      </c>
      <c r="I1310" s="1">
        <f t="shared" si="828"/>
        <v>6.4673262749877572E-3</v>
      </c>
      <c r="J1310" s="1">
        <f t="shared" si="828"/>
        <v>0</v>
      </c>
      <c r="K1310" s="1">
        <f t="shared" si="828"/>
        <v>0</v>
      </c>
    </row>
    <row r="1311" spans="2:11" x14ac:dyDescent="0.3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0.46820933653388003</v>
      </c>
      <c r="G1311" s="1">
        <f t="shared" si="828"/>
        <v>1.966098025378078E-3</v>
      </c>
      <c r="H1311" s="1">
        <f t="shared" si="828"/>
        <v>1.5665111888066675E-2</v>
      </c>
      <c r="I1311" s="1">
        <f t="shared" si="828"/>
        <v>1.8938736962228423E-2</v>
      </c>
      <c r="J1311" s="1" t="str">
        <f t="shared" si="828"/>
        <v>-</v>
      </c>
      <c r="K1311" s="1" t="str">
        <f t="shared" si="828"/>
        <v>-</v>
      </c>
    </row>
    <row r="1312" spans="2:11" x14ac:dyDescent="0.3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0.75200000000000045</v>
      </c>
      <c r="G1312" s="1">
        <f t="shared" si="828"/>
        <v>6.3753867029125208E-4</v>
      </c>
      <c r="H1312" s="1">
        <f t="shared" si="828"/>
        <v>4.0030704418417891E-4</v>
      </c>
      <c r="I1312" s="1">
        <f t="shared" si="828"/>
        <v>0.24128905637785314</v>
      </c>
      <c r="J1312" s="1">
        <f t="shared" si="828"/>
        <v>0.44978784104796776</v>
      </c>
      <c r="K1312" s="1">
        <f t="shared" si="828"/>
        <v>0.47411213587413575</v>
      </c>
    </row>
    <row r="1313" spans="2:16" x14ac:dyDescent="0.3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0.75621207619674924</v>
      </c>
      <c r="G1313" s="3">
        <f t="shared" ref="G1313:K1313" si="831">G1314+G1320+G1325+G1339</f>
        <v>1.0644369189890779</v>
      </c>
      <c r="H1313" s="3">
        <f t="shared" si="831"/>
        <v>2.090019601398744</v>
      </c>
      <c r="I1313" s="3">
        <f t="shared" si="831"/>
        <v>3.6291798221388802</v>
      </c>
      <c r="J1313" s="3">
        <f t="shared" si="831"/>
        <v>2.5842399087846006</v>
      </c>
      <c r="K1313" s="3">
        <f t="shared" si="831"/>
        <v>1.5982571261220782</v>
      </c>
      <c r="M1313" s="3"/>
      <c r="N1313" s="3"/>
      <c r="O1313" s="3"/>
      <c r="P1313" s="3"/>
    </row>
    <row r="1314" spans="2:16" x14ac:dyDescent="0.3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5.3178834292357605E-3</v>
      </c>
      <c r="G1314" s="1">
        <f t="shared" ref="G1314:K1314" si="832">SUM(G1315:G1319)</f>
        <v>9.5400605444885891E-3</v>
      </c>
      <c r="H1314" s="1">
        <f t="shared" si="832"/>
        <v>6.9888792073746478E-3</v>
      </c>
      <c r="I1314" s="1">
        <f t="shared" si="832"/>
        <v>4.1489676871915578E-2</v>
      </c>
      <c r="J1314" s="1">
        <f t="shared" si="832"/>
        <v>0.36901567553356929</v>
      </c>
      <c r="K1314" s="1">
        <f t="shared" si="832"/>
        <v>0.77173668324602951</v>
      </c>
    </row>
    <row r="1315" spans="2:16" x14ac:dyDescent="0.3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4.7819904971923855E-4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4.7517401843068127E-4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4.66340605641522E-4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5.0280126900163279E-7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3.8888751715837862E-7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4.6749400143922901E-3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4.1082837392668117E-2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0.1401981841052824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9.2655240840121819E-2</v>
      </c>
    </row>
    <row r="1317" spans="2:16" x14ac:dyDescent="0.3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6.3881285853655987E-4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1.196681524548478E-3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1.1966791057024043E-3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1.1420319749248316E-4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0.11242765555521854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0.12212791627294461</v>
      </c>
    </row>
    <row r="1318" spans="2:16" x14ac:dyDescent="0.3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4.2003687197109604E-3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7.8678161139922719E-3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6.5091948163843141E-4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2.9263628175497887E-4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0.11638983587306832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0.55695352613296301</v>
      </c>
    </row>
    <row r="1319" spans="2:16" x14ac:dyDescent="0.3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 x14ac:dyDescent="0.3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0</v>
      </c>
      <c r="J1320" s="1">
        <f t="shared" si="835"/>
        <v>7.0590538567205138E-2</v>
      </c>
      <c r="K1320" s="1">
        <f t="shared" si="835"/>
        <v>0.29059195475105926</v>
      </c>
    </row>
    <row r="1321" spans="2:16" x14ac:dyDescent="0.3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0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0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0</v>
      </c>
    </row>
    <row r="1322" spans="2:16" x14ac:dyDescent="0.3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0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0</v>
      </c>
    </row>
    <row r="1323" spans="2:16" x14ac:dyDescent="0.3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7.0590538567205138E-2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0.29059195475105926</v>
      </c>
    </row>
    <row r="1324" spans="2:16" x14ac:dyDescent="0.3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0.75057691714348862</v>
      </c>
      <c r="G1325" s="1">
        <f t="shared" ref="G1325:K1325" si="836">SUM(G1330:G1338)</f>
        <v>1.0545799245771028</v>
      </c>
      <c r="H1325" s="1">
        <f t="shared" si="836"/>
        <v>2.0827148093252359</v>
      </c>
      <c r="I1325" s="1">
        <f t="shared" si="836"/>
        <v>3.5414849047374095</v>
      </c>
      <c r="J1325" s="1">
        <f t="shared" si="836"/>
        <v>2.0193243703666139</v>
      </c>
      <c r="K1325" s="1">
        <f t="shared" si="836"/>
        <v>0.45829899838992472</v>
      </c>
    </row>
    <row r="1326" spans="2:16" x14ac:dyDescent="0.3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0.73251200980611963</v>
      </c>
      <c r="G1326" s="1">
        <f t="shared" ref="G1326:K1326" si="837">G1325-G1327</f>
        <v>1.0262303648749995</v>
      </c>
      <c r="H1326" s="1">
        <f t="shared" si="837"/>
        <v>2.0166395975837466</v>
      </c>
      <c r="I1326" s="1">
        <f t="shared" si="837"/>
        <v>3.4140538082244527</v>
      </c>
      <c r="J1326" s="1">
        <f t="shared" si="837"/>
        <v>1.9385896804501233</v>
      </c>
      <c r="K1326" s="1">
        <f t="shared" si="837"/>
        <v>-3.0285891732100112E-2</v>
      </c>
    </row>
    <row r="1327" spans="2:16" x14ac:dyDescent="0.3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1.8064907337368947E-2</v>
      </c>
      <c r="G1327" s="1">
        <f t="shared" ref="G1327" si="838">SUM(G1328:G1329)</f>
        <v>2.8349559702103198E-2</v>
      </c>
      <c r="H1327" s="1">
        <f t="shared" ref="H1327" si="839">SUM(H1328:H1329)</f>
        <v>6.6075211741489184E-2</v>
      </c>
      <c r="I1327" s="1">
        <f t="shared" ref="I1327" si="840">SUM(I1328:I1329)</f>
        <v>0.12743109651295673</v>
      </c>
      <c r="J1327" s="1">
        <f t="shared" ref="J1327" si="841">SUM(J1328:J1329)</f>
        <v>8.0734689916490673E-2</v>
      </c>
      <c r="K1327" s="1">
        <f t="shared" ref="K1327" si="842">SUM(K1328:K1329)</f>
        <v>0.48858489012202483</v>
      </c>
    </row>
    <row r="1328" spans="2:16" x14ac:dyDescent="0.3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1.8064907337368947E-2</v>
      </c>
      <c r="G1328" s="1">
        <f>[1]Transport!C$26/SUM([1]Transport!C$22,[1]Transport!C$26)*G1325*(G$33+G$580)/(G$33+G$580+G$36)</f>
        <v>2.8349559702103198E-2</v>
      </c>
      <c r="H1328" s="1">
        <f>[1]Transport!D$26/SUM([1]Transport!D$22,[1]Transport!D$26)*H1325*(H$33+H$580)/(H$33+H$580+H$36)</f>
        <v>6.6075211741489184E-2</v>
      </c>
      <c r="I1328" s="1">
        <f>[1]Transport!E$26/SUM([1]Transport!E$22,[1]Transport!E$26)*I1325*(I$33+I$580)/(I$33+I$580+I$36)</f>
        <v>0.12743109651295673</v>
      </c>
      <c r="J1328" s="1">
        <f>[1]Transport!F$26/SUM([1]Transport!F$22,[1]Transport!F$26)*J1325*(J$33+J$580)/(J$33+J$580+J$36)</f>
        <v>5.5219363052865886E-2</v>
      </c>
      <c r="K1328" s="1">
        <f>[1]Transport!G$26/SUM([1]Transport!G$22,[1]Transport!G$26)*K1325*(K$33+K$580)/(K$33+K$580+K$36)</f>
        <v>0.10072987012131514</v>
      </c>
    </row>
    <row r="1329" spans="2:11" x14ac:dyDescent="0.3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2.5515326863624791E-2</v>
      </c>
      <c r="K1329" s="1">
        <f>(K$36+K$716)/([1]Transport!G$22+[1]Transport!G$26)*K1325</f>
        <v>0.3878550200007097</v>
      </c>
    </row>
    <row r="1330" spans="2:11" x14ac:dyDescent="0.3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0.2167323318554488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0.17245903933581572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0.32274669482644047</v>
      </c>
    </row>
    <row r="1331" spans="2:11" x14ac:dyDescent="0.3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0.1062770399415858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0.10627703848264168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7.1188230086262239E-2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3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0.62246723388194847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0.62246723248665126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0.36880794247987325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1.0595236514011097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0.13555230356348427</v>
      </c>
    </row>
    <row r="1333" spans="2:11" x14ac:dyDescent="0.3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1.7340786764300457E-2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1.7318080292577809E-2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1.7250316134217202E-2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2.9440937404194724E-4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4.7111997309402437E-5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0.24503741915666222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0.63971900731728937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0.33186175400821399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3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0.11192947808907021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0.10582088029313477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0.31411147437599235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3.6892826758327904E-2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3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0.61778499443972779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9.1738126608232509E-2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0.81340288343611278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2.1476582504779924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0.59104613819896235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3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3.2272484763482519E-3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3.1727562402482482E-4</v>
      </c>
      <c r="G1339" s="1">
        <f t="shared" ref="G1339:K1339" si="843">SUM(G1344:G1348)</f>
        <v>3.1693386748647207E-4</v>
      </c>
      <c r="H1339" s="1">
        <f t="shared" si="843"/>
        <v>3.1591286613362869E-4</v>
      </c>
      <c r="I1339" s="1">
        <f t="shared" si="843"/>
        <v>4.6205240529554797E-2</v>
      </c>
      <c r="J1339" s="1">
        <f t="shared" si="843"/>
        <v>0.12530932431721253</v>
      </c>
      <c r="K1339" s="1">
        <f t="shared" si="843"/>
        <v>7.7629489735064644E-2</v>
      </c>
    </row>
    <row r="1340" spans="2:11" x14ac:dyDescent="0.3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2.9292916867372423E-4</v>
      </c>
      <c r="G1340" s="1">
        <f t="shared" ref="G1340:K1340" si="844">G1339-G1341</f>
        <v>2.8589741945707944E-4</v>
      </c>
      <c r="H1340" s="1">
        <f t="shared" si="844"/>
        <v>2.8376441798613094E-4</v>
      </c>
      <c r="I1340" s="1">
        <f t="shared" si="844"/>
        <v>4.6004145551645198E-2</v>
      </c>
      <c r="J1340" s="1">
        <f t="shared" si="844"/>
        <v>0.12530932431721253</v>
      </c>
      <c r="K1340" s="1">
        <f t="shared" si="844"/>
        <v>7.7629489735064644E-2</v>
      </c>
    </row>
    <row r="1341" spans="2:11" x14ac:dyDescent="0.3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2.4346455351100593E-5</v>
      </c>
      <c r="G1341" s="1">
        <f t="shared" ref="G1341" si="845">SUM(G1342:G1343)</f>
        <v>3.1036448029392651E-5</v>
      </c>
      <c r="H1341" s="1">
        <f t="shared" ref="H1341" si="846">SUM(H1342:H1343)</f>
        <v>3.2148448147497733E-5</v>
      </c>
      <c r="I1341" s="1">
        <f t="shared" ref="I1341" si="847">SUM(I1342:I1343)</f>
        <v>2.0109497790959764E-4</v>
      </c>
      <c r="J1341" s="1">
        <f t="shared" ref="J1341" si="848">SUM(J1342:J1343)</f>
        <v>0</v>
      </c>
      <c r="K1341" s="1">
        <f t="shared" ref="K1341" si="849">SUM(K1342:K1343)</f>
        <v>0</v>
      </c>
    </row>
    <row r="1342" spans="2:11" x14ac:dyDescent="0.3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2.4346455351100593E-5</v>
      </c>
      <c r="G1342" s="1">
        <f>[1]Transport!C$27/SUM([1]Transport!C$24,[1]Transport!C$27)*G1339*(G$45+G$612)/(G$45+G$612+G$47)</f>
        <v>3.1036448029392651E-5</v>
      </c>
      <c r="H1342" s="1">
        <f>[1]Transport!D$27/SUM([1]Transport!D$24,[1]Transport!D$27)*H1339*(H$45+H$612)/(H$45+H$612+H$47)</f>
        <v>3.2148448147497733E-5</v>
      </c>
      <c r="I1342" s="1">
        <f>[1]Transport!E$27/SUM([1]Transport!E$24,[1]Transport!E$27)*I1339*(I$45+I$612)/(I$45+I$612+I$47)</f>
        <v>2.0109497790959764E-4</v>
      </c>
      <c r="J1342" s="1">
        <f>[1]Transport!F$27/SUM([1]Transport!F$24,[1]Transport!F$27)*J1339*(J$45+J$612)/(J$45+J$612+J$47)</f>
        <v>0</v>
      </c>
      <c r="K1342" s="1">
        <f>[1]Transport!G$27/SUM([1]Transport!G$24,[1]Transport!G$27)*K1339*(K$45+K$612)/(K$45+K$612+K$47)</f>
        <v>0</v>
      </c>
    </row>
    <row r="1343" spans="2:11" x14ac:dyDescent="0.3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</v>
      </c>
      <c r="K1343" s="1">
        <f>(K$47+K$714)/([1]Transport!G$24+[1]Transport!G$27)*K1339</f>
        <v>0</v>
      </c>
    </row>
    <row r="1344" spans="2:11" x14ac:dyDescent="0.3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3.1727562402482482E-4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3.1693386748647207E-4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3.1591286613362869E-4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0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0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0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5.0259330977648162E-2</v>
      </c>
    </row>
    <row r="1346" spans="2:11" x14ac:dyDescent="0.3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0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3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4.6205240529554797E-2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0.12530932431721253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2.7370158757416475E-2</v>
      </c>
    </row>
    <row r="1348" spans="2:11" x14ac:dyDescent="0.3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0.29535986131265518</v>
      </c>
      <c r="G1349" s="3">
        <f t="shared" ref="G1349:K1349" si="850">SUM(G1350:G1372)</f>
        <v>0.30243255066860031</v>
      </c>
      <c r="H1349" s="3">
        <f t="shared" si="850"/>
        <v>0.30983426147078424</v>
      </c>
      <c r="I1349" s="3">
        <f t="shared" si="850"/>
        <v>0.32431032144525629</v>
      </c>
      <c r="J1349" s="3">
        <f t="shared" si="850"/>
        <v>0.3528504567300787</v>
      </c>
      <c r="K1349" s="3">
        <f t="shared" si="850"/>
        <v>0.37744612010406497</v>
      </c>
    </row>
    <row r="1350" spans="2:11" x14ac:dyDescent="0.3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2.0039429531070901E-3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1.6031186928328806E-3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1.0019190388413837E-3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1.9040743007932232E-7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1.472690649311284E-7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1.9308320756773226E-3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1.8378372948466094E-2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6.7330583855435583E-2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4.7425704963949697E-2</v>
      </c>
    </row>
    <row r="1352" spans="2:11" x14ac:dyDescent="0.3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1.7578897275273789E-4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3.3204680848408644E-4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3.3204613701636598E-4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3.704211637289714E-5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3.9544891082034316E-2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4.6362327578377126E-2</v>
      </c>
    </row>
    <row r="1353" spans="2:11" x14ac:dyDescent="0.3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7.6854317476010906E-4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1.4516961132192464E-3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1.2124988586300614E-4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5.4510760183200484E-5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2.7826307053136497E-2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0.14508188500136956</v>
      </c>
    </row>
    <row r="1354" spans="2:11" x14ac:dyDescent="0.3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 x14ac:dyDescent="0.3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0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0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0</v>
      </c>
    </row>
    <row r="1356" spans="2:11" x14ac:dyDescent="0.3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0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0</v>
      </c>
    </row>
    <row r="1357" spans="2:11" x14ac:dyDescent="0.3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9.1661194537199942E-3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4.2206760716619648E-2</v>
      </c>
    </row>
    <row r="1358" spans="2:11" x14ac:dyDescent="0.3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3.5221973092018105E-2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2.802695652724637E-2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0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7.2596339226955506E-2</v>
      </c>
    </row>
    <row r="1360" spans="2:11" x14ac:dyDescent="0.3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1.2380630514658274E-2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1.238063034470013E-2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8.2929970026914667E-3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0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3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4.8699239548068846E-2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4.8699239438906666E-2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2.8853994813587285E-2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0.10131732563046594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1.338334902616832E-2</v>
      </c>
    </row>
    <row r="1362" spans="2:11" x14ac:dyDescent="0.3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0.24222791365544807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0.19378233134729395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0.12111395692354969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3.6482964531345182E-5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5.8380794851826424E-6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3.3179980565089862E-2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9.2005278684412758E-2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5.2767544005841084E-2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3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9.7900066708762317E-3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0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1.0072361212423976E-2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3.1505543760718673E-2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3.7962861171064685E-3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3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3.5800348824954795E-2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5.4099912713812858E-3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5.0759128277674807E-2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0.14221401253764041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4.2362028188237554E-2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3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1.2472179817547461E-4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4.4319218906192495E-3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3.5455379320935136E-3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2.2159610437946387E-3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0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0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0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8.4476201173679117E-3</v>
      </c>
    </row>
    <row r="1370" spans="2:11" x14ac:dyDescent="0.3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0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3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0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2.9685688211834836E-3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8.7393713441012658E-3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1.9421334732571515E-3</v>
      </c>
    </row>
    <row r="1372" spans="2:11" x14ac:dyDescent="0.3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4.1906042144660267</v>
      </c>
      <c r="G1374" s="1">
        <f t="shared" ref="G1374:K1374" si="856">IFERROR(G1350/G1315,"-")</f>
        <v>3.3737507326839351</v>
      </c>
      <c r="H1374" s="1">
        <f t="shared" si="856"/>
        <v>2.1484705100107946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0.37869321701871839</v>
      </c>
      <c r="G1375" s="1">
        <f t="shared" si="857"/>
        <v>0.37869321701871828</v>
      </c>
      <c r="H1375" s="1">
        <f t="shared" si="857"/>
        <v>0.41301750818899385</v>
      </c>
      <c r="I1375" s="1">
        <f t="shared" si="857"/>
        <v>0.44734916366185568</v>
      </c>
      <c r="J1375" s="1">
        <f t="shared" si="857"/>
        <v>0.48025289546456185</v>
      </c>
      <c r="K1375" s="1">
        <f t="shared" si="857"/>
        <v>0.51185129447543665</v>
      </c>
    </row>
    <row r="1376" spans="2:11" x14ac:dyDescent="0.3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0.27518070496490687</v>
      </c>
      <c r="G1376" s="1">
        <f t="shared" si="858"/>
        <v>0.27747299650955304</v>
      </c>
      <c r="H1376" s="1">
        <f t="shared" si="858"/>
        <v>0.27747299625614152</v>
      </c>
      <c r="I1376" s="1">
        <f t="shared" si="858"/>
        <v>0.32435270803459987</v>
      </c>
      <c r="J1376" s="1">
        <f t="shared" si="858"/>
        <v>0.35173633112550273</v>
      </c>
      <c r="K1376" s="1">
        <f t="shared" si="858"/>
        <v>0.37962104810469055</v>
      </c>
    </row>
    <row r="1377" spans="2:11" x14ac:dyDescent="0.3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0.18297040713439908</v>
      </c>
      <c r="G1377" s="1">
        <f t="shared" si="859"/>
        <v>0.18451068151396202</v>
      </c>
      <c r="H1377" s="1">
        <f t="shared" si="859"/>
        <v>0.18627478402982758</v>
      </c>
      <c r="I1377" s="1">
        <f t="shared" si="859"/>
        <v>0.18627478402982767</v>
      </c>
      <c r="J1377" s="1">
        <f t="shared" si="859"/>
        <v>0.239078497227912</v>
      </c>
      <c r="K1377" s="1">
        <f t="shared" si="859"/>
        <v>0.26049190496862712</v>
      </c>
    </row>
    <row r="1378" spans="2:11" x14ac:dyDescent="0.3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 t="str">
        <f t="shared" ref="F1378:K1378" si="860">IFERROR(F1354/F1319,"-")</f>
        <v>-</v>
      </c>
      <c r="G1378" s="1" t="str">
        <f t="shared" si="860"/>
        <v>-</v>
      </c>
      <c r="H1378" s="1" t="str">
        <f t="shared" si="860"/>
        <v>-</v>
      </c>
      <c r="I1378" s="1" t="str">
        <f t="shared" si="860"/>
        <v>-</v>
      </c>
      <c r="J1378" s="1" t="str">
        <f t="shared" si="860"/>
        <v>-</v>
      </c>
      <c r="K1378" s="1" t="str">
        <f t="shared" si="860"/>
        <v>-</v>
      </c>
    </row>
    <row r="1379" spans="2:11" x14ac:dyDescent="0.3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 t="str">
        <f t="shared" si="861"/>
        <v>-</v>
      </c>
      <c r="J1379" s="1" t="str">
        <f t="shared" si="861"/>
        <v>-</v>
      </c>
      <c r="K1379" s="1" t="str">
        <f t="shared" si="861"/>
        <v>-</v>
      </c>
    </row>
    <row r="1380" spans="2:11" x14ac:dyDescent="0.3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 t="str">
        <f t="shared" si="862"/>
        <v>-</v>
      </c>
      <c r="J1380" s="1" t="str">
        <f t="shared" si="862"/>
        <v>-</v>
      </c>
      <c r="K1380" s="1" t="str">
        <f t="shared" si="862"/>
        <v>-</v>
      </c>
    </row>
    <row r="1381" spans="2:11" x14ac:dyDescent="0.3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 t="str">
        <f t="shared" si="863"/>
        <v>-</v>
      </c>
      <c r="J1381" s="1">
        <f t="shared" si="863"/>
        <v>0.12984912198953499</v>
      </c>
      <c r="K1381" s="1">
        <f t="shared" si="863"/>
        <v>0.14524407860078858</v>
      </c>
    </row>
    <row r="1382" spans="2:11" x14ac:dyDescent="0.3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3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0.16251369968883855</v>
      </c>
      <c r="H1383" s="1">
        <f t="shared" si="865"/>
        <v>0.16251369968883866</v>
      </c>
      <c r="I1383" s="1" t="str">
        <f t="shared" si="865"/>
        <v>-</v>
      </c>
      <c r="J1383" s="1" t="str">
        <f t="shared" si="865"/>
        <v>-</v>
      </c>
      <c r="K1383" s="1">
        <f t="shared" si="865"/>
        <v>0.22493286651934499</v>
      </c>
    </row>
    <row r="1384" spans="2:11" x14ac:dyDescent="0.3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</v>
      </c>
      <c r="H1384" s="1">
        <f t="shared" si="866"/>
        <v>0.11649393435744136</v>
      </c>
      <c r="I1384" s="1">
        <f t="shared" si="866"/>
        <v>0.11649393435744138</v>
      </c>
      <c r="J1384" s="1" t="str">
        <f t="shared" si="866"/>
        <v>-</v>
      </c>
      <c r="K1384" s="1" t="str">
        <f t="shared" si="866"/>
        <v>-</v>
      </c>
    </row>
    <row r="1385" spans="2:11" x14ac:dyDescent="0.3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7.8235828164578955E-2</v>
      </c>
      <c r="I1385" s="1">
        <f t="shared" si="867"/>
        <v>7.8235828164578955E-2</v>
      </c>
      <c r="J1385" s="1">
        <f t="shared" si="867"/>
        <v>9.5625355315555563E-2</v>
      </c>
      <c r="K1385" s="1">
        <f t="shared" si="867"/>
        <v>9.8731992554448852E-2</v>
      </c>
    </row>
    <row r="1386" spans="2:11" x14ac:dyDescent="0.3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13.968680714886801</v>
      </c>
      <c r="G1387" s="1">
        <f t="shared" ref="G1387:K1387" si="869">IFERROR(G1363/G1334,"-")</f>
        <v>11.189596541502656</v>
      </c>
      <c r="H1387" s="1">
        <f t="shared" si="869"/>
        <v>7.0209702814264219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0.1239191674859752</v>
      </c>
      <c r="G1388" s="1">
        <f t="shared" si="870"/>
        <v>0.12391916748597497</v>
      </c>
      <c r="H1388" s="1">
        <f t="shared" si="870"/>
        <v>0.13540781109793101</v>
      </c>
      <c r="I1388" s="1">
        <f t="shared" si="870"/>
        <v>0.14382139288035842</v>
      </c>
      <c r="J1388" s="1">
        <f t="shared" si="870"/>
        <v>0.15900459564417002</v>
      </c>
      <c r="K1388" s="1" t="str">
        <f t="shared" si="870"/>
        <v>-</v>
      </c>
    </row>
    <row r="1389" spans="2:11" x14ac:dyDescent="0.3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8.7465847585616638E-2</v>
      </c>
      <c r="G1389" s="1" t="str">
        <f t="shared" si="871"/>
        <v>-</v>
      </c>
      <c r="H1389" s="1">
        <f t="shared" si="871"/>
        <v>9.5183116834054823E-2</v>
      </c>
      <c r="I1389" s="1">
        <f t="shared" si="871"/>
        <v>0.10030051854459301</v>
      </c>
      <c r="J1389" s="1">
        <f t="shared" si="871"/>
        <v>0.10290038608249295</v>
      </c>
      <c r="K1389" s="1" t="str">
        <f t="shared" si="871"/>
        <v>-</v>
      </c>
    </row>
    <row r="1390" spans="2:11" x14ac:dyDescent="0.3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5.7949527986548628E-2</v>
      </c>
      <c r="G1390" s="1">
        <f t="shared" si="872"/>
        <v>5.8972114118752861E-2</v>
      </c>
      <c r="H1390" s="1">
        <f t="shared" si="872"/>
        <v>6.2403428007593964E-2</v>
      </c>
      <c r="I1390" s="1">
        <f t="shared" si="872"/>
        <v>6.6218176241954987E-2</v>
      </c>
      <c r="J1390" s="1">
        <f t="shared" si="872"/>
        <v>7.1672963327910844E-2</v>
      </c>
      <c r="K1390" s="1" t="str">
        <f t="shared" si="872"/>
        <v>-</v>
      </c>
    </row>
    <row r="1391" spans="2:11" x14ac:dyDescent="0.3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3.864648138794749E-2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13.968680714886812</v>
      </c>
      <c r="G1392" s="1">
        <f t="shared" ref="G1392:K1392" si="874">IFERROR(G1368/G1344,"-")</f>
        <v>11.18699607653906</v>
      </c>
      <c r="H1392" s="1">
        <f t="shared" si="874"/>
        <v>7.0144691190174706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 t="str">
        <f t="shared" si="875"/>
        <v>-</v>
      </c>
      <c r="H1393" s="1" t="str">
        <f t="shared" si="875"/>
        <v>-</v>
      </c>
      <c r="I1393" s="1" t="str">
        <f t="shared" si="875"/>
        <v>-</v>
      </c>
      <c r="J1393" s="1" t="str">
        <f t="shared" si="875"/>
        <v>-</v>
      </c>
      <c r="K1393" s="1">
        <f t="shared" si="875"/>
        <v>0.16808063205466905</v>
      </c>
    </row>
    <row r="1394" spans="2:11" x14ac:dyDescent="0.3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 t="str">
        <f t="shared" si="876"/>
        <v>-</v>
      </c>
      <c r="H1394" s="1" t="str">
        <f t="shared" si="876"/>
        <v>-</v>
      </c>
      <c r="I1394" s="1" t="str">
        <f t="shared" si="876"/>
        <v>-</v>
      </c>
      <c r="J1394" s="1" t="str">
        <f t="shared" si="876"/>
        <v>-</v>
      </c>
      <c r="K1394" s="1" t="str">
        <f t="shared" si="876"/>
        <v>-</v>
      </c>
    </row>
    <row r="1395" spans="2:11" x14ac:dyDescent="0.3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 t="str">
        <f t="shared" si="877"/>
        <v>-</v>
      </c>
      <c r="H1395" s="1" t="str">
        <f t="shared" si="877"/>
        <v>-</v>
      </c>
      <c r="I1395" s="1">
        <f t="shared" si="877"/>
        <v>6.4247448712763722E-2</v>
      </c>
      <c r="J1395" s="1">
        <f t="shared" si="877"/>
        <v>6.9742386623824634E-2</v>
      </c>
      <c r="K1395" s="1">
        <f t="shared" si="877"/>
        <v>7.0958063870597485E-2</v>
      </c>
    </row>
    <row r="1396" spans="2:11" x14ac:dyDescent="0.3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3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0.81248453593354308</v>
      </c>
      <c r="G1397" s="3">
        <f t="shared" ref="G1397" si="879">G1398+G1404+G1409+G1423</f>
        <v>0.67560807378504928</v>
      </c>
      <c r="H1397" s="3">
        <f t="shared" ref="H1397" si="880">H1398+H1404+H1409+H1423</f>
        <v>0.91197761402661404</v>
      </c>
      <c r="I1397" s="3">
        <f t="shared" ref="I1397" si="881">I1398+I1404+I1409+I1423</f>
        <v>1.156327117546466</v>
      </c>
      <c r="J1397" s="3">
        <f t="shared" ref="J1397" si="882">J1398+J1404+J1409+J1423</f>
        <v>0.7840232561337187</v>
      </c>
      <c r="K1397" s="3">
        <f t="shared" ref="K1397" si="883">K1398+K1404+K1409+K1423</f>
        <v>0.46065722989107721</v>
      </c>
    </row>
    <row r="1398" spans="2:11" x14ac:dyDescent="0.3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1.1167277251506271E-3</v>
      </c>
      <c r="G1398" s="1">
        <f t="shared" ref="G1398" si="884">SUM(G1399:G1403)</f>
        <v>1.6925438153340944E-3</v>
      </c>
      <c r="H1398" s="1">
        <f t="shared" ref="H1398" si="885">SUM(H1399:H1403)</f>
        <v>1.5729146826422681E-3</v>
      </c>
      <c r="I1398" s="1">
        <f t="shared" ref="I1398" si="886">SUM(I1399:I1403)</f>
        <v>1.3366902859993991E-2</v>
      </c>
      <c r="J1398" s="1">
        <f t="shared" ref="J1398" si="887">SUM(J1399:J1403)</f>
        <v>0.12296660191566178</v>
      </c>
      <c r="K1398" s="1">
        <f t="shared" ref="K1398" si="888">SUM(K1399:K1403)</f>
        <v>0.17442004481506101</v>
      </c>
    </row>
    <row r="1399" spans="2:11" x14ac:dyDescent="0.3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4.0932960116793466E-4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3.1951933615260726E-4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4.3658624875723598E-4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1.2680537384327069E-2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8.1190914396637032E-2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9.4486838493436157E-2</v>
      </c>
    </row>
    <row r="1401" spans="2:11" x14ac:dyDescent="0.3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5.3543123866202163E-4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6.4986162992975252E-4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6.4985160596934763E-4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4.1753493842240435E-4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4.1775687519024746E-2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7.9933206321624845E-2</v>
      </c>
    </row>
    <row r="1402" spans="2:11" x14ac:dyDescent="0.3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1.7196688532067095E-4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7.2316284925173454E-4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4.8647682791568448E-4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2.688305372445176E-4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0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0</v>
      </c>
    </row>
    <row r="1403" spans="2:11" x14ac:dyDescent="0.3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 x14ac:dyDescent="0.3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1.4465742505088499E-2</v>
      </c>
      <c r="J1404" s="1">
        <f t="shared" ref="J1404" si="894">SUM(J1405:J1408)</f>
        <v>7.8368252479264697E-2</v>
      </c>
      <c r="K1404" s="1">
        <f t="shared" ref="K1404" si="895">SUM(K1405:K1408)</f>
        <v>0.17021959623139224</v>
      </c>
    </row>
    <row r="1405" spans="2:11" x14ac:dyDescent="0.3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1.4465742505088499E-2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0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0</v>
      </c>
    </row>
    <row r="1406" spans="2:11" x14ac:dyDescent="0.3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0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7.8368252479264697E-2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0.11959205291653699</v>
      </c>
    </row>
    <row r="1407" spans="2:11" x14ac:dyDescent="0.3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0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0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5.0627543314855257E-2</v>
      </c>
    </row>
    <row r="1408" spans="2:11" x14ac:dyDescent="0.3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0.81123034398452321</v>
      </c>
      <c r="G1409" s="1">
        <f t="shared" ref="G1409:K1409" si="896">SUM(G1414:G1422)</f>
        <v>0.67377835582850276</v>
      </c>
      <c r="H1409" s="1">
        <f t="shared" si="896"/>
        <v>0.91026837630066326</v>
      </c>
      <c r="I1409" s="1">
        <f t="shared" si="896"/>
        <v>1.1099018008252901</v>
      </c>
      <c r="J1409" s="1">
        <f t="shared" si="896"/>
        <v>0.53501004094743421</v>
      </c>
      <c r="K1409" s="1">
        <f t="shared" si="896"/>
        <v>6.7170191757638942E-2</v>
      </c>
    </row>
    <row r="1410" spans="2:11" x14ac:dyDescent="0.3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0.79170562818442247</v>
      </c>
      <c r="G1410" s="1">
        <f t="shared" ref="G1410" si="897">G1409-G1411</f>
        <v>0.65566562745260004</v>
      </c>
      <c r="H1410" s="1">
        <f t="shared" ref="H1410" si="898">H1409-H1411</f>
        <v>0.88138963810936277</v>
      </c>
      <c r="I1410" s="1">
        <f t="shared" ref="I1410" si="899">I1409-I1411</f>
        <v>1.0699648796452297</v>
      </c>
      <c r="J1410" s="1">
        <f t="shared" ref="J1410" si="900">J1409-J1411</f>
        <v>0.5136197827046447</v>
      </c>
      <c r="K1410" s="1">
        <f t="shared" ref="K1410" si="901">K1409-K1411</f>
        <v>-4.4388252262018979E-3</v>
      </c>
    </row>
    <row r="1411" spans="2:11" x14ac:dyDescent="0.3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1.9524715800100702E-2</v>
      </c>
      <c r="G1411" s="1">
        <f t="shared" ref="G1411" si="902">SUM(G1412:G1413)</f>
        <v>1.8112728375902751E-2</v>
      </c>
      <c r="H1411" s="1">
        <f t="shared" ref="H1411" si="903">SUM(H1412:H1413)</f>
        <v>2.8878738191300525E-2</v>
      </c>
      <c r="I1411" s="1">
        <f t="shared" ref="I1411" si="904">SUM(I1412:I1413)</f>
        <v>3.9936921180060508E-2</v>
      </c>
      <c r="J1411" s="1">
        <f t="shared" ref="J1411" si="905">SUM(J1412:J1413)</f>
        <v>2.1390258242789454E-2</v>
      </c>
      <c r="K1411" s="1">
        <f t="shared" ref="K1411" si="906">SUM(K1412:K1413)</f>
        <v>7.160901698384084E-2</v>
      </c>
    </row>
    <row r="1412" spans="2:11" x14ac:dyDescent="0.3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1.9524715800100702E-2</v>
      </c>
      <c r="G1412" s="1">
        <f>[1]Transport!C$26/SUM([1]Transport!C$22,[1]Transport!C$26)*G1409*(G$33+G$580)/(G$33+G$580+G$36)</f>
        <v>1.8112728375902751E-2</v>
      </c>
      <c r="H1412" s="1">
        <f>[1]Transport!D$26/SUM([1]Transport!D$22,[1]Transport!D$26)*H1409*(H$33+H$580)/(H$33+H$580+H$36)</f>
        <v>2.8878738191300525E-2</v>
      </c>
      <c r="I1412" s="1">
        <f>[1]Transport!E$26/SUM([1]Transport!E$22,[1]Transport!E$26)*I1409*(I$33+I$580)/(I$33+I$580+I$36)</f>
        <v>3.9936921180060508E-2</v>
      </c>
      <c r="J1412" s="1">
        <f>[1]Transport!F$26/SUM([1]Transport!F$22,[1]Transport!F$26)*J1409*(J$33+J$580)/(J$33+J$580+J$36)</f>
        <v>1.4630098126652837E-2</v>
      </c>
      <c r="K1412" s="1">
        <f>[1]Transport!G$26/SUM([1]Transport!G$22,[1]Transport!G$26)*K1409*(K$33+K$580)/(K$33+K$580+K$36)</f>
        <v>1.4763385291133009E-2</v>
      </c>
    </row>
    <row r="1413" spans="2:11" x14ac:dyDescent="0.3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6.7601601161366162E-3</v>
      </c>
      <c r="K1413" s="1">
        <f>(K$36+K$716)/([1]Transport!G$22+[1]Transport!G$26)*K1409</f>
        <v>5.6845631692707829E-2</v>
      </c>
    </row>
    <row r="1414" spans="2:11" x14ac:dyDescent="0.3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0.24388736148771159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0.11643664137226022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0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5.8723063873005271E-2</v>
      </c>
    </row>
    <row r="1415" spans="2:11" x14ac:dyDescent="0.3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0.2331561360624933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0.11677489445779961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0.10130276074922204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0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0</v>
      </c>
    </row>
    <row r="1416" spans="2:11" x14ac:dyDescent="0.3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7.2913692385371431E-2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7.2913680576198528E-2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9.7515013580488252E-2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2.4662909988916938E-2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8.4471278846336741E-3</v>
      </c>
    </row>
    <row r="1417" spans="2:11" x14ac:dyDescent="0.3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6.0278329294536272E-3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6.0130824361364051E-3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5.9692606514770482E-3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0.11356654665397481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0.22176563351783221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0.39554323863116941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0.16145355902520142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 x14ac:dyDescent="0.3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0.51974904082185414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8.8939019077337991E-2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0.31866972027362656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0.46956703038681369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0.25754672274122237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 x14ac:dyDescent="0.3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0.1597793460574457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2.8869064379451883E-2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5.7738545451469017E-2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4.5973757477596584E-2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9.134684919209346E-2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3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1.2107577521794926E-2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1.374642238692944E-4</v>
      </c>
      <c r="G1423" s="1">
        <f t="shared" ref="G1423" si="907">SUM(G1428:G1432)</f>
        <v>1.3717414121242985E-4</v>
      </c>
      <c r="H1423" s="1">
        <f t="shared" ref="H1423" si="908">SUM(H1428:H1432)</f>
        <v>1.3632304330847461E-4</v>
      </c>
      <c r="I1423" s="1">
        <f t="shared" ref="I1423" si="909">SUM(I1428:I1432)</f>
        <v>1.8592671356093417E-2</v>
      </c>
      <c r="J1423" s="1">
        <f t="shared" ref="J1423" si="910">SUM(J1428:J1432)</f>
        <v>4.7678360791358051E-2</v>
      </c>
      <c r="K1423" s="1">
        <f t="shared" ref="K1423" si="911">SUM(K1428:K1432)</f>
        <v>4.8847397086984976E-2</v>
      </c>
    </row>
    <row r="1424" spans="2:11" x14ac:dyDescent="0.3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1.2691577219074501E-4</v>
      </c>
      <c r="G1424" s="1">
        <f t="shared" ref="G1424" si="912">G1423-G1425</f>
        <v>1.2374106087147238E-4</v>
      </c>
      <c r="H1424" s="1">
        <f t="shared" ref="H1424" si="913">H1423-H1425</f>
        <v>1.2245031206220181E-4</v>
      </c>
      <c r="I1424" s="1">
        <f t="shared" ref="I1424" si="914">I1423-I1425</f>
        <v>1.8511752118518136E-2</v>
      </c>
      <c r="J1424" s="1">
        <f t="shared" ref="J1424" si="915">J1423-J1425</f>
        <v>4.7678360791358051E-2</v>
      </c>
      <c r="K1424" s="1">
        <f t="shared" ref="K1424" si="916">K1423-K1425</f>
        <v>4.8847397086984976E-2</v>
      </c>
    </row>
    <row r="1425" spans="2:11" x14ac:dyDescent="0.3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1.0548451678549402E-5</v>
      </c>
      <c r="G1425" s="1">
        <f t="shared" ref="G1425" si="917">SUM(G1426:G1427)</f>
        <v>1.3433080340957469E-5</v>
      </c>
      <c r="H1425" s="1">
        <f t="shared" ref="H1425" si="918">SUM(H1426:H1427)</f>
        <v>1.387273124627279E-5</v>
      </c>
      <c r="I1425" s="1">
        <f t="shared" ref="I1425" si="919">SUM(I1426:I1427)</f>
        <v>8.0919237575280292E-5</v>
      </c>
      <c r="J1425" s="1">
        <f t="shared" ref="J1425" si="920">SUM(J1426:J1427)</f>
        <v>0</v>
      </c>
      <c r="K1425" s="1">
        <f t="shared" ref="K1425" si="921">SUM(K1426:K1427)</f>
        <v>0</v>
      </c>
    </row>
    <row r="1426" spans="2:11" x14ac:dyDescent="0.3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1.0548451678549402E-5</v>
      </c>
      <c r="G1426" s="1">
        <f>[1]Transport!C$27/SUM([1]Transport!C$24,[1]Transport!C$27)*G1423*(G$45+G$612)/(G$45+G$612+G$47)</f>
        <v>1.3433080340957469E-5</v>
      </c>
      <c r="H1426" s="1">
        <f>[1]Transport!D$27/SUM([1]Transport!D$24,[1]Transport!D$27)*H1423*(H$45+H$612)/(H$45+H$612+H$47)</f>
        <v>1.387273124627279E-5</v>
      </c>
      <c r="I1426" s="1">
        <f>[1]Transport!E$27/SUM([1]Transport!E$24,[1]Transport!E$27)*I1423*(I$45+I$612)/(I$45+I$612+I$47)</f>
        <v>8.0919237575280292E-5</v>
      </c>
      <c r="J1426" s="1">
        <f>[1]Transport!F$27/SUM([1]Transport!F$24,[1]Transport!F$27)*J1423*(J$45+J$612)/(J$45+J$612+J$47)</f>
        <v>0</v>
      </c>
      <c r="K1426" s="1">
        <f>[1]Transport!G$27/SUM([1]Transport!G$24,[1]Transport!G$27)*K1423*(K$45+K$612)/(K$45+K$612+K$47)</f>
        <v>0</v>
      </c>
    </row>
    <row r="1427" spans="2:11" x14ac:dyDescent="0.3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 x14ac:dyDescent="0.3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1.374642238692944E-4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1.3717414121242985E-4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1.3632304330847461E-4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0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3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0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0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3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0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1.8592671356093417E-2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4.7678360791358051E-2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4.8847397086984976E-2</v>
      </c>
    </row>
    <row r="1432" spans="2:11" x14ac:dyDescent="0.3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0.13094047629646038</v>
      </c>
      <c r="G1433" s="3">
        <f t="shared" ref="G1433" si="922">SUM(G1434:G1456)</f>
        <v>0.1316359967892354</v>
      </c>
      <c r="H1433" s="3">
        <f t="shared" ref="H1433" si="923">SUM(H1434:H1456)</f>
        <v>0.13267973625159843</v>
      </c>
      <c r="I1433" s="3">
        <f t="shared" ref="I1433" si="924">SUM(I1434:I1456)</f>
        <v>0.13441855159127156</v>
      </c>
      <c r="J1433" s="3">
        <f t="shared" ref="J1433" si="925">SUM(J1434:J1456)</f>
        <v>0.13472986872538661</v>
      </c>
      <c r="K1433" s="3">
        <f t="shared" ref="K1433" si="926">SUM(K1434:K1456)</f>
        <v>0.13114884293143106</v>
      </c>
    </row>
    <row r="1434" spans="2:11" x14ac:dyDescent="0.3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1.5501034348727396E-4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1.231934955567504E-4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1.7154476802661215E-4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5.6726277936616125E-3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3.8989129129123251E-2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4.9948791132170586E-2</v>
      </c>
    </row>
    <row r="1436" spans="2:11" x14ac:dyDescent="0.3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1.4734034571524851E-4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1.8202488125989097E-4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1.8202207356957909E-4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1.3542858797636662E-4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1.4969240819070669E-2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3.0655348611808575E-2</v>
      </c>
    </row>
    <row r="1437" spans="2:11" x14ac:dyDescent="0.3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3.1464851020757671E-5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1.3416802182500081E-4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9.0050127641203888E-5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5.0001888895128156E-5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0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0</v>
      </c>
    </row>
    <row r="1438" spans="2:11" x14ac:dyDescent="0.3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 x14ac:dyDescent="0.3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3.3907955281341886E-3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0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0</v>
      </c>
    </row>
    <row r="1440" spans="2:11" x14ac:dyDescent="0.3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0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1.4864876198823315E-2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2.535613972158738E-2</v>
      </c>
    </row>
    <row r="1441" spans="2:11" x14ac:dyDescent="0.3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0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0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7.4214841122954567E-3</v>
      </c>
    </row>
    <row r="1442" spans="2:11" x14ac:dyDescent="0.3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3.9635037422717144E-2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1.892254936874848E-2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0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1.3208747087753674E-2</v>
      </c>
    </row>
    <row r="1444" spans="2:11" x14ac:dyDescent="0.3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2.716127560949877E-2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1.3603566889564054E-2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1.180115716094747E-2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0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0</v>
      </c>
    </row>
    <row r="1445" spans="2:11" x14ac:dyDescent="0.3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5.7044631083068946E-3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5.7044621844064584E-3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8.2037285549357904E-3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2.435018245396789E-3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8.3400176741212897E-4</v>
      </c>
    </row>
    <row r="1446" spans="2:11" x14ac:dyDescent="0.3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5.9978442160175165E-2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4.7982754171502141E-2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2.9989220708870386E-2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1.4073071915617682E-2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0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3.0029527063004671E-2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5.5669177568686147E-2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2.5893047926026504E-2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 x14ac:dyDescent="0.3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4.5460290387294836E-2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7.9163999584150515E-3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2.9779861906053768E-2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4.5471846829696232E-2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2.7706689396931158E-2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 x14ac:dyDescent="0.3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9.2591376860283944E-3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1.7024697590866588E-3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3.5230503078894186E-3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2.8292559789547364E-3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6.5470993722651152E-3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3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4.6791526934917925E-4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1.367803337771869E-3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1.094210361067064E-3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6.8388085382380939E-4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0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3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0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0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3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0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1.1945316993838837E-3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3.3247676377497993E-3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3.724330498403225E-3</v>
      </c>
    </row>
    <row r="1456" spans="2:11" x14ac:dyDescent="0.3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0.38555881168303169</v>
      </c>
      <c r="H1459" s="1">
        <f t="shared" si="933"/>
        <v>0.39292297573485807</v>
      </c>
      <c r="I1459" s="1">
        <f t="shared" si="933"/>
        <v>0.44734916366185595</v>
      </c>
      <c r="J1459" s="1">
        <f t="shared" si="933"/>
        <v>0.48021542088628333</v>
      </c>
      <c r="K1459" s="1">
        <f t="shared" si="933"/>
        <v>0.52863226168415456</v>
      </c>
    </row>
    <row r="1460" spans="2:11" x14ac:dyDescent="0.3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0.27518070496490704</v>
      </c>
      <c r="G1460" s="1">
        <f t="shared" si="934"/>
        <v>0.28009790527187634</v>
      </c>
      <c r="H1460" s="1">
        <f t="shared" si="934"/>
        <v>0.28009790527187639</v>
      </c>
      <c r="I1460" s="1">
        <f t="shared" si="934"/>
        <v>0.32435270803459954</v>
      </c>
      <c r="J1460" s="1">
        <f t="shared" si="934"/>
        <v>0.35832422416156867</v>
      </c>
      <c r="K1460" s="1">
        <f t="shared" si="934"/>
        <v>0.38351205991239196</v>
      </c>
    </row>
    <row r="1461" spans="2:11" x14ac:dyDescent="0.3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0.18297040713439902</v>
      </c>
      <c r="G1461" s="1">
        <f t="shared" si="935"/>
        <v>0.18552947232262568</v>
      </c>
      <c r="H1461" s="1">
        <f t="shared" si="935"/>
        <v>0.18510671520989949</v>
      </c>
      <c r="I1461" s="1">
        <f t="shared" si="935"/>
        <v>0.18599780146869407</v>
      </c>
      <c r="J1461" s="1" t="str">
        <f t="shared" si="935"/>
        <v>-</v>
      </c>
      <c r="K1461" s="1" t="str">
        <f t="shared" si="935"/>
        <v>-</v>
      </c>
    </row>
    <row r="1462" spans="2:11" x14ac:dyDescent="0.3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 t="str">
        <f t="shared" si="936"/>
        <v>-</v>
      </c>
      <c r="H1462" s="1" t="str">
        <f t="shared" si="936"/>
        <v>-</v>
      </c>
      <c r="I1462" s="1" t="str">
        <f t="shared" si="936"/>
        <v>-</v>
      </c>
      <c r="J1462" s="1" t="str">
        <f t="shared" si="936"/>
        <v>-</v>
      </c>
      <c r="K1462" s="1" t="str">
        <f t="shared" si="936"/>
        <v>-</v>
      </c>
    </row>
    <row r="1463" spans="2:11" x14ac:dyDescent="0.3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0.23440176174444108</v>
      </c>
      <c r="J1463" s="1" t="str">
        <f t="shared" si="937"/>
        <v>-</v>
      </c>
      <c r="K1463" s="1" t="str">
        <f t="shared" si="937"/>
        <v>-</v>
      </c>
    </row>
    <row r="1464" spans="2:11" x14ac:dyDescent="0.3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 t="str">
        <f t="shared" si="938"/>
        <v>-</v>
      </c>
      <c r="J1464" s="1">
        <f t="shared" si="938"/>
        <v>0.18967982223102886</v>
      </c>
      <c r="K1464" s="1">
        <f t="shared" si="938"/>
        <v>0.21202194546558514</v>
      </c>
    </row>
    <row r="1465" spans="2:11" x14ac:dyDescent="0.3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 t="str">
        <f t="shared" si="939"/>
        <v>-</v>
      </c>
      <c r="J1465" s="1" t="str">
        <f t="shared" si="939"/>
        <v>-</v>
      </c>
      <c r="K1465" s="1">
        <f t="shared" si="939"/>
        <v>0.14658985260534707</v>
      </c>
    </row>
    <row r="1466" spans="2:11" x14ac:dyDescent="0.3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3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0.16251369968883844</v>
      </c>
      <c r="H1467" s="1">
        <f t="shared" si="941"/>
        <v>0.16251369968883844</v>
      </c>
      <c r="I1467" s="1" t="str">
        <f t="shared" si="941"/>
        <v>-</v>
      </c>
      <c r="J1467" s="1" t="str">
        <f t="shared" si="941"/>
        <v>-</v>
      </c>
      <c r="K1467" s="1">
        <f t="shared" si="941"/>
        <v>0.22493286651934516</v>
      </c>
    </row>
    <row r="1468" spans="2:11" x14ac:dyDescent="0.3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</v>
      </c>
      <c r="H1468" s="1">
        <f t="shared" si="942"/>
        <v>0.11649393435744139</v>
      </c>
      <c r="I1468" s="1">
        <f t="shared" si="942"/>
        <v>0.11649393435744147</v>
      </c>
      <c r="J1468" s="1" t="str">
        <f t="shared" si="942"/>
        <v>-</v>
      </c>
      <c r="K1468" s="1" t="str">
        <f t="shared" si="942"/>
        <v>-</v>
      </c>
    </row>
    <row r="1469" spans="2:11" x14ac:dyDescent="0.3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7.8235828164579038E-2</v>
      </c>
      <c r="H1469" s="1">
        <f t="shared" si="943"/>
        <v>7.8235828164578844E-2</v>
      </c>
      <c r="I1469" s="1">
        <f t="shared" si="943"/>
        <v>8.4127851227385475E-2</v>
      </c>
      <c r="J1469" s="1">
        <f t="shared" si="943"/>
        <v>9.8731992554448839E-2</v>
      </c>
      <c r="K1469" s="1">
        <f t="shared" si="943"/>
        <v>9.8731992554448825E-2</v>
      </c>
    </row>
    <row r="1470" spans="2:11" x14ac:dyDescent="0.3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9.9502495941956557</v>
      </c>
      <c r="G1471" s="1">
        <f t="shared" ref="G1471:K1471" si="945">IFERROR(G1447/G1418,"-")</f>
        <v>7.9797266512003073</v>
      </c>
      <c r="H1471" s="1">
        <f t="shared" si="945"/>
        <v>5.0239422367072848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0.12391916748597485</v>
      </c>
      <c r="G1472" s="1" t="str">
        <f t="shared" si="946"/>
        <v>-</v>
      </c>
      <c r="H1472" s="1">
        <f t="shared" si="946"/>
        <v>0.13541109407553895</v>
      </c>
      <c r="I1472" s="1">
        <f t="shared" si="946"/>
        <v>0.14074106730110422</v>
      </c>
      <c r="J1472" s="1">
        <f t="shared" si="946"/>
        <v>0.16037458748112723</v>
      </c>
      <c r="K1472" s="1" t="str">
        <f t="shared" si="946"/>
        <v>-</v>
      </c>
    </row>
    <row r="1473" spans="2:11" x14ac:dyDescent="0.3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8.7465847585616832E-2</v>
      </c>
      <c r="G1473" s="1">
        <f t="shared" si="947"/>
        <v>8.9009301435304236E-2</v>
      </c>
      <c r="H1473" s="1">
        <f t="shared" si="947"/>
        <v>9.3450554010852407E-2</v>
      </c>
      <c r="I1473" s="1">
        <f t="shared" si="947"/>
        <v>9.6837818430817083E-2</v>
      </c>
      <c r="J1473" s="1">
        <f t="shared" si="947"/>
        <v>0.10757927378004443</v>
      </c>
      <c r="K1473" s="1" t="str">
        <f t="shared" si="947"/>
        <v>-</v>
      </c>
    </row>
    <row r="1474" spans="2:11" x14ac:dyDescent="0.3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5.794952798654867E-2</v>
      </c>
      <c r="G1474" s="1">
        <f t="shared" si="948"/>
        <v>5.8972114118752833E-2</v>
      </c>
      <c r="H1474" s="1">
        <f t="shared" si="948"/>
        <v>6.1017302745367014E-2</v>
      </c>
      <c r="I1474" s="1">
        <f t="shared" si="948"/>
        <v>6.1540673074926659E-2</v>
      </c>
      <c r="J1474" s="1">
        <f t="shared" si="948"/>
        <v>7.167296332791083E-2</v>
      </c>
      <c r="K1474" s="1" t="str">
        <f t="shared" si="948"/>
        <v>-</v>
      </c>
    </row>
    <row r="1475" spans="2:11" x14ac:dyDescent="0.3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3.8646481387947511E-2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9.9502495941956681</v>
      </c>
      <c r="G1476" s="1">
        <f t="shared" ref="G1476:K1476" si="950">IFERROR(G1452/G1428,"-")</f>
        <v>7.9767976048237408</v>
      </c>
      <c r="H1476" s="1">
        <f t="shared" si="950"/>
        <v>5.016619620765872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 t="str">
        <f t="shared" si="951"/>
        <v>-</v>
      </c>
      <c r="H1477" s="1" t="str">
        <f t="shared" si="951"/>
        <v>-</v>
      </c>
      <c r="I1477" s="1" t="str">
        <f t="shared" si="951"/>
        <v>-</v>
      </c>
      <c r="J1477" s="1" t="str">
        <f t="shared" si="951"/>
        <v>-</v>
      </c>
      <c r="K1477" s="1" t="str">
        <f t="shared" si="951"/>
        <v>-</v>
      </c>
    </row>
    <row r="1478" spans="2:11" x14ac:dyDescent="0.3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 t="str">
        <f t="shared" si="952"/>
        <v>-</v>
      </c>
      <c r="H1478" s="1" t="str">
        <f t="shared" si="952"/>
        <v>-</v>
      </c>
      <c r="I1478" s="1" t="str">
        <f t="shared" si="952"/>
        <v>-</v>
      </c>
      <c r="J1478" s="1" t="str">
        <f t="shared" si="952"/>
        <v>-</v>
      </c>
      <c r="K1478" s="1" t="str">
        <f t="shared" si="952"/>
        <v>-</v>
      </c>
    </row>
    <row r="1479" spans="2:11" x14ac:dyDescent="0.3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 t="str">
        <f t="shared" si="953"/>
        <v>-</v>
      </c>
      <c r="H1479" s="1" t="str">
        <f t="shared" si="953"/>
        <v>-</v>
      </c>
      <c r="I1479" s="1">
        <f t="shared" si="953"/>
        <v>6.4247448712763763E-2</v>
      </c>
      <c r="J1479" s="1">
        <f t="shared" si="953"/>
        <v>6.9733262271727062E-2</v>
      </c>
      <c r="K1479" s="1">
        <f t="shared" si="953"/>
        <v>7.6244195607211684E-2</v>
      </c>
    </row>
    <row r="1480" spans="2:11" x14ac:dyDescent="0.3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0.35085968857730543</v>
      </c>
      <c r="I1481" s="3">
        <f t="shared" si="955"/>
        <v>0.44923092922422131</v>
      </c>
      <c r="J1481" s="3">
        <f t="shared" si="955"/>
        <v>0.47084297205490083</v>
      </c>
      <c r="K1481" s="3">
        <f t="shared" si="955"/>
        <v>0.48657263887791485</v>
      </c>
    </row>
    <row r="1482" spans="2:11" x14ac:dyDescent="0.3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0.35085968857730543</v>
      </c>
      <c r="I1482" s="1">
        <f t="shared" si="956"/>
        <v>0.44923092922422131</v>
      </c>
      <c r="J1482" s="1">
        <f t="shared" si="956"/>
        <v>0.47084297205490083</v>
      </c>
      <c r="K1482" s="1">
        <f t="shared" si="956"/>
        <v>0.48657263887791485</v>
      </c>
    </row>
    <row r="1483" spans="2:11" x14ac:dyDescent="0.3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0.35085968857730543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0.44923092922422131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0.47084297205490083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0.48657263887791485</v>
      </c>
    </row>
    <row r="1484" spans="2:11" x14ac:dyDescent="0.3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2.8779804648019405E-2</v>
      </c>
      <c r="I1484" s="3">
        <f t="shared" si="960"/>
        <v>3.0438609296038813E-2</v>
      </c>
      <c r="J1484" s="3">
        <f t="shared" si="960"/>
        <v>3.190297981244189E-2</v>
      </c>
      <c r="K1484" s="3">
        <f t="shared" si="960"/>
        <v>3.2968777271244219E-2</v>
      </c>
    </row>
    <row r="1485" spans="2:11" x14ac:dyDescent="0.3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2.8779804648019405E-2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3.0438609296038813E-2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3.190297981244189E-2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3.2968777271244219E-2</v>
      </c>
    </row>
    <row r="1486" spans="2:11" x14ac:dyDescent="0.3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8.2026535350122748E-2</v>
      </c>
      <c r="I1487" s="1">
        <f t="shared" si="961"/>
        <v>6.7757154095786254E-2</v>
      </c>
      <c r="J1487" s="1">
        <f t="shared" si="961"/>
        <v>6.775715409578624E-2</v>
      </c>
      <c r="K1487" s="1">
        <f t="shared" si="961"/>
        <v>6.7757154095786226E-2</v>
      </c>
    </row>
    <row r="1488" spans="2:11" x14ac:dyDescent="0.3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0.65711323420804213</v>
      </c>
      <c r="I1488" s="3">
        <f t="shared" ref="I1488:I1489" si="964">I1489</f>
        <v>0.73537762511140381</v>
      </c>
      <c r="J1488" s="3">
        <f t="shared" ref="J1488:J1489" si="965">J1489</f>
        <v>0.77075589466020689</v>
      </c>
      <c r="K1488" s="3">
        <f t="shared" ref="K1488:K1489" si="966">K1489</f>
        <v>0.79650489000988933</v>
      </c>
    </row>
    <row r="1489" spans="2:11" x14ac:dyDescent="0.3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0.65711323420804213</v>
      </c>
      <c r="I1489" s="1">
        <f t="shared" si="964"/>
        <v>0.73537762511140381</v>
      </c>
      <c r="J1489" s="1">
        <f t="shared" si="965"/>
        <v>0.77075589466020689</v>
      </c>
      <c r="K1489" s="1">
        <f t="shared" si="966"/>
        <v>0.79650489000988933</v>
      </c>
    </row>
    <row r="1490" spans="2:11" x14ac:dyDescent="0.3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0.65711323420804213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0.73537762511140381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0.77075589466020689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0.79650489000988933</v>
      </c>
    </row>
    <row r="1491" spans="2:11" x14ac:dyDescent="0.3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3.5306769185097814E-2</v>
      </c>
      <c r="I1491" s="3">
        <f t="shared" ref="I1491" si="972">I1492</f>
        <v>3.7135538370195509E-2</v>
      </c>
      <c r="J1491" s="3">
        <f t="shared" ref="J1491" si="973">J1492</f>
        <v>3.8922091348472021E-2</v>
      </c>
      <c r="K1491" s="3">
        <f t="shared" ref="K1491" si="974">K1492</f>
        <v>4.0222379489081805E-2</v>
      </c>
    </row>
    <row r="1492" spans="2:11" x14ac:dyDescent="0.3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3.5306769185097814E-2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3.7135538370195509E-2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3.8922091348472021E-2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4.0222379489081805E-2</v>
      </c>
    </row>
    <row r="1493" spans="2:11" x14ac:dyDescent="0.3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5.3730114304652229E-2</v>
      </c>
      <c r="I1494" s="1">
        <f t="shared" si="975"/>
        <v>5.0498597050147906E-2</v>
      </c>
      <c r="J1494" s="1">
        <f t="shared" si="975"/>
        <v>5.0498597050147892E-2</v>
      </c>
      <c r="K1494" s="1">
        <f t="shared" si="975"/>
        <v>5.0498597050147941E-2</v>
      </c>
    </row>
    <row r="1495" spans="2:11" x14ac:dyDescent="0.3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2.3992934786987981</v>
      </c>
      <c r="G1495" s="3">
        <f t="shared" ref="G1495:K1495" si="976">SUM(G1496,G1501,G1506)</f>
        <v>1.5135737013316086</v>
      </c>
      <c r="H1495" s="3">
        <f t="shared" si="976"/>
        <v>1.2380650840758738</v>
      </c>
      <c r="I1495" s="3">
        <f t="shared" si="976"/>
        <v>0.97755550799627655</v>
      </c>
      <c r="J1495" s="3">
        <f t="shared" si="976"/>
        <v>0.95272030380728701</v>
      </c>
      <c r="K1495" s="3">
        <f t="shared" si="976"/>
        <v>0.75273176480030368</v>
      </c>
    </row>
    <row r="1496" spans="2:11" x14ac:dyDescent="0.3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2.0035604168617775E-3</v>
      </c>
      <c r="G1496" s="1">
        <f t="shared" ref="G1496:K1496" si="978">SUM(G1497:G1500)</f>
        <v>6.8154854384891328E-2</v>
      </c>
      <c r="H1496" s="1">
        <f t="shared" si="978"/>
        <v>6.8154853958734427E-2</v>
      </c>
      <c r="I1496" s="1">
        <f t="shared" si="978"/>
        <v>5.8688933524914208E-2</v>
      </c>
      <c r="J1496" s="1">
        <f t="shared" si="978"/>
        <v>6.2618981432926833E-5</v>
      </c>
      <c r="K1496" s="1">
        <f t="shared" si="978"/>
        <v>3.0048225411875979E-2</v>
      </c>
    </row>
    <row r="1497" spans="2:11" x14ac:dyDescent="0.3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1.5551827324974323E-3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6.7602382154213395E-2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6.7602382037345074E-2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5.8212684480509994E-2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0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3.0046040446189713E-2</v>
      </c>
    </row>
    <row r="1498" spans="2:11" x14ac:dyDescent="0.3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3.6291096329093105E-4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4.1732098578940903E-4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4.173206570991849E-4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3.4109418640497572E-4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0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0</v>
      </c>
    </row>
    <row r="1499" spans="2:11" x14ac:dyDescent="0.3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7.582187654905951E-5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1.1476874923517422E-4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1.1476872999323313E-4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1.1477100906971082E-4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4.2754263729518859E-5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0</v>
      </c>
    </row>
    <row r="1500" spans="2:11" x14ac:dyDescent="0.3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9.6448445243547295E-6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2.0382495653349235E-5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2.0382534296939021E-5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2.0383848929531934E-5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1.9864717703407967E-5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2.1849656862651841E-6</v>
      </c>
    </row>
    <row r="1501" spans="2:11" x14ac:dyDescent="0.3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0</v>
      </c>
      <c r="J1501" s="1">
        <f t="shared" si="982"/>
        <v>0</v>
      </c>
      <c r="K1501" s="1">
        <f t="shared" si="982"/>
        <v>0</v>
      </c>
    </row>
    <row r="1502" spans="2:11" x14ac:dyDescent="0.3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0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0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0</v>
      </c>
    </row>
    <row r="1503" spans="2:11" x14ac:dyDescent="0.3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0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0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0</v>
      </c>
    </row>
    <row r="1504" spans="2:11" x14ac:dyDescent="0.3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0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0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0</v>
      </c>
    </row>
    <row r="1505" spans="2:11" x14ac:dyDescent="0.3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0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0</v>
      </c>
    </row>
    <row r="1506" spans="2:11" x14ac:dyDescent="0.3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2.3972899182819365</v>
      </c>
      <c r="G1506" s="1">
        <f t="shared" ref="G1506:K1506" si="986">SUM(G1511:G1515)</f>
        <v>1.4454188469467173</v>
      </c>
      <c r="H1506" s="1">
        <f t="shared" si="986"/>
        <v>1.1699102301171393</v>
      </c>
      <c r="I1506" s="1">
        <f t="shared" si="986"/>
        <v>0.91886657447136233</v>
      </c>
      <c r="J1506" s="1">
        <f t="shared" si="986"/>
        <v>0.95265768482585411</v>
      </c>
      <c r="K1506" s="1">
        <f t="shared" si="986"/>
        <v>0.72268353938842766</v>
      </c>
    </row>
    <row r="1507" spans="2:11" x14ac:dyDescent="0.3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2.2660623024176325</v>
      </c>
      <c r="G1507" s="1">
        <f t="shared" ref="G1507:K1507" si="987">G1506-G1508</f>
        <v>1.3662966398236842</v>
      </c>
      <c r="H1507" s="1">
        <f t="shared" si="987"/>
        <v>1.1058693606005683</v>
      </c>
      <c r="I1507" s="1">
        <f t="shared" si="987"/>
        <v>0.86221490042393867</v>
      </c>
      <c r="J1507" s="1">
        <f t="shared" si="987"/>
        <v>0.45820506847346598</v>
      </c>
      <c r="K1507" s="1">
        <f t="shared" si="987"/>
        <v>-1.6702877314341835E-3</v>
      </c>
    </row>
    <row r="1508" spans="2:11" x14ac:dyDescent="0.3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0.13122761586430406</v>
      </c>
      <c r="G1508" s="1">
        <f t="shared" ref="G1508" si="990">SUM(G1509:G1510)</f>
        <v>7.9122207123033167E-2</v>
      </c>
      <c r="H1508" s="1">
        <f t="shared" ref="H1508" si="991">SUM(H1509:H1510)</f>
        <v>6.404086951657105E-2</v>
      </c>
      <c r="I1508" s="1">
        <f t="shared" ref="I1508" si="992">SUM(I1509:I1510)</f>
        <v>5.665167404742362E-2</v>
      </c>
      <c r="J1508" s="1">
        <f t="shared" ref="J1508" si="993">SUM(J1509:J1510)</f>
        <v>0.49445261635238813</v>
      </c>
      <c r="K1508" s="1">
        <f t="shared" ref="K1508" si="994">SUM(K1509:K1510)</f>
        <v>0.72435382711986185</v>
      </c>
    </row>
    <row r="1509" spans="2:11" x14ac:dyDescent="0.3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0.13122761586430406</v>
      </c>
      <c r="G1509" s="1">
        <f>[1]Transport!C$25/SUM([1]Transport!C$21,[1]Transport!C$25)*G1506*(G$34+G$598)/(G$34+G$598+G$37)</f>
        <v>7.9122207123033167E-2</v>
      </c>
      <c r="H1509" s="1">
        <f>[1]Transport!D$25/SUM([1]Transport!D$21,[1]Transport!D$25)*H1506*(H$34+H$598)/(H$34+H$598+H$37)</f>
        <v>6.404086951657105E-2</v>
      </c>
      <c r="I1509" s="1">
        <f>[1]Transport!E$25/SUM([1]Transport!E$21,[1]Transport!E$25)*I1506*(I$34+I$598)/(I$34+I$598+I$37)</f>
        <v>5.665167404742362E-2</v>
      </c>
      <c r="J1509" s="1">
        <f>[1]Transport!F$25/SUM([1]Transport!F$21,[1]Transport!F$25)*J1506*(J$34+J$598)/(J$34+J$598+J$37)</f>
        <v>0.285430903109123</v>
      </c>
      <c r="K1509" s="1">
        <f>[1]Transport!G$25/SUM([1]Transport!G$21,[1]Transport!G$25)*K1506*(K$34+K$598)/(K$34+K$598+K$37)</f>
        <v>0.61069870426158834</v>
      </c>
    </row>
    <row r="1510" spans="2:11" x14ac:dyDescent="0.3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0.20902171324326516</v>
      </c>
      <c r="K1510" s="1">
        <f>(K$37+K$717)/([1]Transport!G$21+[1]Transport!G$25)*K1506</f>
        <v>0.11365512285827352</v>
      </c>
    </row>
    <row r="1511" spans="2:11" x14ac:dyDescent="0.3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2.1015147495647617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1.395233973852577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0.95085103132576232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0.45299057357872735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4.4347809599046342E-2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5.0184873094140235E-2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0.21905919879137703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0.46587600089263498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0.95265768482585411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0.72268353938842766</v>
      </c>
    </row>
    <row r="1513" spans="2:11" x14ac:dyDescent="0.3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0.11255429892025276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0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0</v>
      </c>
    </row>
    <row r="1514" spans="2:11" x14ac:dyDescent="0.3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0.11220525746641191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0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0</v>
      </c>
    </row>
    <row r="1515" spans="2:11" x14ac:dyDescent="0.3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2.6667802731463925E-2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0</v>
      </c>
    </row>
    <row r="1516" spans="2:11" x14ac:dyDescent="0.3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1.7260859638983429E-2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0.75405563736519288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0.75405563606676018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0.64934430583481362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0.35796439449143724</v>
      </c>
    </row>
    <row r="1518" spans="2:11" x14ac:dyDescent="0.3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2.2807227903784266E-3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2.6235578632906186E-3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2.6235557963788605E-3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2.1445086850676656E-3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0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0</v>
      </c>
    </row>
    <row r="1519" spans="2:11" x14ac:dyDescent="0.3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3.1012233835609718E-4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4.6991432538725391E-4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4.6991424541539416E-4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4.6992356705182457E-4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1.7512697158689902E-4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0</v>
      </c>
    </row>
    <row r="1520" spans="2:11" x14ac:dyDescent="0.3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3.6313355469029824E-5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7.6879593273650794E-5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7.6879739896059562E-5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7.6884682748328513E-5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7.4930118713082322E-5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8.2494927133558365E-6</v>
      </c>
    </row>
    <row r="1521" spans="2:11" x14ac:dyDescent="0.3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0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0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0</v>
      </c>
    </row>
    <row r="1522" spans="2:11" x14ac:dyDescent="0.3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0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0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0</v>
      </c>
    </row>
    <row r="1523" spans="2:11" x14ac:dyDescent="0.3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0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0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0</v>
      </c>
    </row>
    <row r="1524" spans="2:11" x14ac:dyDescent="0.3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0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0</v>
      </c>
    </row>
    <row r="1525" spans="2:11" x14ac:dyDescent="0.3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1.6206148432338163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1.0983816634893699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0.77147124126078404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0.3857356195973447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8.4610460111651936E-2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9.579907664650357E-2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0.42616599952394624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0.92285280936725123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1.9649113982541213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1.5549434800152637</v>
      </c>
    </row>
    <row r="1527" spans="2:11" x14ac:dyDescent="0.3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0.12412071462344014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0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0</v>
      </c>
    </row>
    <row r="1528" spans="2:11" x14ac:dyDescent="0.3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8.1845542142810396E-2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0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0</v>
      </c>
    </row>
    <row r="1529" spans="2:11" x14ac:dyDescent="0.3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1.8022145494665121E-2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0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0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0</v>
      </c>
    </row>
    <row r="1530" spans="2:11" x14ac:dyDescent="0.3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11.098927012431915</v>
      </c>
      <c r="G1531" s="1">
        <f t="shared" si="1000"/>
        <v>11.154276126617168</v>
      </c>
      <c r="H1531" s="1">
        <f t="shared" si="1000"/>
        <v>11.154276126693331</v>
      </c>
      <c r="I1531" s="1">
        <f t="shared" si="1000"/>
        <v>11.154687532958878</v>
      </c>
      <c r="J1531" s="1" t="str">
        <f t="shared" si="1000"/>
        <v>-</v>
      </c>
      <c r="K1531" s="1">
        <f t="shared" si="1000"/>
        <v>11.913862498205898</v>
      </c>
    </row>
    <row r="1532" spans="2:11" x14ac:dyDescent="0.3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6.2845243629359944</v>
      </c>
      <c r="G1532" s="1">
        <f t="shared" si="1000"/>
        <v>6.2866665052270667</v>
      </c>
      <c r="H1532" s="1">
        <f t="shared" si="1000"/>
        <v>6.2866665039188749</v>
      </c>
      <c r="I1532" s="1">
        <f t="shared" si="1000"/>
        <v>6.2871452242270829</v>
      </c>
      <c r="J1532" s="1" t="str">
        <f t="shared" si="1000"/>
        <v>-</v>
      </c>
      <c r="K1532" s="1" t="str">
        <f t="shared" si="1000"/>
        <v>-</v>
      </c>
    </row>
    <row r="1533" spans="2:11" x14ac:dyDescent="0.3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4.0901432735634913</v>
      </c>
      <c r="G1533" s="1">
        <f t="shared" si="1000"/>
        <v>4.0944449470678297</v>
      </c>
      <c r="H1533" s="1">
        <f t="shared" si="1000"/>
        <v>4.0944449367271094</v>
      </c>
      <c r="I1533" s="1">
        <f t="shared" si="1000"/>
        <v>4.0944448503227626</v>
      </c>
      <c r="J1533" s="1">
        <f t="shared" si="1000"/>
        <v>4.0961288140716121</v>
      </c>
      <c r="K1533" s="1" t="str">
        <f t="shared" si="1000"/>
        <v>-</v>
      </c>
    </row>
    <row r="1534" spans="2:11" x14ac:dyDescent="0.3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3.7650534829600377</v>
      </c>
      <c r="G1534" s="1">
        <f t="shared" si="1000"/>
        <v>3.771843967547615</v>
      </c>
      <c r="H1534" s="1">
        <f t="shared" si="1000"/>
        <v>3.7718440099769683</v>
      </c>
      <c r="I1534" s="1">
        <f t="shared" si="1000"/>
        <v>3.7718432379538824</v>
      </c>
      <c r="J1534" s="1">
        <f t="shared" si="1000"/>
        <v>3.7720203141989481</v>
      </c>
      <c r="K1534" s="1">
        <f t="shared" si="1000"/>
        <v>3.7755708317126473</v>
      </c>
    </row>
    <row r="1535" spans="2:11" x14ac:dyDescent="0.3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 t="str">
        <f t="shared" si="1001"/>
        <v>-</v>
      </c>
      <c r="J1535" s="1" t="str">
        <f t="shared" si="1001"/>
        <v>-</v>
      </c>
      <c r="K1535" s="1" t="str">
        <f t="shared" si="1001"/>
        <v>-</v>
      </c>
    </row>
    <row r="1536" spans="2:11" x14ac:dyDescent="0.3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 t="str">
        <f t="shared" si="1001"/>
        <v>-</v>
      </c>
      <c r="J1536" s="1" t="str">
        <f t="shared" si="1001"/>
        <v>-</v>
      </c>
      <c r="K1536" s="1" t="str">
        <f t="shared" si="1001"/>
        <v>-</v>
      </c>
    </row>
    <row r="1537" spans="2:11" x14ac:dyDescent="0.3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 t="str">
        <f t="shared" si="1001"/>
        <v>-</v>
      </c>
      <c r="J1537" s="1" t="str">
        <f t="shared" si="1001"/>
        <v>-</v>
      </c>
      <c r="K1537" s="1" t="str">
        <f t="shared" si="1001"/>
        <v>-</v>
      </c>
    </row>
    <row r="1538" spans="2:11" x14ac:dyDescent="0.3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 t="str">
        <f t="shared" si="1001"/>
        <v>-</v>
      </c>
      <c r="J1538" s="1" t="str">
        <f t="shared" si="1001"/>
        <v>-</v>
      </c>
      <c r="K1538" s="1" t="str">
        <f t="shared" si="1001"/>
        <v>-</v>
      </c>
    </row>
    <row r="1539" spans="2:11" x14ac:dyDescent="0.3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0.77116510534577831</v>
      </c>
      <c r="G1539" s="1">
        <f t="shared" si="1002"/>
        <v>0.78723832996731991</v>
      </c>
      <c r="H1539" s="1">
        <f t="shared" si="1002"/>
        <v>0.81134816689963429</v>
      </c>
      <c r="I1539" s="1">
        <f t="shared" si="1002"/>
        <v>0.85153122845348994</v>
      </c>
      <c r="J1539" s="1" t="str">
        <f t="shared" si="1002"/>
        <v>-</v>
      </c>
      <c r="K1539" s="1" t="str">
        <f t="shared" si="1002"/>
        <v>-</v>
      </c>
    </row>
    <row r="1540" spans="2:11" x14ac:dyDescent="0.3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1.9078836334110942</v>
      </c>
      <c r="G1540" s="1">
        <f t="shared" si="1002"/>
        <v>1.9089233615634948</v>
      </c>
      <c r="H1540" s="1">
        <f t="shared" si="1002"/>
        <v>1.945437588904035</v>
      </c>
      <c r="I1540" s="1">
        <f t="shared" si="1002"/>
        <v>1.9808979376465679</v>
      </c>
      <c r="J1540" s="1">
        <f t="shared" si="1002"/>
        <v>2.0625576527137417</v>
      </c>
      <c r="K1540" s="1">
        <f t="shared" si="1002"/>
        <v>2.1516243213884985</v>
      </c>
    </row>
    <row r="1541" spans="2:11" x14ac:dyDescent="0.3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1.1027629847473213</v>
      </c>
      <c r="G1541" s="1" t="str">
        <f t="shared" si="1002"/>
        <v>-</v>
      </c>
      <c r="H1541" s="1" t="str">
        <f t="shared" si="1002"/>
        <v>-</v>
      </c>
      <c r="I1541" s="1" t="str">
        <f t="shared" si="1002"/>
        <v>-</v>
      </c>
      <c r="J1541" s="1" t="str">
        <f t="shared" si="1002"/>
        <v>-</v>
      </c>
      <c r="K1541" s="1" t="str">
        <f t="shared" si="1002"/>
        <v>-</v>
      </c>
    </row>
    <row r="1542" spans="2:11" x14ac:dyDescent="0.3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0.72942698043637089</v>
      </c>
      <c r="G1542" s="1" t="str">
        <f t="shared" si="1002"/>
        <v>-</v>
      </c>
      <c r="H1542" s="1" t="str">
        <f t="shared" si="1002"/>
        <v>-</v>
      </c>
      <c r="I1542" s="1" t="str">
        <f t="shared" si="1002"/>
        <v>-</v>
      </c>
      <c r="J1542" s="1" t="str">
        <f t="shared" si="1002"/>
        <v>-</v>
      </c>
      <c r="K1542" s="1" t="str">
        <f t="shared" si="1002"/>
        <v>-</v>
      </c>
    </row>
    <row r="1543" spans="2:11" x14ac:dyDescent="0.3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0.67580166525687357</v>
      </c>
      <c r="G1543" s="1" t="str">
        <f t="shared" si="1002"/>
        <v>-</v>
      </c>
      <c r="H1543" s="1" t="str">
        <f t="shared" si="1002"/>
        <v>-</v>
      </c>
      <c r="I1543" s="1" t="str">
        <f t="shared" si="1002"/>
        <v>-</v>
      </c>
      <c r="J1543" s="1" t="str">
        <f t="shared" si="1002"/>
        <v>-</v>
      </c>
      <c r="K1543" s="1" t="str">
        <f t="shared" si="1002"/>
        <v>-</v>
      </c>
    </row>
    <row r="1544" spans="2:11" x14ac:dyDescent="0.3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16.758414457600232</v>
      </c>
      <c r="G1544" s="3">
        <f t="shared" ref="G1544:K1544" si="1003">G1545+G1548+G1550+G1557+G1565</f>
        <v>15.514404490614522</v>
      </c>
      <c r="H1544" s="3">
        <f t="shared" si="1003"/>
        <v>14.104982220532547</v>
      </c>
      <c r="I1544" s="3">
        <f t="shared" si="1003"/>
        <v>11.74348235149157</v>
      </c>
      <c r="J1544" s="3">
        <f t="shared" si="1003"/>
        <v>9.441614967870267</v>
      </c>
      <c r="K1544" s="3">
        <f t="shared" si="1003"/>
        <v>9.4408779111070071</v>
      </c>
    </row>
    <row r="1545" spans="2:11" x14ac:dyDescent="0.3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4.5126700178336511E-2</v>
      </c>
      <c r="G1545" s="1">
        <f t="shared" ref="G1545:K1545" si="1006">SUM(G1546:G1547)</f>
        <v>8.2075232469917922E-2</v>
      </c>
      <c r="H1545" s="1">
        <f t="shared" si="1006"/>
        <v>0.19340364379904709</v>
      </c>
      <c r="I1545" s="1">
        <f t="shared" si="1006"/>
        <v>0.72842232559408426</v>
      </c>
      <c r="J1545" s="1">
        <f t="shared" si="1006"/>
        <v>2.9272560196744615</v>
      </c>
      <c r="K1545" s="1">
        <f t="shared" si="1006"/>
        <v>4.338054747665562</v>
      </c>
    </row>
    <row r="1546" spans="2:11" x14ac:dyDescent="0.3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9.3671652612691194E-3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8.0432521059147066E-3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6.1025851668021474E-3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3.0512917334901712E-3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3.575953491706739E-2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7.4031980364003214E-2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0.18730105863224494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0.72537103386059409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2.9272560196744615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4.338054747665562</v>
      </c>
    </row>
    <row r="1548" spans="2:11" x14ac:dyDescent="0.3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0</v>
      </c>
      <c r="H1548" s="1">
        <f t="shared" si="1008"/>
        <v>0</v>
      </c>
      <c r="I1548" s="1">
        <f t="shared" si="1008"/>
        <v>0.17322938890460213</v>
      </c>
      <c r="J1548" s="1">
        <f t="shared" si="1008"/>
        <v>0.13284461908872883</v>
      </c>
      <c r="K1548" s="1">
        <f t="shared" si="1008"/>
        <v>0.84751411145295563</v>
      </c>
    </row>
    <row r="1549" spans="2:11" x14ac:dyDescent="0.3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0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0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0.17322938890460213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0.13284461908872883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0.84751411145295563</v>
      </c>
    </row>
    <row r="1550" spans="2:11" x14ac:dyDescent="0.3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1.1868125374774898</v>
      </c>
      <c r="G1550" s="1">
        <f t="shared" ref="G1550:K1550" si="1009">SUM(G1555:G1556)</f>
        <v>2.1175985741541146</v>
      </c>
      <c r="H1550" s="1">
        <f t="shared" si="1009"/>
        <v>1.3116207239938265</v>
      </c>
      <c r="I1550" s="1">
        <f t="shared" si="1009"/>
        <v>1.0909371845355813</v>
      </c>
      <c r="J1550" s="1">
        <f t="shared" si="1009"/>
        <v>1.4757720154982772E-2</v>
      </c>
      <c r="K1550" s="1">
        <f t="shared" si="1009"/>
        <v>7.4010780930330424E-3</v>
      </c>
    </row>
    <row r="1551" spans="2:11" x14ac:dyDescent="0.3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1.1218464361380858</v>
      </c>
      <c r="G1551" s="1">
        <f t="shared" ref="G1551:K1551" si="1010">G1550-G1552</f>
        <v>2.0016812583244574</v>
      </c>
      <c r="H1551" s="1">
        <f t="shared" si="1010"/>
        <v>1.2398226240386627</v>
      </c>
      <c r="I1551" s="1">
        <f t="shared" si="1010"/>
        <v>1.0236766926409009</v>
      </c>
      <c r="J1551" s="1">
        <f t="shared" si="1010"/>
        <v>7.0981027937251501E-3</v>
      </c>
      <c r="K1551" s="1">
        <f t="shared" si="1010"/>
        <v>-1.710559223286074E-5</v>
      </c>
    </row>
    <row r="1552" spans="2:11" x14ac:dyDescent="0.3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6.4966101339404086E-2</v>
      </c>
      <c r="G1552" s="1">
        <f t="shared" ref="G1552:K1552" si="1011">SUM(G1553:G1554)</f>
        <v>0.1159173158296572</v>
      </c>
      <c r="H1552" s="1">
        <f t="shared" si="1011"/>
        <v>7.1798099955163841E-2</v>
      </c>
      <c r="I1552" s="1">
        <f t="shared" si="1011"/>
        <v>6.7260491894680377E-2</v>
      </c>
      <c r="J1552" s="1">
        <f t="shared" si="1011"/>
        <v>7.6596173612576215E-3</v>
      </c>
      <c r="K1552" s="1">
        <f t="shared" si="1011"/>
        <v>7.4181836852659031E-3</v>
      </c>
    </row>
    <row r="1553" spans="2:11" x14ac:dyDescent="0.3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6.4966101339404086E-2</v>
      </c>
      <c r="G1553" s="1">
        <f>[1]Transport!C$25/SUM([1]Transport!C$21,[1]Transport!C$25)*G1550*(G$34+G$598)/(G$34+G$598+G$37)</f>
        <v>0.1159173158296572</v>
      </c>
      <c r="H1553" s="1">
        <f>[1]Transport!D$25/SUM([1]Transport!D$21,[1]Transport!D$25)*H1550*(H$34+H$598)/(H$34+H$598+H$37)</f>
        <v>7.1798099955163841E-2</v>
      </c>
      <c r="I1553" s="1">
        <f>[1]Transport!E$25/SUM([1]Transport!E$21,[1]Transport!E$25)*I1550*(I$34+I$598)/(I$34+I$598+I$37)</f>
        <v>6.7260491894680377E-2</v>
      </c>
      <c r="J1553" s="1">
        <f>[1]Transport!F$25/SUM([1]Transport!F$21,[1]Transport!F$25)*J1550*(J$34+J$598)/(J$34+J$598+J$37)</f>
        <v>4.4216400694216309E-3</v>
      </c>
      <c r="K1553" s="1">
        <f>[1]Transport!G$25/SUM([1]Transport!G$21,[1]Transport!G$25)*K1550*(K$34+K$598)/(K$34+K$598+K$37)</f>
        <v>6.2542296250154249E-3</v>
      </c>
    </row>
    <row r="1554" spans="2:11" x14ac:dyDescent="0.3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3.2379772918359907E-3</v>
      </c>
      <c r="K1554" s="1">
        <f>(K$37+K$717)/([1]Transport!G$21+[1]Transport!G$25)*K1550</f>
        <v>1.1639540602504787E-3</v>
      </c>
    </row>
    <row r="1555" spans="2:11" x14ac:dyDescent="0.3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0.83125615397047459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1.5407514308140016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0.54155259732873329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0.27077629530178959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0.35555638350701518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0.57684714334011322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0.77006812666509317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0.82016088923379171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1.4757720154982772E-2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7.4010780930330424E-3</v>
      </c>
    </row>
    <row r="1557" spans="2:11" x14ac:dyDescent="0.3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15.52097061540994</v>
      </c>
      <c r="G1557" s="1">
        <f t="shared" ref="G1557:K1557" si="1012">SUM(G1562:G1564)</f>
        <v>13.306930204244114</v>
      </c>
      <c r="H1557" s="1">
        <f t="shared" si="1012"/>
        <v>12.567364296660976</v>
      </c>
      <c r="I1557" s="1">
        <f t="shared" si="1012"/>
        <v>9.693809503978656</v>
      </c>
      <c r="J1557" s="1">
        <f t="shared" si="1012"/>
        <v>6.2877727961433871</v>
      </c>
      <c r="K1557" s="1">
        <f t="shared" si="1012"/>
        <v>4.1623796636467949</v>
      </c>
    </row>
    <row r="1558" spans="2:11" x14ac:dyDescent="0.3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15.147411437730346</v>
      </c>
      <c r="G1558" s="1">
        <f t="shared" ref="G1558:K1558" si="1013">G1557-G1559</f>
        <v>12.949208988919237</v>
      </c>
      <c r="H1558" s="1">
        <f t="shared" si="1013"/>
        <v>12.16865812084839</v>
      </c>
      <c r="I1558" s="1">
        <f t="shared" si="1013"/>
        <v>9.3450030547891423</v>
      </c>
      <c r="J1558" s="1">
        <f t="shared" si="1013"/>
        <v>6.0363810958244244</v>
      </c>
      <c r="K1558" s="1">
        <f t="shared" si="1013"/>
        <v>-0.27506361629411202</v>
      </c>
    </row>
    <row r="1559" spans="2:11" x14ac:dyDescent="0.3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0.37355917767959462</v>
      </c>
      <c r="G1559" s="1">
        <f t="shared" ref="G1559:K1559" si="1014">SUM(G1560:G1561)</f>
        <v>0.35772121532487755</v>
      </c>
      <c r="H1559" s="1">
        <f t="shared" si="1014"/>
        <v>0.39870617581258666</v>
      </c>
      <c r="I1559" s="1">
        <f t="shared" si="1014"/>
        <v>0.34880644918951437</v>
      </c>
      <c r="J1559" s="1">
        <f t="shared" si="1014"/>
        <v>0.25139170031896274</v>
      </c>
      <c r="K1559" s="1">
        <f t="shared" si="1014"/>
        <v>4.4374432799409069</v>
      </c>
    </row>
    <row r="1560" spans="2:11" x14ac:dyDescent="0.3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0.37355917767959462</v>
      </c>
      <c r="G1560" s="1">
        <f>[1]Transport!C$26/SUM([1]Transport!C$22,[1]Transport!C$26)*G1557*(G$33+G$580)/(G$33+G$580+G$36)</f>
        <v>0.35772121532487755</v>
      </c>
      <c r="H1560" s="1">
        <f>[1]Transport!D$26/SUM([1]Transport!D$22,[1]Transport!D$26)*H1557*(H$33+H$580)/(H$33+H$580+H$36)</f>
        <v>0.39870617581258666</v>
      </c>
      <c r="I1560" s="1">
        <f>[1]Transport!E$26/SUM([1]Transport!E$22,[1]Transport!E$26)*I1557*(I$33+I$580)/(I$33+I$580+I$36)</f>
        <v>0.34880644918951437</v>
      </c>
      <c r="J1560" s="1">
        <f>[1]Transport!F$26/SUM([1]Transport!F$22,[1]Transport!F$26)*J1557*(J$33+J$580)/(J$33+J$580+J$36)</f>
        <v>0.17194206830730172</v>
      </c>
      <c r="K1560" s="1">
        <f>[1]Transport!G$26/SUM([1]Transport!G$22,[1]Transport!G$26)*K1557*(K$33+K$580)/(K$33+K$580+K$36)</f>
        <v>0.9148524530660691</v>
      </c>
    </row>
    <row r="1561" spans="2:11" x14ac:dyDescent="0.3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7.9449632011661012E-2</v>
      </c>
      <c r="K1561" s="1">
        <f>(K$36+K$716)/([1]Transport!G$22+[1]Transport!G$26)*K1557</f>
        <v>3.522590826874838</v>
      </c>
    </row>
    <row r="1562" spans="2:11" x14ac:dyDescent="0.3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11.068696895695885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7.4386575730787703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5.4504501498187627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2.7252250559843532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4.4522737197140545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5.2485077482718907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5.658603806917248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2.6309515510548804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 x14ac:dyDescent="0.3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0.61976488289345166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1.4583103399249648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4.3376328969394216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6.2877727961433871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4.1623796636467949</v>
      </c>
    </row>
    <row r="1565" spans="2:11" x14ac:dyDescent="0.3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5.5046045344653788E-3</v>
      </c>
      <c r="G1565" s="1">
        <f t="shared" ref="G1565:K1565" si="1015">G1570</f>
        <v>7.800479746375032E-3</v>
      </c>
      <c r="H1565" s="1">
        <f t="shared" si="1015"/>
        <v>3.2593556078696607E-2</v>
      </c>
      <c r="I1565" s="1">
        <f t="shared" si="1015"/>
        <v>5.7083948478647062E-2</v>
      </c>
      <c r="J1565" s="1">
        <f t="shared" si="1015"/>
        <v>7.8983812808707338E-2</v>
      </c>
      <c r="K1565" s="1">
        <f t="shared" si="1015"/>
        <v>8.5528310248659756E-2</v>
      </c>
    </row>
    <row r="1566" spans="2:11" x14ac:dyDescent="0.3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5.082203321211942E-3</v>
      </c>
      <c r="G1566" s="1">
        <f t="shared" ref="G1566:K1566" si="1016">G1565-G1567</f>
        <v>7.0366005618223357E-3</v>
      </c>
      <c r="H1566" s="1">
        <f t="shared" si="1016"/>
        <v>2.9276716659135543E-2</v>
      </c>
      <c r="I1566" s="1">
        <f t="shared" si="1016"/>
        <v>5.6835507063198454E-2</v>
      </c>
      <c r="J1566" s="1">
        <f t="shared" si="1016"/>
        <v>7.8983812808707338E-2</v>
      </c>
      <c r="K1566" s="1">
        <f t="shared" si="1016"/>
        <v>8.5528310248659756E-2</v>
      </c>
    </row>
    <row r="1567" spans="2:11" x14ac:dyDescent="0.3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4.2240121325343665E-4</v>
      </c>
      <c r="G1567" s="1">
        <f t="shared" ref="G1567:K1567" si="1017">SUM(G1568:G1569)</f>
        <v>7.6387918455269655E-4</v>
      </c>
      <c r="H1567" s="1">
        <f t="shared" si="1017"/>
        <v>3.3168394195610645E-3</v>
      </c>
      <c r="I1567" s="1">
        <f t="shared" si="1017"/>
        <v>2.484414154486114E-4</v>
      </c>
      <c r="J1567" s="1">
        <f t="shared" si="1017"/>
        <v>0</v>
      </c>
      <c r="K1567" s="1">
        <f t="shared" si="1017"/>
        <v>0</v>
      </c>
    </row>
    <row r="1568" spans="2:11" x14ac:dyDescent="0.3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4.2240121325343665E-4</v>
      </c>
      <c r="G1568" s="1">
        <f>[1]Transport!C$27/SUM([1]Transport!C$24,[1]Transport!C$27)*G1565*(G$45+G$612)/(G$45+G$612+G$47)</f>
        <v>7.6387918455269655E-4</v>
      </c>
      <c r="H1568" s="1">
        <f>[1]Transport!D$27/SUM([1]Transport!D$24,[1]Transport!D$27)*H1565*(H$45+H$612)/(H$45+H$612+H$47)</f>
        <v>3.3168394195610645E-3</v>
      </c>
      <c r="I1568" s="1">
        <f>[1]Transport!E$27/SUM([1]Transport!E$24,[1]Transport!E$27)*I1565*(I$45+I$612)/(I$45+I$612+I$47)</f>
        <v>2.484414154486114E-4</v>
      </c>
      <c r="J1568" s="1">
        <f>[1]Transport!F$27/SUM([1]Transport!F$24,[1]Transport!F$27)*J1565*(J$45+J$612)/(J$45+J$612+J$47)</f>
        <v>0</v>
      </c>
      <c r="K1568" s="1">
        <f>[1]Transport!G$27/SUM([1]Transport!G$24,[1]Transport!G$27)*K1565*(K$45+K$612)/(K$45+K$612+K$47)</f>
        <v>0</v>
      </c>
    </row>
    <row r="1569" spans="2:11" x14ac:dyDescent="0.3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</v>
      </c>
      <c r="K1569" s="1">
        <f>(K$47+K$714)/([1]Transport!G$24+[1]Transport!G$27)*K1565</f>
        <v>0</v>
      </c>
    </row>
    <row r="1570" spans="2:11" x14ac:dyDescent="0.3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5.5046045344653788E-3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7.800479746375032E-3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3.2593556078696607E-2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5.7083948478647062E-2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7.8983812808707338E-2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8.5528310248659756E-2</v>
      </c>
    </row>
    <row r="1571" spans="2:11" x14ac:dyDescent="0.3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4.7785959328919567</v>
      </c>
      <c r="G1571" s="3">
        <f t="shared" ref="G1571:K1571" si="1018">SUM(G1572:G1580)</f>
        <v>4.7670700993733641</v>
      </c>
      <c r="H1571" s="3">
        <f t="shared" si="1018"/>
        <v>4.7076537306494863</v>
      </c>
      <c r="I1571" s="3">
        <f t="shared" si="1018"/>
        <v>4.6367115321717822</v>
      </c>
      <c r="J1571" s="3">
        <f t="shared" si="1018"/>
        <v>4.9977815568409154</v>
      </c>
      <c r="K1571" s="3">
        <f t="shared" si="1018"/>
        <v>5.4146056650757437</v>
      </c>
    </row>
    <row r="1572" spans="2:11" x14ac:dyDescent="0.3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6.4560643694107885E-3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5.5952596235620084E-3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4.304042240099698E-3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2.1520205206231589E-3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2.4365029813770089E-2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5.0442250239682664E-2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0.12761899415943573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0.49423704494611037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1.994508048197946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2.9557664411958355</v>
      </c>
    </row>
    <row r="1574" spans="2:11" x14ac:dyDescent="0.3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0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0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9.1741212704216812E-2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7.5567837902099477E-2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0.51093168588420079</v>
      </c>
    </row>
    <row r="1575" spans="2:11" x14ac:dyDescent="0.3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0.23074278990288588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0.43167285302136621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0.15382853899823426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7.6914268543973818E-2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0.12488193067883752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0.20260579842877185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0.27047072946244821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0.28806479103128607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5.1833483263446457E-3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2.5994777881539E-3</v>
      </c>
    </row>
    <row r="1577" spans="2:11" x14ac:dyDescent="0.3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2.8671980116346756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1.9930950365910394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1.5331500509633313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0.76657502015826862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1.5231874572839719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1.7955906745416685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1.9358904881053038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0.90008670975107441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0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 x14ac:dyDescent="0.3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0.28556757309766051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0.67194214465873781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1.9986406677070763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2.8972019343871946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1.9178896572993152</v>
      </c>
    </row>
    <row r="1580" spans="2:11" x14ac:dyDescent="0.3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1.7646492084046701E-3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2.5006538296132646E-3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1.0448742061894787E-2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1.829979680915279E-2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2.5320388027330783E-2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2.7418402908238142E-2</v>
      </c>
    </row>
    <row r="1581" spans="2:11" x14ac:dyDescent="0.3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0.68922285337539591</v>
      </c>
      <c r="G1582" s="1">
        <f t="shared" ref="G1582:K1582" si="1019">IFERROR(G1572/G1546,"-")</f>
        <v>0.69564643130450476</v>
      </c>
      <c r="H1582" s="1">
        <f t="shared" si="1019"/>
        <v>0.70528179819817005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3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0.68135756995377184</v>
      </c>
      <c r="G1583" s="1">
        <f t="shared" ref="G1583:K1583" si="1020">IFERROR(G1573/G1547,"-")</f>
        <v>0.68135756995377295</v>
      </c>
      <c r="H1583" s="1">
        <f t="shared" si="1020"/>
        <v>0.68135756995377383</v>
      </c>
      <c r="I1583" s="1">
        <f t="shared" si="1020"/>
        <v>0.68135756995377295</v>
      </c>
      <c r="J1583" s="1">
        <f t="shared" si="1020"/>
        <v>0.68135756995377339</v>
      </c>
      <c r="K1583" s="1">
        <f t="shared" si="1020"/>
        <v>0.68135756995377306</v>
      </c>
    </row>
    <row r="1584" spans="2:11" x14ac:dyDescent="0.3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 t="str">
        <f t="shared" ref="G1584:K1584" si="1021">IFERROR(G1574/G1549,"-")</f>
        <v>-</v>
      </c>
      <c r="H1584" s="1" t="str">
        <f t="shared" si="1021"/>
        <v>-</v>
      </c>
      <c r="I1584" s="1">
        <f t="shared" si="1021"/>
        <v>0.52959381363827895</v>
      </c>
      <c r="J1584" s="1">
        <f t="shared" si="1021"/>
        <v>0.56884379977503363</v>
      </c>
      <c r="K1584" s="1">
        <f t="shared" si="1021"/>
        <v>0.60285920786412994</v>
      </c>
    </row>
    <row r="1585" spans="2:11" x14ac:dyDescent="0.3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0.28017034051580086</v>
      </c>
      <c r="H1585" s="1">
        <f t="shared" si="1022"/>
        <v>0.28405096708428718</v>
      </c>
      <c r="I1585" s="1">
        <f t="shared" si="1022"/>
        <v>0.28405096708428701</v>
      </c>
      <c r="J1585" s="1" t="str">
        <f t="shared" si="1022"/>
        <v>-</v>
      </c>
      <c r="K1585" s="1" t="str">
        <f t="shared" si="1022"/>
        <v>-</v>
      </c>
    </row>
    <row r="1586" spans="2:11" x14ac:dyDescent="0.3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</v>
      </c>
      <c r="G1586" s="1">
        <f t="shared" ref="G1586:K1586" si="1023">IFERROR(G1576/G1556,"-")</f>
        <v>0.35122961215622078</v>
      </c>
      <c r="H1586" s="1">
        <f t="shared" si="1023"/>
        <v>0.35122961215622084</v>
      </c>
      <c r="I1586" s="1">
        <f t="shared" si="1023"/>
        <v>0.35122961215622112</v>
      </c>
      <c r="J1586" s="1">
        <f t="shared" si="1023"/>
        <v>0.35122961215622106</v>
      </c>
      <c r="K1586" s="1">
        <f t="shared" si="1023"/>
        <v>0.35122961215622112</v>
      </c>
    </row>
    <row r="1587" spans="2:11" x14ac:dyDescent="0.3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0.25903663625928713</v>
      </c>
      <c r="G1587" s="1">
        <f t="shared" ref="G1587:K1587" si="1024">IFERROR(G1577/G1562,"-")</f>
        <v>0.26793746277611236</v>
      </c>
      <c r="H1587" s="1">
        <f t="shared" si="1024"/>
        <v>0.28128870255135008</v>
      </c>
      <c r="I1587" s="1">
        <f t="shared" si="1024"/>
        <v>0.28128870255134991</v>
      </c>
      <c r="J1587" s="1" t="str">
        <f t="shared" si="1024"/>
        <v>-</v>
      </c>
      <c r="K1587" s="1" t="str">
        <f t="shared" si="1024"/>
        <v>-</v>
      </c>
    </row>
    <row r="1588" spans="2:11" x14ac:dyDescent="0.3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0.34211451343153221</v>
      </c>
      <c r="G1588" s="1">
        <f t="shared" ref="G1588:K1588" si="1025">IFERROR(G1578/G1563,"-")</f>
        <v>0.34211451343153293</v>
      </c>
      <c r="H1588" s="1">
        <f t="shared" si="1025"/>
        <v>0.3421145134315311</v>
      </c>
      <c r="I1588" s="1">
        <f t="shared" si="1025"/>
        <v>0.34211451343153182</v>
      </c>
      <c r="J1588" s="1" t="str">
        <f t="shared" si="1025"/>
        <v>-</v>
      </c>
      <c r="K1588" s="1" t="str">
        <f t="shared" si="1025"/>
        <v>-</v>
      </c>
    </row>
    <row r="1589" spans="2:11" x14ac:dyDescent="0.3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0.46076759264650774</v>
      </c>
      <c r="H1589" s="1">
        <f t="shared" si="1026"/>
        <v>0.46076759264650868</v>
      </c>
      <c r="I1589" s="1">
        <f t="shared" si="1026"/>
        <v>0.46076759264650813</v>
      </c>
      <c r="J1589" s="1">
        <f t="shared" si="1026"/>
        <v>0.46076759264650863</v>
      </c>
      <c r="K1589" s="1">
        <f t="shared" si="1026"/>
        <v>0.46076759264650796</v>
      </c>
    </row>
    <row r="1590" spans="2:11" x14ac:dyDescent="0.3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0.3205769274351799</v>
      </c>
      <c r="G1590" s="1">
        <f t="shared" ref="G1590:K1590" si="1027">IFERROR(G1580/G1570,"-")</f>
        <v>0.32057692743518063</v>
      </c>
      <c r="H1590" s="1">
        <f t="shared" si="1027"/>
        <v>0.32057692743517985</v>
      </c>
      <c r="I1590" s="1">
        <f t="shared" si="1027"/>
        <v>0.32057692743517996</v>
      </c>
      <c r="J1590" s="1">
        <f t="shared" si="1027"/>
        <v>0.32057692743517963</v>
      </c>
      <c r="K1590" s="1">
        <f t="shared" si="1027"/>
        <v>0.32057692743517979</v>
      </c>
    </row>
    <row r="1591" spans="2:11" x14ac:dyDescent="0.3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24.512381597766783</v>
      </c>
      <c r="G1591" s="3">
        <f t="shared" ref="G1591" si="1028">G1592+G1595+G1597+G1604+G1612</f>
        <v>21.336932617997618</v>
      </c>
      <c r="H1591" s="3">
        <f t="shared" ref="H1591" si="1029">H1592+H1595+H1597+H1604+H1612</f>
        <v>19.125912132302766</v>
      </c>
      <c r="I1591" s="3">
        <f t="shared" ref="I1591" si="1030">I1592+I1595+I1597+I1604+I1612</f>
        <v>16.240755056879724</v>
      </c>
      <c r="J1591" s="3">
        <f t="shared" ref="J1591" si="1031">J1592+J1595+J1597+J1604+J1612</f>
        <v>14.145598011593242</v>
      </c>
      <c r="K1591" s="3">
        <f t="shared" ref="K1591" si="1032">K1592+K1595+K1597+K1604+K1612</f>
        <v>11.499857382856852</v>
      </c>
    </row>
    <row r="1592" spans="2:11" x14ac:dyDescent="0.3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1.0285952388168441E-2</v>
      </c>
      <c r="G1592" s="1">
        <f t="shared" ref="G1592" si="1035">SUM(G1593:G1594)</f>
        <v>2.9675601532022887E-2</v>
      </c>
      <c r="H1592" s="1">
        <f t="shared" ref="H1592" si="1036">SUM(H1593:H1594)</f>
        <v>8.2002325937371112E-2</v>
      </c>
      <c r="I1592" s="1">
        <f t="shared" ref="I1592" si="1037">SUM(I1593:I1594)</f>
        <v>0.28427742688105806</v>
      </c>
      <c r="J1592" s="1">
        <f t="shared" ref="J1592" si="1038">SUM(J1593:J1594)</f>
        <v>1.1725637042705375</v>
      </c>
      <c r="K1592" s="1">
        <f t="shared" ref="K1592" si="1039">SUM(K1593:K1594)</f>
        <v>4.0682858320167332</v>
      </c>
    </row>
    <row r="1593" spans="2:11" x14ac:dyDescent="0.3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1.0285952388168441E-2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2.9675601532022887E-2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8.2002325937371112E-2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0.28427742688105806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1.1725637042705375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4.0682858320167332</v>
      </c>
    </row>
    <row r="1595" spans="2:11" x14ac:dyDescent="0.3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3.0469211369383888E-3</v>
      </c>
      <c r="G1595" s="1">
        <f t="shared" ref="G1595" si="1041">G1596</f>
        <v>9.0631960843376574E-3</v>
      </c>
      <c r="H1595" s="1">
        <f t="shared" ref="H1595" si="1042">H1596</f>
        <v>9.0718695520053544E-3</v>
      </c>
      <c r="I1595" s="1">
        <f t="shared" ref="I1595" si="1043">I1596</f>
        <v>5.2101616157093446E-2</v>
      </c>
      <c r="J1595" s="1">
        <f t="shared" ref="J1595" si="1044">J1596</f>
        <v>1.3087918579346178</v>
      </c>
      <c r="K1595" s="1">
        <f t="shared" ref="K1595" si="1045">K1596</f>
        <v>2.9547996018062546</v>
      </c>
    </row>
    <row r="1596" spans="2:11" x14ac:dyDescent="0.3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3.0469211369383888E-3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9.0631960843376574E-3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9.0718695520053544E-3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5.2101616157093446E-2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1.3087918579346178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2.9547996018062546</v>
      </c>
    </row>
    <row r="1597" spans="2:11" x14ac:dyDescent="0.3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24.436222762742247</v>
      </c>
      <c r="G1604" s="1">
        <f t="shared" ref="G1604:K1604" si="1049">SUM(G1609:G1611)</f>
        <v>21.283313175428422</v>
      </c>
      <c r="H1604" s="1">
        <f t="shared" si="1049"/>
        <v>18.947412404062558</v>
      </c>
      <c r="I1604" s="1">
        <f t="shared" si="1049"/>
        <v>15.712975313275395</v>
      </c>
      <c r="J1604" s="1">
        <f t="shared" si="1049"/>
        <v>11.129211767566673</v>
      </c>
      <c r="K1604" s="1">
        <f t="shared" si="1049"/>
        <v>3.3513315035385487</v>
      </c>
    </row>
    <row r="1605" spans="2:11" x14ac:dyDescent="0.3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23.848091033932562</v>
      </c>
      <c r="G1605" s="1">
        <f t="shared" ref="G1605:K1605" si="1050">G1604-G1606</f>
        <v>20.711168245050267</v>
      </c>
      <c r="H1605" s="1">
        <f t="shared" si="1050"/>
        <v>18.346295880116887</v>
      </c>
      <c r="I1605" s="1">
        <f t="shared" si="1050"/>
        <v>15.147584883127516</v>
      </c>
      <c r="J1605" s="1">
        <f t="shared" si="1050"/>
        <v>10.684254298496795</v>
      </c>
      <c r="K1605" s="1">
        <f t="shared" si="1050"/>
        <v>-0.22146691009826158</v>
      </c>
    </row>
    <row r="1606" spans="2:11" x14ac:dyDescent="0.3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0.58813172880968612</v>
      </c>
      <c r="G1606" s="1">
        <f t="shared" ref="G1606:K1606" si="1051">SUM(G1607:G1608)</f>
        <v>0.57214493037815617</v>
      </c>
      <c r="H1606" s="1">
        <f t="shared" si="1051"/>
        <v>0.60111652394566883</v>
      </c>
      <c r="I1606" s="1">
        <f t="shared" si="1051"/>
        <v>0.56539043014787871</v>
      </c>
      <c r="J1606" s="1">
        <f t="shared" si="1051"/>
        <v>0.44495746906987854</v>
      </c>
      <c r="K1606" s="1">
        <f t="shared" si="1051"/>
        <v>3.5727984136368103</v>
      </c>
    </row>
    <row r="1607" spans="2:11" x14ac:dyDescent="0.3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0.58813172880968612</v>
      </c>
      <c r="G1607" s="1">
        <f>[1]Transport!C$26/SUM([1]Transport!C$22,[1]Transport!C$26)*G1604*(G$33+G$580)/(G$33+G$580+G$36)</f>
        <v>0.57214493037815617</v>
      </c>
      <c r="H1607" s="1">
        <f>[1]Transport!D$26/SUM([1]Transport!D$22,[1]Transport!D$26)*H1604*(H$33+H$580)/(H$33+H$580+H$36)</f>
        <v>0.60111652394566883</v>
      </c>
      <c r="I1607" s="1">
        <f>[1]Transport!E$26/SUM([1]Transport!E$22,[1]Transport!E$26)*I1604*(I$33+I$580)/(I$33+I$580+I$36)</f>
        <v>0.56539043014787871</v>
      </c>
      <c r="J1607" s="1">
        <f>[1]Transport!F$26/SUM([1]Transport!F$22,[1]Transport!F$26)*J1604*(J$33+J$580)/(J$33+J$580+J$36)</f>
        <v>0.30433346623451019</v>
      </c>
      <c r="K1607" s="1">
        <f>[1]Transport!G$26/SUM([1]Transport!G$22,[1]Transport!G$26)*K1604*(K$33+K$580)/(K$33+K$580+K$36)</f>
        <v>0.73659158817906578</v>
      </c>
    </row>
    <row r="1608" spans="2:11" x14ac:dyDescent="0.3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0.14062400283536833</v>
      </c>
      <c r="K1608" s="1">
        <f>(K$36+K$716)/([1]Transport!G$22+[1]Transport!G$26)*K1604</f>
        <v>2.8362068254577446</v>
      </c>
    </row>
    <row r="1609" spans="2:11" x14ac:dyDescent="0.3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19.239370408544154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15.923457323524715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11.439488530224992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4.8627288471465864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5.196852354198092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 x14ac:dyDescent="0.3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5.3598558519037054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7.5079238738375658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10.850246466128809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11.129211767566673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3.3513315035385487</v>
      </c>
    </row>
    <row r="1612" spans="2:11" x14ac:dyDescent="0.3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6.2825961499427554E-2</v>
      </c>
      <c r="G1612" s="1">
        <f t="shared" ref="G1612:K1612" si="1052">G1617</f>
        <v>1.4880644952835085E-2</v>
      </c>
      <c r="H1612" s="1">
        <f t="shared" si="1052"/>
        <v>8.7425532750832008E-2</v>
      </c>
      <c r="I1612" s="1">
        <f t="shared" si="1052"/>
        <v>0.19140070056617858</v>
      </c>
      <c r="J1612" s="1">
        <f t="shared" si="1052"/>
        <v>0.53503068182141233</v>
      </c>
      <c r="K1612" s="1">
        <f t="shared" si="1052"/>
        <v>1.1254404454953155</v>
      </c>
    </row>
    <row r="1613" spans="2:11" x14ac:dyDescent="0.3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5.8004949890870773E-2</v>
      </c>
      <c r="G1613" s="1">
        <f t="shared" ref="G1613:K1613" si="1053">G1612-G1614</f>
        <v>1.3423424973836712E-2</v>
      </c>
      <c r="H1613" s="1">
        <f t="shared" si="1053"/>
        <v>7.8528790934629347E-2</v>
      </c>
      <c r="I1613" s="1">
        <f t="shared" si="1053"/>
        <v>0.19056768424138276</v>
      </c>
      <c r="J1613" s="1">
        <f t="shared" si="1053"/>
        <v>0.53503068182141233</v>
      </c>
      <c r="K1613" s="1">
        <f t="shared" si="1053"/>
        <v>1.1254404454953155</v>
      </c>
    </row>
    <row r="1614" spans="2:11" x14ac:dyDescent="0.3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4.8210116085567831E-3</v>
      </c>
      <c r="G1614" s="1">
        <f t="shared" ref="G1614:K1614" si="1054">SUM(G1615:G1616)</f>
        <v>1.4572199789983737E-3</v>
      </c>
      <c r="H1614" s="1">
        <f t="shared" si="1054"/>
        <v>8.8967418162026607E-3</v>
      </c>
      <c r="I1614" s="1">
        <f t="shared" si="1054"/>
        <v>8.3301632479583282E-4</v>
      </c>
      <c r="J1614" s="1">
        <f t="shared" si="1054"/>
        <v>0</v>
      </c>
      <c r="K1614" s="1">
        <f t="shared" si="1054"/>
        <v>0</v>
      </c>
    </row>
    <row r="1615" spans="2:11" x14ac:dyDescent="0.3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4.8210116085567831E-3</v>
      </c>
      <c r="G1615" s="1">
        <f>[1]Transport!C$27/SUM([1]Transport!C$24,[1]Transport!C$27)*G1612*(G$45+G$612)/(G$45+G$612+G$47)</f>
        <v>1.4572199789983737E-3</v>
      </c>
      <c r="H1615" s="1">
        <f>[1]Transport!D$27/SUM([1]Transport!D$24,[1]Transport!D$27)*H1612*(H$45+H$612)/(H$45+H$612+H$47)</f>
        <v>8.8967418162026607E-3</v>
      </c>
      <c r="I1615" s="1">
        <f>[1]Transport!E$27/SUM([1]Transport!E$24,[1]Transport!E$27)*I1612*(I$45+I$612)/(I$45+I$612+I$47)</f>
        <v>8.3301632479583282E-4</v>
      </c>
      <c r="J1615" s="1">
        <f>[1]Transport!F$27/SUM([1]Transport!F$24,[1]Transport!F$27)*J1612*(J$45+J$612)/(J$45+J$612+J$47)</f>
        <v>0</v>
      </c>
      <c r="K1615" s="1">
        <f>[1]Transport!G$27/SUM([1]Transport!G$24,[1]Transport!G$27)*K1612*(K$45+K$612)/(K$45+K$612+K$47)</f>
        <v>0</v>
      </c>
    </row>
    <row r="1616" spans="2:11" x14ac:dyDescent="0.3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</v>
      </c>
      <c r="K1616" s="1">
        <f>(K$47+K$714)/([1]Transport!G$24+[1]Transport!G$27)*K1612</f>
        <v>0</v>
      </c>
    </row>
    <row r="1617" spans="2:11" x14ac:dyDescent="0.3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6.2825961499427554E-2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1.4880644952835085E-2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8.7425532750832008E-2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0.19140070056617858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0.53503068182141233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1.1254404454953155</v>
      </c>
    </row>
    <row r="1618" spans="2:11" x14ac:dyDescent="0.3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2.2034023065293735</v>
      </c>
      <c r="G1618" s="3">
        <f t="shared" ref="G1618" si="1055">SUM(G1619:G1627)</f>
        <v>2.2248416654891883</v>
      </c>
      <c r="H1618" s="3">
        <f t="shared" ref="H1618" si="1056">SUM(H1619:H1627)</f>
        <v>2.2568890038398193</v>
      </c>
      <c r="I1618" s="3">
        <f t="shared" ref="I1618" si="1057">SUM(I1619:I1627)</f>
        <v>2.3103758588445622</v>
      </c>
      <c r="J1618" s="3">
        <f t="shared" ref="J1618" si="1058">SUM(J1619:J1627)</f>
        <v>2.5117181057079723</v>
      </c>
      <c r="K1618" s="3">
        <f t="shared" ref="K1618" si="1059">SUM(K1619:K1627)</f>
        <v>2.7155166939173361</v>
      </c>
    </row>
    <row r="1619" spans="2:11" x14ac:dyDescent="0.3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2.7641209875843569E-3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8.039392250159429E-3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2.2745838481672154E-2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8.2592958443374956E-2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0.36750172571360462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1.3776696406550311</v>
      </c>
    </row>
    <row r="1621" spans="2:11" x14ac:dyDescent="0.3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5.3156199577181803E-4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1.5918902118431625E-3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1.5934136488464506E-3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9.6787044286729372E-3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0.26115944557540138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0.6448839355470759</v>
      </c>
    </row>
    <row r="1622" spans="2:11" x14ac:dyDescent="0.3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1.5767368570856373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1.3375100750762612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0.99592225731416562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0.42334933746042974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0.61688464117424535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0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0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 x14ac:dyDescent="0.3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0.87615876380308533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1.2272966814383235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1.7736556342920495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1.81925721396232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0.54783161121614155</v>
      </c>
    </row>
    <row r="1627" spans="2:11" x14ac:dyDescent="0.3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6.4851252861348576E-3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1.5415441478391007E-3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9.3308129568113081E-3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2.1099224220034771E-2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6.3799720456646086E-2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0.14513150649908751</v>
      </c>
    </row>
    <row r="1628" spans="2:11" x14ac:dyDescent="0.3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0.26872776416540922</v>
      </c>
      <c r="G1630" s="1">
        <f t="shared" ref="G1630:K1630" si="1062">IFERROR(G1620/G1594,"-")</f>
        <v>0.27090915887531836</v>
      </c>
      <c r="H1630" s="1">
        <f t="shared" si="1062"/>
        <v>0.27738040624657623</v>
      </c>
      <c r="I1630" s="1">
        <f t="shared" si="1062"/>
        <v>0.29053646414891721</v>
      </c>
      <c r="J1630" s="1">
        <f t="shared" si="1062"/>
        <v>0.31341727905711597</v>
      </c>
      <c r="K1630" s="1">
        <f t="shared" si="1062"/>
        <v>0.33863639319858008</v>
      </c>
    </row>
    <row r="1631" spans="2:11" x14ac:dyDescent="0.3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</v>
      </c>
      <c r="G1631" s="1">
        <f t="shared" ref="G1631:K1631" si="1063">IFERROR(G1621/G1596,"-")</f>
        <v>0.17564335991738597</v>
      </c>
      <c r="H1631" s="1">
        <f t="shared" si="1063"/>
        <v>0.17564335991738589</v>
      </c>
      <c r="I1631" s="1">
        <f t="shared" si="1063"/>
        <v>0.18576591558101249</v>
      </c>
      <c r="J1631" s="1">
        <f t="shared" si="1063"/>
        <v>0.19954238253554898</v>
      </c>
      <c r="K1631" s="1">
        <f t="shared" si="1063"/>
        <v>0.21824963532310668</v>
      </c>
    </row>
    <row r="1632" spans="2:11" x14ac:dyDescent="0.3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8.3996210615660344E-2</v>
      </c>
      <c r="H1634" s="1">
        <f t="shared" si="1066"/>
        <v>8.706003373164603E-2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 x14ac:dyDescent="0.3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0.11870351496053512</v>
      </c>
      <c r="G1635" s="1" t="str">
        <f t="shared" ref="G1635:K1635" si="1067">IFERROR(G1625/G1610,"-")</f>
        <v>-</v>
      </c>
      <c r="H1635" s="1" t="str">
        <f t="shared" si="1067"/>
        <v>-</v>
      </c>
      <c r="I1635" s="1" t="str">
        <f t="shared" si="1067"/>
        <v>-</v>
      </c>
      <c r="J1635" s="1" t="str">
        <f t="shared" si="1067"/>
        <v>-</v>
      </c>
      <c r="K1635" s="1" t="str">
        <f t="shared" si="1067"/>
        <v>-</v>
      </c>
    </row>
    <row r="1636" spans="2:11" x14ac:dyDescent="0.3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</v>
      </c>
      <c r="H1636" s="1">
        <f t="shared" si="1068"/>
        <v>0.16346685209675796</v>
      </c>
      <c r="I1636" s="1">
        <f t="shared" si="1068"/>
        <v>0.16346685209675804</v>
      </c>
      <c r="J1636" s="1">
        <f t="shared" si="1068"/>
        <v>0.16346685209675799</v>
      </c>
      <c r="K1636" s="1">
        <f t="shared" si="1068"/>
        <v>0.16346685209675799</v>
      </c>
    </row>
    <row r="1637" spans="2:11" x14ac:dyDescent="0.3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0.10322365358776002</v>
      </c>
      <c r="G1637" s="1">
        <f t="shared" ref="G1637:K1637" si="1069">IFERROR(G1627/G1617,"-")</f>
        <v>0.10359390689886752</v>
      </c>
      <c r="H1637" s="1">
        <f t="shared" si="1069"/>
        <v>0.10672869427521457</v>
      </c>
      <c r="I1637" s="1">
        <f t="shared" si="1069"/>
        <v>0.11023587770379929</v>
      </c>
      <c r="J1637" s="1">
        <f t="shared" si="1069"/>
        <v>0.1192449753338478</v>
      </c>
      <c r="K1637" s="1">
        <f t="shared" si="1069"/>
        <v>0.12895529663963157</v>
      </c>
    </row>
    <row r="1638" spans="2:11" x14ac:dyDescent="0.3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28.743325831787569</v>
      </c>
      <c r="G1638" s="1">
        <f t="shared" ref="G1638:K1638" si="1070">G1639+G1643+G1647+G1653</f>
        <v>27.388889776063735</v>
      </c>
      <c r="H1638" s="1">
        <f t="shared" si="1070"/>
        <v>24.279074083810883</v>
      </c>
      <c r="I1638" s="1">
        <f t="shared" si="1070"/>
        <v>19.483305003036619</v>
      </c>
      <c r="J1638" s="1">
        <f t="shared" si="1070"/>
        <v>28.080999031997624</v>
      </c>
      <c r="K1638" s="1">
        <f t="shared" si="1070"/>
        <v>28.976472036262294</v>
      </c>
    </row>
    <row r="1639" spans="2:11" x14ac:dyDescent="0.3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9.2070286150222529</v>
      </c>
      <c r="G1639" s="1">
        <f t="shared" ref="G1639:K1639" si="1073">SUM(G1640:G1642)</f>
        <v>9.8273015761090061</v>
      </c>
      <c r="H1639" s="1">
        <f t="shared" si="1073"/>
        <v>10.285359998260024</v>
      </c>
      <c r="I1639" s="1">
        <f t="shared" si="1073"/>
        <v>10.606309479620553</v>
      </c>
      <c r="J1639" s="1">
        <f t="shared" si="1073"/>
        <v>11.737697063851471</v>
      </c>
      <c r="K1639" s="1">
        <f t="shared" si="1073"/>
        <v>12.633170066699122</v>
      </c>
    </row>
    <row r="1640" spans="2:11" x14ac:dyDescent="0.3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8.7118099945156704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9.7093219845856122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10.452588271024352</v>
      </c>
    </row>
    <row r="1641" spans="2:11" x14ac:dyDescent="0.3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1.5023086019213077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1.5903943870315007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1.7464583379173069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1.8944994851048822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2.0283750792658579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2.1805817956747702</v>
      </c>
    </row>
    <row r="1642" spans="2:11" x14ac:dyDescent="0.3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0.33100175222658196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0.33100020803836216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0</v>
      </c>
      <c r="J1643" s="1">
        <f t="shared" si="1075"/>
        <v>0</v>
      </c>
      <c r="K1643" s="1">
        <f t="shared" si="1075"/>
        <v>0</v>
      </c>
    </row>
    <row r="1644" spans="2:11" x14ac:dyDescent="0.3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3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0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0</v>
      </c>
      <c r="H1647" s="1">
        <f t="shared" si="1077"/>
        <v>0</v>
      </c>
      <c r="I1647" s="1">
        <f t="shared" si="1077"/>
        <v>0</v>
      </c>
      <c r="J1647" s="1">
        <f t="shared" si="1077"/>
        <v>0</v>
      </c>
      <c r="K1647" s="1">
        <f t="shared" si="1077"/>
        <v>0</v>
      </c>
    </row>
    <row r="1648" spans="2:11" x14ac:dyDescent="0.3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1.6634759118933204</v>
      </c>
      <c r="G1648" s="1">
        <f t="shared" ref="G1648:K1648" si="1079">G1647-G1649</f>
        <v>0</v>
      </c>
      <c r="H1648" s="1">
        <f t="shared" si="1079"/>
        <v>0</v>
      </c>
      <c r="I1648" s="1">
        <f t="shared" si="1079"/>
        <v>0</v>
      </c>
      <c r="J1648" s="1">
        <f t="shared" si="1079"/>
        <v>0</v>
      </c>
      <c r="K1648" s="1">
        <f t="shared" si="1079"/>
        <v>0</v>
      </c>
    </row>
    <row r="1649" spans="2:11" x14ac:dyDescent="0.3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9.6331851835037619E-2</v>
      </c>
      <c r="G1649" s="1">
        <f t="shared" ref="G1649:K1649" si="1080">SUM(G1650:G1651)</f>
        <v>0</v>
      </c>
      <c r="H1649" s="1">
        <f t="shared" si="1080"/>
        <v>0</v>
      </c>
      <c r="I1649" s="1">
        <f t="shared" si="1080"/>
        <v>0</v>
      </c>
      <c r="J1649" s="1">
        <f t="shared" si="1080"/>
        <v>0</v>
      </c>
      <c r="K1649" s="1">
        <f t="shared" si="1080"/>
        <v>0</v>
      </c>
    </row>
    <row r="1650" spans="2:11" x14ac:dyDescent="0.3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9.6331851835037619E-2</v>
      </c>
      <c r="G1650" s="1">
        <f>[1]Transport!C$25/SUM([1]Transport!C$21,[1]Transport!C$25)*G1647*(G$34+G$598)/(G$34+G$598+G$37)</f>
        <v>0</v>
      </c>
      <c r="H1650" s="1">
        <f>[1]Transport!D$25/SUM([1]Transport!D$21,[1]Transport!D$25)*H1647*(H$34+H$598)/(H$34+H$598+H$37)</f>
        <v>0</v>
      </c>
      <c r="I1650" s="1">
        <f>[1]Transport!E$25/SUM([1]Transport!E$21,[1]Transport!E$25)*I1647*(I$34+I$598)/(I$34+I$598+I$37)</f>
        <v>0</v>
      </c>
      <c r="J1650" s="1">
        <f>[1]Transport!F$25/SUM([1]Transport!F$21,[1]Transport!F$25)*J1647*(J$34+J$598)/(J$34+J$598+J$37)</f>
        <v>0</v>
      </c>
      <c r="K1650" s="1">
        <f>[1]Transport!G$25/SUM([1]Transport!G$21,[1]Transport!G$25)*K1647*(K$34+K$598)/(K$34+K$598+K$37)</f>
        <v>0</v>
      </c>
    </row>
    <row r="1651" spans="2:11" x14ac:dyDescent="0.3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</v>
      </c>
      <c r="K1651" s="1">
        <f>(K$37+K$717)/([1]Transport!G$21+[1]Transport!G$25)*K1647</f>
        <v>0</v>
      </c>
    </row>
    <row r="1652" spans="2:11" x14ac:dyDescent="0.3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0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0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0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17.776489453036959</v>
      </c>
      <c r="G1653" s="1">
        <f t="shared" ref="G1653:K1653" si="1081">SUM(G1658:G1660)</f>
        <v>17.561588199954731</v>
      </c>
      <c r="H1653" s="1">
        <f t="shared" si="1081"/>
        <v>13.993714085550861</v>
      </c>
      <c r="I1653" s="1">
        <f t="shared" si="1081"/>
        <v>8.8769955234160687</v>
      </c>
      <c r="J1653" s="1">
        <f t="shared" si="1081"/>
        <v>16.343301968146154</v>
      </c>
      <c r="K1653" s="1">
        <f t="shared" si="1081"/>
        <v>16.343301969563171</v>
      </c>
    </row>
    <row r="1654" spans="2:11" x14ac:dyDescent="0.3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17.348644381575166</v>
      </c>
      <c r="G1654" s="1">
        <f t="shared" ref="G1654:K1654" si="1082">G1653-G1655</f>
        <v>17.089491887920328</v>
      </c>
      <c r="H1654" s="1">
        <f t="shared" si="1082"/>
        <v>13.54975622002236</v>
      </c>
      <c r="I1654" s="1">
        <f t="shared" si="1082"/>
        <v>8.5575799946991982</v>
      </c>
      <c r="J1654" s="1">
        <f t="shared" si="1082"/>
        <v>15.689879746351099</v>
      </c>
      <c r="K1654" s="1">
        <f t="shared" si="1082"/>
        <v>-1.0800186684547022</v>
      </c>
    </row>
    <row r="1655" spans="2:11" x14ac:dyDescent="0.3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0.42784507146179418</v>
      </c>
      <c r="G1655" s="1">
        <f t="shared" ref="G1655:K1655" si="1083">SUM(G1656:G1657)</f>
        <v>0.47209631203440167</v>
      </c>
      <c r="H1655" s="1">
        <f t="shared" si="1083"/>
        <v>0.44395786552850203</v>
      </c>
      <c r="I1655" s="1">
        <f t="shared" si="1083"/>
        <v>0.31941552871687123</v>
      </c>
      <c r="J1655" s="1">
        <f t="shared" si="1083"/>
        <v>0.65342222179505405</v>
      </c>
      <c r="K1655" s="1">
        <f t="shared" si="1083"/>
        <v>17.423320638017874</v>
      </c>
    </row>
    <row r="1656" spans="2:11" x14ac:dyDescent="0.3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0.42784507146179418</v>
      </c>
      <c r="G1656" s="1">
        <f>[1]Transport!C$26/SUM([1]Transport!C$22,[1]Transport!C$26)*G1653*(G$33+G$580)/(G$33+G$580+G$36)</f>
        <v>0.47209631203440167</v>
      </c>
      <c r="H1656" s="1">
        <f>[1]Transport!D$26/SUM([1]Transport!D$22,[1]Transport!D$26)*H1653*(H$33+H$580)/(H$33+H$580+H$36)</f>
        <v>0.44395786552850203</v>
      </c>
      <c r="I1656" s="1">
        <f>[1]Transport!E$26/SUM([1]Transport!E$22,[1]Transport!E$26)*I1653*(I$33+I$580)/(I$33+I$580+I$36)</f>
        <v>0.31941552871687123</v>
      </c>
      <c r="J1656" s="1">
        <f>[1]Transport!F$26/SUM([1]Transport!F$22,[1]Transport!F$26)*J1653*(J$33+J$580)/(J$33+J$580+J$36)</f>
        <v>0.44691518515068224</v>
      </c>
      <c r="K1656" s="1">
        <f>[1]Transport!G$26/SUM([1]Transport!G$22,[1]Transport!G$26)*K1653*(K$33+K$580)/(K$33+K$580+K$36)</f>
        <v>3.5921062243886497</v>
      </c>
    </row>
    <row r="1657" spans="2:11" x14ac:dyDescent="0.3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0.20650703664437187</v>
      </c>
      <c r="K1657" s="1">
        <f>(K$36+K$716)/([1]Transport!G$22+[1]Transport!G$26)*K1653</f>
        <v>13.831214413629223</v>
      </c>
    </row>
    <row r="1658" spans="2:11" x14ac:dyDescent="0.3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0.39609164670224889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0.27726413103189074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17.284324068922839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13.993714085550861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8.8769955234160687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16.343301968146154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16.343301969563171</v>
      </c>
    </row>
    <row r="1661" spans="2:11" x14ac:dyDescent="0.3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0.22017045255812553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0.24502563712435996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0.26340107385058076</v>
      </c>
    </row>
    <row r="1663" spans="2:11" x14ac:dyDescent="0.3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2.5094611289977257E-2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2.6565999082529143E-2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2.9172896346412739E-2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3.1645780438831109E-2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3.3882042677087568E-2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3.6424508571991296E-2</v>
      </c>
    </row>
    <row r="1664" spans="2:11" x14ac:dyDescent="0.3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0.81671084516776205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0.81670703505117903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3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0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0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0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0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1.6053887100227569E-3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1.1237720092276316E-3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17.081575147657301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13.829564742826699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8.7728664143300197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16.151591443005199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16.1515914444057</v>
      </c>
    </row>
    <row r="1672" spans="2:11" x14ac:dyDescent="0.3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2.5236122307341267E-2</v>
      </c>
      <c r="K1673" s="7">
        <f t="shared" si="1087"/>
        <v>2.5199602913735308E-2</v>
      </c>
    </row>
    <row r="1674" spans="2:11" x14ac:dyDescent="0.3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1.6704032219401307E-2</v>
      </c>
      <c r="G1674" s="7">
        <f t="shared" ref="G1674:K1674" si="1088">IFERROR(G1663/G1641,"-")</f>
        <v>1.6704032219401282E-2</v>
      </c>
      <c r="H1674" s="7">
        <f t="shared" si="1088"/>
        <v>1.67040322194013E-2</v>
      </c>
      <c r="I1674" s="7">
        <f t="shared" si="1088"/>
        <v>1.6704032219401293E-2</v>
      </c>
      <c r="J1674" s="7">
        <f t="shared" si="1088"/>
        <v>1.6704032219401307E-2</v>
      </c>
      <c r="K1674" s="7">
        <f t="shared" si="1088"/>
        <v>1.6704032219401296E-2</v>
      </c>
    </row>
    <row r="1675" spans="2:11" x14ac:dyDescent="0.3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2.4673913043478262</v>
      </c>
      <c r="H1675">
        <f t="shared" si="1089"/>
        <v>2.4673913043478346</v>
      </c>
      <c r="I1675" t="str">
        <f t="shared" si="1089"/>
        <v>-</v>
      </c>
      <c r="J1675" t="str">
        <f t="shared" si="1089"/>
        <v>-</v>
      </c>
      <c r="K1675" t="str">
        <f t="shared" si="1089"/>
        <v>-</v>
      </c>
    </row>
    <row r="1676" spans="2:11" x14ac:dyDescent="0.3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3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 t="str">
        <f t="shared" si="1092"/>
        <v>-</v>
      </c>
      <c r="J1678" t="str">
        <f t="shared" si="1092"/>
        <v>-</v>
      </c>
      <c r="K1678" t="str">
        <f t="shared" si="1092"/>
        <v>-</v>
      </c>
    </row>
    <row r="1679" spans="2:11" x14ac:dyDescent="0.3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 t="str">
        <f t="shared" ref="G1679:K1679" si="1093">IFERROR(G1668/G1652,"-")</f>
        <v>-</v>
      </c>
      <c r="H1679" s="4" t="str">
        <f t="shared" si="1093"/>
        <v>-</v>
      </c>
      <c r="I1679" s="4" t="str">
        <f t="shared" si="1093"/>
        <v>-</v>
      </c>
      <c r="J1679" s="4" t="str">
        <f t="shared" si="1093"/>
        <v>-</v>
      </c>
      <c r="K1679" s="4" t="str">
        <f t="shared" si="1093"/>
        <v>-</v>
      </c>
    </row>
    <row r="1680" spans="2:11" x14ac:dyDescent="0.3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4.0530738867855095E-3</v>
      </c>
      <c r="G1681" s="1">
        <f t="shared" si="1094"/>
        <v>4.0530738867855069E-3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0.98826978015124811</v>
      </c>
      <c r="H1682" s="4">
        <f t="shared" si="1094"/>
        <v>0.98826978015124278</v>
      </c>
      <c r="I1682" s="4">
        <f t="shared" si="1094"/>
        <v>0.988269780151249</v>
      </c>
      <c r="J1682" s="4">
        <f t="shared" si="1094"/>
        <v>0.98826978015124434</v>
      </c>
      <c r="K1682" s="4">
        <f t="shared" si="1094"/>
        <v>0.98826978015125078</v>
      </c>
    </row>
    <row r="1683" spans="2:11" x14ac:dyDescent="0.3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34.726661056137331</v>
      </c>
      <c r="G1683" s="3">
        <f t="shared" ref="G1683:K1683" si="1095">SUM(G1684:G1686,G1689:G1691,-G1696)</f>
        <v>32.298632216625442</v>
      </c>
      <c r="H1683" s="3">
        <f t="shared" si="1095"/>
        <v>28.477653636115946</v>
      </c>
      <c r="I1683" s="3">
        <f t="shared" si="1095"/>
        <v>21.551882220839467</v>
      </c>
      <c r="J1683" s="3">
        <f t="shared" si="1095"/>
        <v>13.898164252770446</v>
      </c>
      <c r="K1683" s="3">
        <f t="shared" si="1095"/>
        <v>2.5082226762229709E-7</v>
      </c>
    </row>
    <row r="1684" spans="2:11" x14ac:dyDescent="0.3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2.5722522571681528</v>
      </c>
      <c r="G1684" s="1">
        <f>[1]Summary!C53+[1]Summary!C59</f>
        <v>2.3469329611904151</v>
      </c>
      <c r="H1684" s="1">
        <f>[1]Summary!D53+[1]Summary!D59</f>
        <v>2.3578867348355712</v>
      </c>
      <c r="I1684" s="1">
        <f>[1]Summary!E53+[1]Summary!E59</f>
        <v>2.3815601761874485</v>
      </c>
      <c r="J1684" s="1">
        <f>[1]Summary!F53+[1]Summary!F59</f>
        <v>2.040398776125667</v>
      </c>
      <c r="K1684" s="1">
        <f>[1]Summary!G53+[1]Summary!G59</f>
        <v>-4.7966022528066254E-2</v>
      </c>
    </row>
    <row r="1685" spans="2:11" x14ac:dyDescent="0.3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0.51204000867530708</v>
      </c>
      <c r="J1685" s="1">
        <f>[1]Summary!F54+[1]Summary!F61</f>
        <v>1.82997789882411</v>
      </c>
      <c r="K1685" s="1">
        <f>[1]Summary!G54+[1]Summary!G61+[1]Summary!G62</f>
        <v>-1.4747543484847376</v>
      </c>
    </row>
    <row r="1686" spans="2:11" x14ac:dyDescent="0.3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6.5230797618054766</v>
      </c>
      <c r="G1686" s="1">
        <f>[1]Summary!C55+[1]Summary!C60</f>
        <v>6.0997857138124267</v>
      </c>
      <c r="H1686" s="1">
        <f>[1]Summary!D55+[1]Summary!D60</f>
        <v>5.5556479973959823</v>
      </c>
      <c r="I1686" s="1">
        <f>[1]Summary!E55+[1]Summary!E60</f>
        <v>4.7117514778590532</v>
      </c>
      <c r="J1686" s="1">
        <f>[1]Summary!F55+[1]Summary!F60</f>
        <v>3.419695783515619</v>
      </c>
      <c r="K1686" s="1">
        <f>[1]Summary!G55+[1]Summary!G60</f>
        <v>-0.39631608717052469</v>
      </c>
    </row>
    <row r="1687" spans="2:11" x14ac:dyDescent="0.3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4.4025052440309667</v>
      </c>
      <c r="G1687" s="1">
        <f t="shared" ref="G1687:K1687" si="1100">G1686-G1688</f>
        <v>3.9037866477832766</v>
      </c>
      <c r="H1687" s="1">
        <f t="shared" si="1100"/>
        <v>3.4641636027180023</v>
      </c>
      <c r="I1687" s="1">
        <f t="shared" si="1100"/>
        <v>2.724781754579273</v>
      </c>
      <c r="J1687" s="1">
        <f t="shared" si="1100"/>
        <v>1.5119900973892217</v>
      </c>
      <c r="K1687" s="1">
        <f t="shared" si="1100"/>
        <v>-0.57925542013943476</v>
      </c>
    </row>
    <row r="1688" spans="2:11" x14ac:dyDescent="0.3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1.9869697232797801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1.9077056861263972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0.1829393329689101</v>
      </c>
    </row>
    <row r="1689" spans="2:11" x14ac:dyDescent="0.3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3.7896376898599899</v>
      </c>
      <c r="G1689" s="1">
        <f>[1]Summary!C56</f>
        <v>3.66430272153963</v>
      </c>
      <c r="H1689" s="1">
        <f>[1]Summary!D56</f>
        <v>2.6439120967285197</v>
      </c>
      <c r="I1689" s="1">
        <f>[1]Summary!E56</f>
        <v>1.9011130567978889</v>
      </c>
      <c r="J1689" s="1">
        <f>[1]Summary!F56</f>
        <v>0.95712806766307301</v>
      </c>
      <c r="K1689" s="1">
        <f>[1]Summary!G56</f>
        <v>0.40786113766158399</v>
      </c>
    </row>
    <row r="1690" spans="2:11" x14ac:dyDescent="0.3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7.1722418077639629</v>
      </c>
      <c r="G1690" s="1">
        <f>[1]Summary!C57</f>
        <v>6.4636335601502486</v>
      </c>
      <c r="H1690" s="1">
        <f>[1]Summary!D57</f>
        <v>5.4600300698285551</v>
      </c>
      <c r="I1690" s="1">
        <f>[1]Summary!E57</f>
        <v>3.6698439145112052</v>
      </c>
      <c r="J1690" s="1">
        <f>[1]Summary!F57</f>
        <v>1.8267983496028892</v>
      </c>
      <c r="K1690" s="1">
        <f>[1]Summary!G57</f>
        <v>0.90070314492651005</v>
      </c>
    </row>
    <row r="1691" spans="2:11" x14ac:dyDescent="0.3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14.669449539539752</v>
      </c>
      <c r="G1691" s="1">
        <f>[1]Summary!C58</f>
        <v>13.723977259932719</v>
      </c>
      <c r="H1691" s="1">
        <f>[1]Summary!D58</f>
        <v>12.460176737327316</v>
      </c>
      <c r="I1691" s="1">
        <f>[1]Summary!E58</f>
        <v>8.3755735868085619</v>
      </c>
      <c r="J1691" s="1">
        <f>[1]Summary!F58</f>
        <v>3.8241653770390891</v>
      </c>
      <c r="K1691" s="1">
        <f>[1]Summary!G58</f>
        <v>0.61047242641750221</v>
      </c>
    </row>
    <row r="1692" spans="2:11" x14ac:dyDescent="0.3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0.36494872531573197</v>
      </c>
      <c r="K1692" s="1">
        <f>-[1]Summary!G59</f>
        <v>2.4773384893106956</v>
      </c>
    </row>
    <row r="1693" spans="2:11" x14ac:dyDescent="0.3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0.43922814076875183</v>
      </c>
      <c r="K1693" s="1">
        <f>-[1]Summary!G60</f>
        <v>3.3010112955583115</v>
      </c>
    </row>
    <row r="1694" spans="2:11" x14ac:dyDescent="0.3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2.3675508592961196</v>
      </c>
    </row>
    <row r="1695" spans="2:11" x14ac:dyDescent="0.3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0</v>
      </c>
      <c r="K1695" s="1">
        <f>-[1]Summary!G62</f>
        <v>0.61829955011294802</v>
      </c>
    </row>
    <row r="1696" spans="2:11" x14ac:dyDescent="0.3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0</v>
      </c>
      <c r="K1696" s="1">
        <f>-[1]Summary!G63</f>
        <v>0</v>
      </c>
    </row>
    <row r="1697" spans="2:11" x14ac:dyDescent="0.3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0.80417695172562742</v>
      </c>
      <c r="K1697" s="3">
        <f t="shared" si="1101"/>
        <v>8.7642004670131719</v>
      </c>
    </row>
    <row r="1698" spans="2:11" x14ac:dyDescent="0.3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0.68148942812926028</v>
      </c>
      <c r="K1698" s="1">
        <f>[1]Summary!C$77</f>
        <v>1.9915298505884997</v>
      </c>
    </row>
    <row r="1699" spans="2:11" x14ac:dyDescent="0.3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0.12268752359636712</v>
      </c>
      <c r="K1699" s="1">
        <f>[1]Summary!C$78</f>
        <v>0.53458504734782486</v>
      </c>
    </row>
    <row r="1700" spans="2:11" x14ac:dyDescent="0.3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6.2380855690768469</v>
      </c>
    </row>
    <row r="1701" spans="2:11" x14ac:dyDescent="0.3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0</v>
      </c>
      <c r="K1702" s="1">
        <f t="shared" si="1105"/>
        <v>0</v>
      </c>
    </row>
    <row r="1703" spans="2:11" x14ac:dyDescent="0.3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0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0</v>
      </c>
    </row>
    <row r="1704" spans="2:11" x14ac:dyDescent="0.3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0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</v>
      </c>
    </row>
    <row r="1705" spans="2:11" x14ac:dyDescent="0.3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0</v>
      </c>
      <c r="K1705" s="1">
        <f t="shared" si="1106"/>
        <v>0</v>
      </c>
    </row>
    <row r="1706" spans="2:11" x14ac:dyDescent="0.3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963.31953349476748</v>
      </c>
      <c r="G1706" s="3">
        <f t="shared" ref="G1706:K1706" si="1107">SUM(G1707:G1708,G1725,G1734:G1735,G1736,G1737,G1742,G1745,,G1750:G1753,G1746)</f>
        <v>956.44277350379684</v>
      </c>
      <c r="H1706" s="3">
        <f t="shared" si="1107"/>
        <v>848.85181408541609</v>
      </c>
      <c r="I1706" s="3">
        <f t="shared" si="1107"/>
        <v>810.930568127529</v>
      </c>
      <c r="J1706" s="3">
        <f t="shared" si="1107"/>
        <v>693.67100873658444</v>
      </c>
      <c r="K1706" s="3">
        <f t="shared" si="1107"/>
        <v>602.56851930308403</v>
      </c>
    </row>
    <row r="1707" spans="2:11" x14ac:dyDescent="0.3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3.6600000002006632</v>
      </c>
      <c r="G1707" s="1">
        <f t="shared" ref="G1707:K1707" si="1109">G21</f>
        <v>3.5607365033409955</v>
      </c>
      <c r="H1707" s="1">
        <f t="shared" si="1109"/>
        <v>3.237454938162236</v>
      </c>
      <c r="I1707" s="1">
        <f t="shared" si="1109"/>
        <v>3.6451121111235132E-4</v>
      </c>
      <c r="J1707" s="1">
        <f t="shared" si="1109"/>
        <v>0</v>
      </c>
      <c r="K1707" s="1">
        <f t="shared" si="1109"/>
        <v>0</v>
      </c>
    </row>
    <row r="1708" spans="2:11" x14ac:dyDescent="0.3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312.45101405740525</v>
      </c>
      <c r="G1708" s="1">
        <f t="shared" si="1113"/>
        <v>285.04697408539732</v>
      </c>
      <c r="H1708" s="1">
        <f t="shared" si="1113"/>
        <v>241.64415276856968</v>
      </c>
      <c r="I1708" s="1">
        <f t="shared" si="1113"/>
        <v>145.26901657352533</v>
      </c>
      <c r="J1708" s="1">
        <f t="shared" si="1113"/>
        <v>67.447256294856714</v>
      </c>
      <c r="K1708" s="1">
        <f t="shared" si="1113"/>
        <v>26.112295260040412</v>
      </c>
    </row>
    <row r="1709" spans="2:11" x14ac:dyDescent="0.3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305.53771659043713</v>
      </c>
      <c r="G1709" s="1">
        <f t="shared" si="1113"/>
        <v>277.62516688972806</v>
      </c>
      <c r="H1709" s="1">
        <f t="shared" si="1113"/>
        <v>234.74348168225433</v>
      </c>
      <c r="I1709" s="1">
        <f t="shared" si="1113"/>
        <v>139.30708230063766</v>
      </c>
      <c r="J1709" s="1">
        <f t="shared" si="1113"/>
        <v>57.565217467399549</v>
      </c>
      <c r="K1709" s="1">
        <f t="shared" si="1113"/>
        <v>0</v>
      </c>
    </row>
    <row r="1710" spans="2:11" x14ac:dyDescent="0.3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101.72063682472172</v>
      </c>
      <c r="G1710" s="1">
        <f t="shared" si="1113"/>
        <v>90.97736797402014</v>
      </c>
      <c r="H1710" s="1">
        <f t="shared" si="1113"/>
        <v>67.183292338513212</v>
      </c>
      <c r="I1710" s="1">
        <f t="shared" si="1113"/>
        <v>31.720843755958015</v>
      </c>
      <c r="J1710" s="1">
        <f t="shared" si="1113"/>
        <v>7.8019768423717633</v>
      </c>
      <c r="K1710" s="1">
        <f t="shared" si="1113"/>
        <v>0</v>
      </c>
    </row>
    <row r="1711" spans="2:11" x14ac:dyDescent="0.3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2.7763686048032281</v>
      </c>
      <c r="G1711" s="1">
        <f t="shared" si="1113"/>
        <v>0</v>
      </c>
      <c r="H1711" s="1">
        <f t="shared" si="1113"/>
        <v>0</v>
      </c>
      <c r="I1711" s="1">
        <f t="shared" si="1113"/>
        <v>0</v>
      </c>
      <c r="J1711" s="1">
        <f t="shared" si="1113"/>
        <v>0</v>
      </c>
      <c r="K1711" s="1">
        <f t="shared" si="1113"/>
        <v>0</v>
      </c>
    </row>
    <row r="1712" spans="2:11" x14ac:dyDescent="0.3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122.264676337143</v>
      </c>
      <c r="G1712" s="1">
        <f t="shared" si="1113"/>
        <v>109.14919416929301</v>
      </c>
      <c r="H1712" s="1">
        <f t="shared" si="1113"/>
        <v>92.026248510496998</v>
      </c>
      <c r="I1712" s="1">
        <f t="shared" si="1113"/>
        <v>64.625948713220964</v>
      </c>
      <c r="J1712" s="1">
        <f t="shared" si="1113"/>
        <v>42.350694020077277</v>
      </c>
      <c r="K1712" s="1">
        <f t="shared" si="1113"/>
        <v>0</v>
      </c>
    </row>
    <row r="1713" spans="2:11" x14ac:dyDescent="0.3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77.666649457390037</v>
      </c>
      <c r="G1713" s="1">
        <f t="shared" si="1113"/>
        <v>76.093389862861144</v>
      </c>
      <c r="H1713" s="1">
        <f t="shared" si="1113"/>
        <v>73.684981673928448</v>
      </c>
      <c r="I1713" s="1">
        <f t="shared" si="1113"/>
        <v>40.974804959743018</v>
      </c>
      <c r="J1713" s="1">
        <f t="shared" si="1113"/>
        <v>7.1659024346790643</v>
      </c>
      <c r="K1713" s="1">
        <f t="shared" si="1113"/>
        <v>0</v>
      </c>
    </row>
    <row r="1714" spans="2:11" x14ac:dyDescent="0.3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1.9854848717156581</v>
      </c>
      <c r="J1714" s="1">
        <f t="shared" si="1113"/>
        <v>0.24664417027144578</v>
      </c>
      <c r="K1714" s="1">
        <f t="shared" si="1113"/>
        <v>0</v>
      </c>
    </row>
    <row r="1715" spans="2:11" x14ac:dyDescent="0.3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6.9132974669681175</v>
      </c>
      <c r="G1715" s="1">
        <f t="shared" si="1113"/>
        <v>7.4218071956692437</v>
      </c>
      <c r="H1715" s="1">
        <f t="shared" si="1113"/>
        <v>6.9006710863153682</v>
      </c>
      <c r="I1715" s="1">
        <f t="shared" si="1113"/>
        <v>5.9619342728876799</v>
      </c>
      <c r="J1715" s="1">
        <f t="shared" si="1113"/>
        <v>9.8820388274571656</v>
      </c>
      <c r="K1715" s="1">
        <f t="shared" si="1113"/>
        <v>26.112295260040412</v>
      </c>
    </row>
    <row r="1716" spans="2:11" x14ac:dyDescent="0.3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2.4791492723568731</v>
      </c>
      <c r="G1716" s="1">
        <f t="shared" si="1113"/>
        <v>3.0152407316664842</v>
      </c>
      <c r="H1716" s="1">
        <f t="shared" si="1113"/>
        <v>2.633575747625069</v>
      </c>
      <c r="I1716" s="1">
        <f t="shared" si="1113"/>
        <v>3.2696921285013212</v>
      </c>
      <c r="J1716" s="1">
        <f t="shared" si="1113"/>
        <v>3.2696921422872007</v>
      </c>
      <c r="K1716" s="1">
        <f t="shared" si="1113"/>
        <v>20.331916414345681</v>
      </c>
    </row>
    <row r="1717" spans="2:11" x14ac:dyDescent="0.3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4.4341481946112449</v>
      </c>
      <c r="G1717" s="1">
        <f t="shared" si="1113"/>
        <v>4.4065664640027595</v>
      </c>
      <c r="H1717" s="1">
        <f t="shared" si="1113"/>
        <v>4.2670953386902992</v>
      </c>
      <c r="I1717" s="1">
        <f t="shared" si="1113"/>
        <v>2.6922421443863587</v>
      </c>
      <c r="J1717" s="1">
        <f t="shared" si="1113"/>
        <v>6.6123466851699639</v>
      </c>
      <c r="K1717" s="1">
        <f t="shared" si="1113"/>
        <v>5.7803788456947292</v>
      </c>
    </row>
    <row r="1718" spans="2:11" x14ac:dyDescent="0.3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6.9132974669681175</v>
      </c>
      <c r="G1718" s="1">
        <f t="shared" si="1113"/>
        <v>7.4218071956692437</v>
      </c>
      <c r="H1718" s="1">
        <f t="shared" si="1113"/>
        <v>6.9006710863153682</v>
      </c>
      <c r="I1718" s="1">
        <f t="shared" si="1113"/>
        <v>5.9619342728876799</v>
      </c>
      <c r="J1718" s="1">
        <f t="shared" si="1113"/>
        <v>7.7038403231125656</v>
      </c>
      <c r="K1718" s="1">
        <f t="shared" si="1113"/>
        <v>9.050070987981929</v>
      </c>
    </row>
    <row r="1719" spans="2:11" x14ac:dyDescent="0.3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2.4791492723568731</v>
      </c>
      <c r="G1719" s="1">
        <f t="shared" si="1113"/>
        <v>3.0152407316664842</v>
      </c>
      <c r="H1719" s="1">
        <f t="shared" si="1113"/>
        <v>2.633575747625069</v>
      </c>
      <c r="I1719" s="1">
        <f t="shared" si="1113"/>
        <v>3.2696921285013212</v>
      </c>
      <c r="J1719" s="1">
        <f t="shared" si="1113"/>
        <v>3.2696921285013212</v>
      </c>
      <c r="K1719" s="1">
        <f t="shared" si="1113"/>
        <v>3.2696921422872007</v>
      </c>
    </row>
    <row r="1720" spans="2:11" x14ac:dyDescent="0.3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4.4341481946112449</v>
      </c>
      <c r="G1720" s="1">
        <f t="shared" si="1113"/>
        <v>4.4065664640027595</v>
      </c>
      <c r="H1720" s="1">
        <f t="shared" si="1113"/>
        <v>4.2670953386902992</v>
      </c>
      <c r="I1720" s="1">
        <f t="shared" si="1113"/>
        <v>2.6922421443863587</v>
      </c>
      <c r="J1720" s="1">
        <f t="shared" si="1113"/>
        <v>4.4341481946112449</v>
      </c>
      <c r="K1720" s="1">
        <f t="shared" si="1113"/>
        <v>5.7803788456947292</v>
      </c>
    </row>
    <row r="1721" spans="2:11" x14ac:dyDescent="0.3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2.1781985043445986</v>
      </c>
      <c r="K1721" s="1">
        <f t="shared" si="1113"/>
        <v>17.062224272058479</v>
      </c>
    </row>
    <row r="1722" spans="2:11" x14ac:dyDescent="0.3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1.3785879549033098E-8</v>
      </c>
      <c r="K1722" s="1">
        <f t="shared" si="1113"/>
        <v>17.062224272058479</v>
      </c>
    </row>
    <row r="1723" spans="2:11" x14ac:dyDescent="0.3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2.1781984905587191</v>
      </c>
      <c r="K1723" s="1">
        <f t="shared" si="1113"/>
        <v>0</v>
      </c>
    </row>
    <row r="1724" spans="2:11" x14ac:dyDescent="0.3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116.92556823409757</v>
      </c>
      <c r="G1725" s="1">
        <f t="shared" si="1113"/>
        <v>107.23649982098537</v>
      </c>
      <c r="H1725" s="1">
        <f t="shared" si="1113"/>
        <v>98.379284167247974</v>
      </c>
      <c r="I1725" s="1">
        <f t="shared" si="1113"/>
        <v>109.51216041588724</v>
      </c>
      <c r="J1725" s="1">
        <f t="shared" si="1113"/>
        <v>93.632013957919355</v>
      </c>
      <c r="K1725" s="1">
        <f t="shared" si="1113"/>
        <v>54.898201666250401</v>
      </c>
    </row>
    <row r="1726" spans="2:11" x14ac:dyDescent="0.3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116.92556823409757</v>
      </c>
      <c r="G1726" s="1">
        <f t="shared" si="1113"/>
        <v>106.71999999806918</v>
      </c>
      <c r="H1726" s="1">
        <f t="shared" si="1113"/>
        <v>97.479621949314208</v>
      </c>
      <c r="I1726" s="1">
        <f t="shared" si="1113"/>
        <v>107.67376137353041</v>
      </c>
      <c r="J1726" s="1">
        <f t="shared" si="1113"/>
        <v>91.902475010956778</v>
      </c>
      <c r="K1726" s="1">
        <f t="shared" si="1113"/>
        <v>54.898201666250401</v>
      </c>
    </row>
    <row r="1727" spans="2:11" x14ac:dyDescent="0.3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116.92556823409757</v>
      </c>
      <c r="G1727" s="1">
        <f t="shared" si="1113"/>
        <v>106.71999999806918</v>
      </c>
      <c r="H1727" s="1">
        <f t="shared" si="1113"/>
        <v>97.479621949314208</v>
      </c>
      <c r="I1727" s="1">
        <f t="shared" si="1113"/>
        <v>107.67376137353041</v>
      </c>
      <c r="J1727" s="1">
        <f t="shared" si="1113"/>
        <v>91.902475010956778</v>
      </c>
      <c r="K1727" s="1">
        <f t="shared" si="1113"/>
        <v>54.898201666250401</v>
      </c>
    </row>
    <row r="1728" spans="2:11" x14ac:dyDescent="0.3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</v>
      </c>
      <c r="J1728" s="1">
        <f t="shared" si="1113"/>
        <v>0</v>
      </c>
      <c r="K1728" s="1">
        <f t="shared" si="1113"/>
        <v>0</v>
      </c>
    </row>
    <row r="1729" spans="2:11" x14ac:dyDescent="0.3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0.51649982291619434</v>
      </c>
      <c r="H1729" s="1">
        <f t="shared" si="1113"/>
        <v>0.89966221793376633</v>
      </c>
      <c r="I1729" s="1">
        <f t="shared" si="1113"/>
        <v>1.8383990423568277</v>
      </c>
      <c r="J1729" s="1">
        <f t="shared" si="1113"/>
        <v>1.729538946962583</v>
      </c>
      <c r="K1729" s="1">
        <f t="shared" si="1113"/>
        <v>0</v>
      </c>
    </row>
    <row r="1730" spans="2:11" x14ac:dyDescent="0.3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0.51649982291619434</v>
      </c>
      <c r="H1730" s="1">
        <f t="shared" si="1113"/>
        <v>0.89966221793376633</v>
      </c>
      <c r="I1730" s="1">
        <f t="shared" si="1113"/>
        <v>1.8383990423568277</v>
      </c>
      <c r="J1730" s="1">
        <f t="shared" si="1113"/>
        <v>1.729538946962583</v>
      </c>
      <c r="K1730" s="1">
        <f t="shared" si="1113"/>
        <v>0</v>
      </c>
    </row>
    <row r="1731" spans="2:11" x14ac:dyDescent="0.3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0.51649982291619434</v>
      </c>
      <c r="H1731" s="1">
        <f t="shared" si="1113"/>
        <v>0.89966221793376633</v>
      </c>
      <c r="I1731" s="1">
        <f t="shared" si="1113"/>
        <v>1.8383990423568277</v>
      </c>
      <c r="J1731" s="1">
        <f t="shared" si="1113"/>
        <v>1.729538946962583</v>
      </c>
      <c r="K1731" s="1">
        <f t="shared" si="1113"/>
        <v>0</v>
      </c>
    </row>
    <row r="1732" spans="2:11" x14ac:dyDescent="0.3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</v>
      </c>
      <c r="K1732" s="1">
        <f t="shared" si="1113"/>
        <v>0</v>
      </c>
    </row>
    <row r="1733" spans="2:11" x14ac:dyDescent="0.3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</v>
      </c>
      <c r="K1733" s="1">
        <f t="shared" si="1113"/>
        <v>0</v>
      </c>
    </row>
    <row r="1734" spans="2:11" x14ac:dyDescent="0.3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250.94816978607108</v>
      </c>
      <c r="G1734" s="1">
        <f t="shared" si="1113"/>
        <v>253.30010962446951</v>
      </c>
      <c r="H1734" s="1">
        <f t="shared" si="1113"/>
        <v>176.99754695030336</v>
      </c>
      <c r="I1734" s="1">
        <f t="shared" si="1113"/>
        <v>189.38250853525281</v>
      </c>
      <c r="J1734" s="1">
        <f t="shared" si="1113"/>
        <v>98.945499406274848</v>
      </c>
      <c r="K1734" s="1">
        <f t="shared" si="1113"/>
        <v>0</v>
      </c>
    </row>
    <row r="1735" spans="2:11" x14ac:dyDescent="0.3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-20.009997267803982</v>
      </c>
      <c r="G1735" s="1">
        <f t="shared" ref="G1735:K1735" si="1114">-G56+G49</f>
        <v>15.978953740376873</v>
      </c>
      <c r="H1735" s="1">
        <f t="shared" si="1114"/>
        <v>-4.1503267988302071</v>
      </c>
      <c r="I1735" s="1">
        <f t="shared" si="1114"/>
        <v>-4.7606116725878991</v>
      </c>
      <c r="J1735" s="1">
        <f t="shared" si="1114"/>
        <v>18.728045119567138</v>
      </c>
      <c r="K1735" s="1">
        <f t="shared" si="1114"/>
        <v>13.800952212565162</v>
      </c>
    </row>
    <row r="1736" spans="2:11" x14ac:dyDescent="0.3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0.47219261091293974</v>
      </c>
      <c r="K1736" s="1">
        <f t="shared" si="1115"/>
        <v>1.4250650159194711</v>
      </c>
    </row>
    <row r="1737" spans="2:11" x14ac:dyDescent="0.3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44.770000000268624</v>
      </c>
      <c r="G1737" s="1">
        <f t="shared" ref="G1737:K1737" si="1116">G3</f>
        <v>47.260900609093945</v>
      </c>
      <c r="H1737" s="1">
        <f t="shared" si="1116"/>
        <v>47.26090060864</v>
      </c>
      <c r="I1737" s="1">
        <f t="shared" si="1116"/>
        <v>47.260900574751545</v>
      </c>
      <c r="J1737" s="1">
        <f t="shared" si="1116"/>
        <v>47.260900553509778</v>
      </c>
      <c r="K1737" s="1">
        <f t="shared" si="1116"/>
        <v>63.755653152294926</v>
      </c>
    </row>
    <row r="1738" spans="2:11" x14ac:dyDescent="0.3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10.182339390052716</v>
      </c>
      <c r="G1738" s="1">
        <f t="shared" ref="G1738:K1738" si="1118">G4</f>
        <v>11.152950464616557</v>
      </c>
      <c r="H1738" s="1">
        <f t="shared" si="1118"/>
        <v>12.608867076623637</v>
      </c>
      <c r="I1738" s="1">
        <f t="shared" si="1118"/>
        <v>15.035394763075519</v>
      </c>
      <c r="J1738" s="1">
        <f t="shared" si="1118"/>
        <v>17.461922450147433</v>
      </c>
      <c r="K1738" s="1">
        <f t="shared" si="1118"/>
        <v>17.461922450115388</v>
      </c>
    </row>
    <row r="1739" spans="2:11" x14ac:dyDescent="0.3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7.4592162260658199</v>
      </c>
      <c r="G1739" s="1">
        <f t="shared" ref="G1739:K1739" si="1120">G5</f>
        <v>8.0030400917506306</v>
      </c>
      <c r="H1739" s="1">
        <f t="shared" si="1120"/>
        <v>8.8187758899913966</v>
      </c>
      <c r="I1739" s="1">
        <f t="shared" si="1120"/>
        <v>10.17833555399959</v>
      </c>
      <c r="J1739" s="1">
        <f t="shared" si="1120"/>
        <v>10.230788215729181</v>
      </c>
      <c r="K1739" s="1">
        <f t="shared" si="1120"/>
        <v>7.6165742111548855</v>
      </c>
    </row>
    <row r="1740" spans="2:11" x14ac:dyDescent="0.3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2.6225281430590304</v>
      </c>
      <c r="G1740" s="1">
        <f t="shared" ref="G1740:K1740" si="1122">G6</f>
        <v>3.2650043802714284</v>
      </c>
      <c r="H1740" s="1">
        <f t="shared" si="1122"/>
        <v>4.2287187359854164</v>
      </c>
      <c r="I1740" s="1">
        <f t="shared" si="1122"/>
        <v>5.8349093289591751</v>
      </c>
      <c r="J1740" s="1">
        <f t="shared" si="1122"/>
        <v>6.3806238483088977</v>
      </c>
      <c r="K1740" s="1">
        <f t="shared" si="1122"/>
        <v>4.2596717011439029</v>
      </c>
    </row>
    <row r="1741" spans="2:11" x14ac:dyDescent="0.3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24.505916241091057</v>
      </c>
      <c r="G1741" s="1">
        <f t="shared" ref="G1741:K1741" si="1124">G7</f>
        <v>24.83990567245533</v>
      </c>
      <c r="H1741" s="1">
        <f t="shared" si="1124"/>
        <v>21.604538906039554</v>
      </c>
      <c r="I1741" s="1">
        <f t="shared" si="1124"/>
        <v>16.21226092871726</v>
      </c>
      <c r="J1741" s="1">
        <f t="shared" si="1124"/>
        <v>13.187566039324265</v>
      </c>
      <c r="K1741" s="1">
        <f t="shared" si="1124"/>
        <v>34.417484789880753</v>
      </c>
    </row>
    <row r="1742" spans="2:11" x14ac:dyDescent="0.3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69.392762781165189</v>
      </c>
      <c r="G1742" s="1">
        <f t="shared" ref="G1742:K1742" si="1126">G8</f>
        <v>69.663425221375178</v>
      </c>
      <c r="H1742" s="1">
        <f t="shared" si="1126"/>
        <v>69.543090508549852</v>
      </c>
      <c r="I1742" s="1">
        <f t="shared" si="1126"/>
        <v>68.821037041667353</v>
      </c>
      <c r="J1742" s="1">
        <f t="shared" si="1126"/>
        <v>68.940491281108393</v>
      </c>
      <c r="K1742" s="1">
        <f t="shared" si="1126"/>
        <v>69.384215382538585</v>
      </c>
    </row>
    <row r="1743" spans="2:11" x14ac:dyDescent="0.3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35.611720279410392</v>
      </c>
      <c r="G1743" s="1">
        <f t="shared" ref="G1743:K1743" si="1128">G9</f>
        <v>35.882382719355505</v>
      </c>
      <c r="H1743" s="1">
        <f t="shared" si="1128"/>
        <v>35.762047998918213</v>
      </c>
      <c r="I1743" s="1">
        <f t="shared" si="1128"/>
        <v>35.039994539056003</v>
      </c>
      <c r="J1743" s="1">
        <f t="shared" si="1128"/>
        <v>35.159448775591756</v>
      </c>
      <c r="K1743" s="1">
        <f t="shared" si="1128"/>
        <v>35.603172875955536</v>
      </c>
    </row>
    <row r="1744" spans="2:11" x14ac:dyDescent="0.3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33.781042501754797</v>
      </c>
      <c r="G1744" s="1">
        <f t="shared" ref="G1744:K1744" si="1130">G10</f>
        <v>33.78104250201968</v>
      </c>
      <c r="H1744" s="1">
        <f t="shared" si="1130"/>
        <v>33.781042509631639</v>
      </c>
      <c r="I1744" s="1">
        <f t="shared" si="1130"/>
        <v>33.781042502611342</v>
      </c>
      <c r="J1744" s="1">
        <f t="shared" si="1130"/>
        <v>33.781042505516631</v>
      </c>
      <c r="K1744" s="1">
        <f t="shared" si="1130"/>
        <v>33.781042506583049</v>
      </c>
    </row>
    <row r="1745" spans="2:11" x14ac:dyDescent="0.3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3.7980789868146654</v>
      </c>
      <c r="G1745" s="1">
        <f t="shared" ref="G1745:K1745" si="1132">G11</f>
        <v>9.8255917139444708</v>
      </c>
      <c r="H1745" s="1">
        <f t="shared" si="1132"/>
        <v>9.8255915146042003</v>
      </c>
      <c r="I1745" s="1">
        <f t="shared" si="1132"/>
        <v>12.066647633462246</v>
      </c>
      <c r="J1745" s="1">
        <f t="shared" si="1132"/>
        <v>12.338459231400677</v>
      </c>
      <c r="K1745" s="1">
        <f t="shared" si="1132"/>
        <v>18.000001545065203</v>
      </c>
    </row>
    <row r="1746" spans="2:11" x14ac:dyDescent="0.3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149.4304798297556</v>
      </c>
      <c r="G1746" s="1">
        <f t="shared" ref="G1746:K1746" si="1134">G12</f>
        <v>125.60399857074937</v>
      </c>
      <c r="H1746" s="1">
        <f t="shared" si="1134"/>
        <v>141.26667269452639</v>
      </c>
      <c r="I1746" s="1">
        <f t="shared" si="1134"/>
        <v>150.31273945141007</v>
      </c>
      <c r="J1746" s="1">
        <f t="shared" si="1134"/>
        <v>151.18770169070822</v>
      </c>
      <c r="K1746" s="1">
        <f t="shared" si="1134"/>
        <v>151.98687001357442</v>
      </c>
    </row>
    <row r="1747" spans="2:11" x14ac:dyDescent="0.3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66.745680000270909</v>
      </c>
      <c r="G1747" s="1">
        <f t="shared" ref="G1747:K1747" si="1136">G13</f>
        <v>49.798799351983064</v>
      </c>
      <c r="H1747" s="1">
        <f t="shared" si="1136"/>
        <v>66.592515557975645</v>
      </c>
      <c r="I1747" s="1">
        <f t="shared" si="1136"/>
        <v>70.2366518005919</v>
      </c>
      <c r="J1747" s="1">
        <f t="shared" si="1136"/>
        <v>73.020348535343658</v>
      </c>
      <c r="K1747" s="1">
        <f t="shared" si="1136"/>
        <v>69.65012195293545</v>
      </c>
    </row>
    <row r="1748" spans="2:11" x14ac:dyDescent="0.3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66.632400000322221</v>
      </c>
      <c r="G1748" s="1">
        <f t="shared" ref="G1748:K1748" si="1138">G14</f>
        <v>55.763999593363756</v>
      </c>
      <c r="H1748" s="1">
        <f t="shared" si="1138"/>
        <v>65.547508379551473</v>
      </c>
      <c r="I1748" s="1">
        <f t="shared" si="1138"/>
        <v>64.462616981289514</v>
      </c>
      <c r="J1748" s="1">
        <f t="shared" si="1138"/>
        <v>62.292850536847979</v>
      </c>
      <c r="K1748" s="1">
        <f t="shared" si="1138"/>
        <v>65.663077739763366</v>
      </c>
    </row>
    <row r="1749" spans="2:11" x14ac:dyDescent="0.3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16.052399829162493</v>
      </c>
      <c r="G1749" s="1">
        <f t="shared" ref="G1749:K1749" si="1140">G15</f>
        <v>20.041199625402538</v>
      </c>
      <c r="H1749" s="1">
        <f t="shared" si="1140"/>
        <v>9.1266487569992556</v>
      </c>
      <c r="I1749" s="1">
        <f t="shared" si="1140"/>
        <v>15.613470669528644</v>
      </c>
      <c r="J1749" s="1">
        <f t="shared" si="1140"/>
        <v>15.874502618516564</v>
      </c>
      <c r="K1749" s="1">
        <f t="shared" si="1140"/>
        <v>16.673670320875608</v>
      </c>
    </row>
    <row r="1750" spans="2:11" x14ac:dyDescent="0.3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16.523357275296039</v>
      </c>
      <c r="H1750" s="1">
        <f t="shared" si="1142"/>
        <v>23.859713761512793</v>
      </c>
      <c r="I1750" s="1">
        <f t="shared" si="1142"/>
        <v>30.899791423501465</v>
      </c>
      <c r="J1750" s="1">
        <f t="shared" si="1142"/>
        <v>46.180754911999259</v>
      </c>
      <c r="K1750" s="1">
        <f t="shared" si="1142"/>
        <v>102.86931612517451</v>
      </c>
    </row>
    <row r="1751" spans="2:11" x14ac:dyDescent="0.3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0.52399982559300529</v>
      </c>
      <c r="G1751" s="1">
        <f t="shared" ref="G1751:K1751" si="1144">G17</f>
        <v>0.55079982502710767</v>
      </c>
      <c r="H1751" s="1">
        <f t="shared" si="1144"/>
        <v>1.9353728492987214</v>
      </c>
      <c r="I1751" s="1">
        <f t="shared" si="1144"/>
        <v>2.7523677209049473</v>
      </c>
      <c r="J1751" s="1">
        <f t="shared" si="1144"/>
        <v>7.7398252208117935</v>
      </c>
      <c r="K1751" s="1">
        <f t="shared" si="1144"/>
        <v>15.479999993072452</v>
      </c>
    </row>
    <row r="1752" spans="2:11" x14ac:dyDescent="0.3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18.873011852126702</v>
      </c>
      <c r="G1752" s="1">
        <f t="shared" ref="G1752:K1752" si="1146">G18</f>
        <v>21.891426513740726</v>
      </c>
      <c r="H1752" s="1">
        <f t="shared" si="1146"/>
        <v>39.052360122831011</v>
      </c>
      <c r="I1752" s="1">
        <f t="shared" si="1146"/>
        <v>59.413645918542798</v>
      </c>
      <c r="J1752" s="1">
        <f t="shared" si="1146"/>
        <v>80.797868457515364</v>
      </c>
      <c r="K1752" s="1">
        <f t="shared" si="1146"/>
        <v>84.855948936588547</v>
      </c>
    </row>
    <row r="1753" spans="2:11" x14ac:dyDescent="0.3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0</v>
      </c>
      <c r="K1753" s="1">
        <f t="shared" si="1148"/>
        <v>0</v>
      </c>
    </row>
    <row r="1754" spans="2:11" x14ac:dyDescent="0.3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22.281642768864131</v>
      </c>
      <c r="G1754" s="3">
        <f t="shared" si="1149"/>
        <v>24.524429926235161</v>
      </c>
      <c r="H1754" s="3">
        <f t="shared" si="1149"/>
        <v>26.410392422263136</v>
      </c>
      <c r="I1754" s="3">
        <f t="shared" si="1149"/>
        <v>28.242136962159996</v>
      </c>
      <c r="J1754" s="3">
        <f t="shared" si="1149"/>
        <v>32.61934294962699</v>
      </c>
      <c r="K1754" s="3">
        <f t="shared" si="1149"/>
        <v>48.71366329816864</v>
      </c>
    </row>
    <row r="1755" spans="2:11" x14ac:dyDescent="0.3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2.3505587790577205</v>
      </c>
      <c r="I1755" s="1">
        <f t="shared" si="1150"/>
        <v>2.3419722923725592</v>
      </c>
      <c r="J1755" s="1">
        <f t="shared" si="1150"/>
        <v>1.2356851844506809</v>
      </c>
      <c r="K1755" s="1">
        <f t="shared" si="1150"/>
        <v>0</v>
      </c>
    </row>
    <row r="1756" spans="2:11" x14ac:dyDescent="0.3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2.3505587790577205</v>
      </c>
      <c r="I1756" s="1">
        <f>'[1]Electricity and CHPs_CAP'!E$14</f>
        <v>2.3419722923725592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3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16.117523721662771</v>
      </c>
      <c r="H1757" s="1">
        <f t="shared" si="1152"/>
        <v>16.556972753926889</v>
      </c>
      <c r="I1757" s="1">
        <f t="shared" si="1152"/>
        <v>16.636030902321597</v>
      </c>
      <c r="J1757" s="1">
        <f t="shared" si="1152"/>
        <v>16.806200557208523</v>
      </c>
      <c r="K1757" s="1">
        <f t="shared" si="1152"/>
        <v>17.285861539945611</v>
      </c>
    </row>
    <row r="1758" spans="2:11" x14ac:dyDescent="0.3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7.3394301953716452</v>
      </c>
      <c r="H1758" s="1">
        <f>'[1]Electricity and CHPs_CAP'!D$15</f>
        <v>7.3394303093730384</v>
      </c>
      <c r="I1758" s="1">
        <f>'[1]Electricity and CHPs_CAP'!E$15</f>
        <v>7.4147308881560043</v>
      </c>
      <c r="J1758" s="1">
        <f>'[1]Electricity and CHPs_CAP'!F$15</f>
        <v>7.5849005092064585</v>
      </c>
      <c r="K1758" s="1">
        <f>'[1]Electricity and CHPs_CAP'!G$15</f>
        <v>7.6707129067389621</v>
      </c>
    </row>
    <row r="1759" spans="2:11" x14ac:dyDescent="0.3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4.8070645660044811</v>
      </c>
      <c r="H1759" s="1">
        <f>'[1]Electricity and CHPs_CAP'!D$16</f>
        <v>4.8580924303882593</v>
      </c>
      <c r="I1759" s="1">
        <f>'[1]Electricity and CHPs_CAP'!E$16</f>
        <v>4.8618499999999987</v>
      </c>
      <c r="J1759" s="1">
        <f>'[1]Electricity and CHPs_CAP'!F$16</f>
        <v>4.8618500338364727</v>
      </c>
      <c r="K1759" s="1">
        <f>'[1]Electricity and CHPs_CAP'!G$16</f>
        <v>5.2556986190410555</v>
      </c>
    </row>
    <row r="1760" spans="2:11" x14ac:dyDescent="0.3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3.9710289602866435</v>
      </c>
      <c r="H1760" s="1">
        <f>'[1]Electricity and CHPs_CAP'!D$17</f>
        <v>4.359450014165593</v>
      </c>
      <c r="I1760" s="1">
        <f>'[1]Electricity and CHPs_CAP'!E$17</f>
        <v>4.359450014165593</v>
      </c>
      <c r="J1760" s="1">
        <f>'[1]Electricity and CHPs_CAP'!F$17</f>
        <v>4.359450014165593</v>
      </c>
      <c r="K1760" s="1">
        <f>'[1]Electricity and CHPs_CAP'!G$17</f>
        <v>4.359450014165593</v>
      </c>
    </row>
    <row r="1761" spans="2:11" x14ac:dyDescent="0.3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1.5633856075489158E-2</v>
      </c>
      <c r="G1761" s="1">
        <f t="shared" ref="G1761:K1761" si="1153">SUM(G1762:G1764)</f>
        <v>6.3990018195532149E-3</v>
      </c>
      <c r="H1761" s="1">
        <f t="shared" si="1153"/>
        <v>1.061093897358505E-2</v>
      </c>
      <c r="I1761" s="1">
        <f t="shared" si="1153"/>
        <v>1.0610938461545344E-2</v>
      </c>
      <c r="J1761" s="1">
        <f t="shared" si="1153"/>
        <v>1.4199625627316775E-7</v>
      </c>
      <c r="K1761" s="1">
        <f t="shared" si="1153"/>
        <v>1.1288812052221E-8</v>
      </c>
    </row>
    <row r="1762" spans="2:11" x14ac:dyDescent="0.3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6.3285242915301076E-3</v>
      </c>
      <c r="G1762" s="1">
        <f>'[1]Electricity and CHPs_CAP'!C$18</f>
        <v>9.023094860172165E-8</v>
      </c>
      <c r="H1762" s="1">
        <f>'[1]Electricity and CHPs_CAP'!D$18</f>
        <v>9.0169517096005958E-8</v>
      </c>
      <c r="I1762" s="1">
        <f>'[1]Electricity and CHPs_CAP'!E$18</f>
        <v>9.0130987130329632E-8</v>
      </c>
      <c r="J1762" s="1">
        <f>'[1]Electricity and CHPs_CAP'!F$18</f>
        <v>1.01376135892145E-7</v>
      </c>
      <c r="K1762" s="1">
        <f>'[1]Electricity and CHPs_CAP'!G$18</f>
        <v>1.1288812052221E-8</v>
      </c>
    </row>
    <row r="1763" spans="2:11" x14ac:dyDescent="0.3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1.0000000000000009E-3</v>
      </c>
      <c r="G1763" s="1">
        <f>'[1]Electricity and CHPs_CAP'!C$28</f>
        <v>3.0372353500285332E-8</v>
      </c>
      <c r="H1763" s="1">
        <f>'[1]Electricity and CHPs_CAP'!D$28</f>
        <v>3.0136496499688636E-8</v>
      </c>
      <c r="I1763" s="1">
        <f>'[1]Electricity and CHPs_CAP'!E$28</f>
        <v>2.9662986759590448E-8</v>
      </c>
      <c r="J1763" s="1">
        <f>'[1]Electricity and CHPs_CAP'!F$28</f>
        <v>1.0332366080995428E-8</v>
      </c>
      <c r="K1763" s="1">
        <f>'[1]Electricity and CHPs_CAP'!G$28</f>
        <v>0</v>
      </c>
    </row>
    <row r="1764" spans="2:11" x14ac:dyDescent="0.3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8.3053317839590496E-3</v>
      </c>
      <c r="G1764" s="1">
        <f>'[1]Electricity and CHPs_CAP'!C$41</f>
        <v>6.3988812162511129E-3</v>
      </c>
      <c r="H1764" s="1">
        <f>'[1]Electricity and CHPs_CAP'!D$41</f>
        <v>1.0610818667571454E-2</v>
      </c>
      <c r="I1764" s="1">
        <f>'[1]Electricity and CHPs_CAP'!E$41</f>
        <v>1.0610818667571454E-2</v>
      </c>
      <c r="J1764" s="1">
        <f>'[1]Electricity and CHPs_CAP'!F$41</f>
        <v>3.0287754300027322E-8</v>
      </c>
      <c r="K1764" s="1">
        <f>'[1]Electricity and CHPs_CAP'!G$41</f>
        <v>0</v>
      </c>
    </row>
    <row r="1765" spans="2:11" x14ac:dyDescent="0.3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0.22410267917629112</v>
      </c>
      <c r="G1765" s="1">
        <f t="shared" ref="G1765:K1765" si="1155">SUM(G1766:G1780)</f>
        <v>0.41954978133406079</v>
      </c>
      <c r="H1765" s="1">
        <f t="shared" si="1155"/>
        <v>0.26837181534432691</v>
      </c>
      <c r="I1765" s="1">
        <f t="shared" si="1155"/>
        <v>0.53503985580449331</v>
      </c>
      <c r="J1765" s="1">
        <f t="shared" si="1155"/>
        <v>0.76427118991820719</v>
      </c>
      <c r="K1765" s="1">
        <f t="shared" si="1155"/>
        <v>0.55134369057246735</v>
      </c>
    </row>
    <row r="1766" spans="2:11" x14ac:dyDescent="0.3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6.1842566702909899E-2</v>
      </c>
      <c r="K1766" s="1">
        <f>'[1]Electricity and CHPs_CAP'!G$21</f>
        <v>6.1842566702909899E-2</v>
      </c>
    </row>
    <row r="1767" spans="2:11" x14ac:dyDescent="0.3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</v>
      </c>
      <c r="H1767" s="1">
        <f>'[1]Electricity and CHPs_CAP'!D$22</f>
        <v>3.7539430430745008E-2</v>
      </c>
      <c r="I1767" s="1">
        <f>'[1]Electricity and CHPs_CAP'!E$22</f>
        <v>3.7539430273648006E-2</v>
      </c>
      <c r="J1767" s="1">
        <f>'[1]Electricity and CHPs_CAP'!F$22</f>
        <v>3.9080073233694002E-2</v>
      </c>
      <c r="K1767" s="1">
        <f>'[1]Electricity and CHPs_CAP'!G$22</f>
        <v>0.110336323908377</v>
      </c>
    </row>
    <row r="1768" spans="2:11" x14ac:dyDescent="0.3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2.0577971990327402E-8</v>
      </c>
      <c r="K1768" s="1">
        <f>'[1]Electricity and CHPs_CAP'!G$23</f>
        <v>1.36489613965979E-7</v>
      </c>
    </row>
    <row r="1769" spans="2:11" x14ac:dyDescent="0.3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4.3007553396841897E-2</v>
      </c>
      <c r="G1769" s="1">
        <f>'[1]Electricity and CHPs_CAP'!C$24</f>
        <v>0</v>
      </c>
      <c r="H1769" s="1">
        <f>'[1]Electricity and CHPs_CAP'!D$24</f>
        <v>3.5613043097848518E-8</v>
      </c>
      <c r="I1769" s="1">
        <f>'[1]Electricity and CHPs_CAP'!E$24</f>
        <v>1.3094577958152401E-2</v>
      </c>
      <c r="J1769" s="1">
        <f>'[1]Electricity and CHPs_CAP'!F$24</f>
        <v>6.1800093097839001E-3</v>
      </c>
      <c r="K1769" s="1">
        <f>'[1]Electricity and CHPs_CAP'!G$24</f>
        <v>1.4085127701332634E-8</v>
      </c>
    </row>
    <row r="1770" spans="2:11" x14ac:dyDescent="0.3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8.5652322925881003E-3</v>
      </c>
      <c r="K1770" s="1">
        <f>'[1]Electricity and CHPs_CAP'!G$29</f>
        <v>5.1615935469193699E-2</v>
      </c>
    </row>
    <row r="1771" spans="2:11" x14ac:dyDescent="0.3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6.3350000000000004E-2</v>
      </c>
      <c r="G1771" s="1">
        <f>'[1]Electricity and CHPs_CAP'!C$39</f>
        <v>4.6853658988126407E-2</v>
      </c>
      <c r="H1771" s="1">
        <f>'[1]Electricity and CHPs_CAP'!D$39</f>
        <v>4.6853658631075407E-2</v>
      </c>
      <c r="I1771" s="1">
        <f>'[1]Electricity and CHPs_CAP'!E$39</f>
        <v>8.0759651663965634E-2</v>
      </c>
      <c r="J1771" s="1">
        <f>'[1]Electricity and CHPs_CAP'!F$39</f>
        <v>8.0214099957705995E-2</v>
      </c>
      <c r="K1771" s="1">
        <f>'[1]Electricity and CHPs_CAP'!G$39</f>
        <v>1.9608841572605361E-2</v>
      </c>
    </row>
    <row r="1772" spans="2:11" x14ac:dyDescent="0.3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1.7292198897033799E-8</v>
      </c>
      <c r="K1772" s="1">
        <f>'[1]Electricity and CHPs_CAP'!G$40</f>
        <v>2.78278532128775E-8</v>
      </c>
    </row>
    <row r="1773" spans="2:11" x14ac:dyDescent="0.3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0</v>
      </c>
      <c r="J1773" s="1">
        <f>'[1]Electricity and CHPs_CAP'!F$47</f>
        <v>0</v>
      </c>
      <c r="K1773" s="1">
        <f>'[1]Electricity and CHPs_CAP'!G$47</f>
        <v>0</v>
      </c>
    </row>
    <row r="1774" spans="2:11" x14ac:dyDescent="0.3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9.9809875179271987E-4</v>
      </c>
      <c r="G1774" s="1">
        <f>'[1]Electricity and CHPs_CAP'!C$48</f>
        <v>7.3235014011316076E-4</v>
      </c>
      <c r="H1774" s="1">
        <f>'[1]Electricity and CHPs_CAP'!D$48</f>
        <v>4.6473862077902134E-2</v>
      </c>
      <c r="I1774" s="1">
        <f>'[1]Electricity and CHPs_CAP'!E$48</f>
        <v>7.6236925047795528E-2</v>
      </c>
      <c r="J1774" s="1">
        <f>'[1]Electricity and CHPs_CAP'!F$48</f>
        <v>0.15377195398010007</v>
      </c>
      <c r="K1774" s="1">
        <f>'[1]Electricity and CHPs_CAP'!G$48</f>
        <v>8.7135607485980759E-2</v>
      </c>
    </row>
    <row r="1775" spans="2:11" x14ac:dyDescent="0.3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0</v>
      </c>
      <c r="J1775" s="1">
        <f>'[1]Electricity and CHPs_CAP'!F$49</f>
        <v>0</v>
      </c>
      <c r="K1775" s="1">
        <f>'[1]Electricity and CHPs_CAP'!G$49</f>
        <v>0</v>
      </c>
    </row>
    <row r="1776" spans="2:11" x14ac:dyDescent="0.3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8.3499999999999998E-3</v>
      </c>
      <c r="G1776" s="1">
        <f>'[1]Electricity and CHPs_CAP'!C$51</f>
        <v>8.8959397912841064E-5</v>
      </c>
      <c r="H1776" s="1">
        <f>'[1]Electricity and CHPs_CAP'!D$51</f>
        <v>2.366614391451596E-2</v>
      </c>
      <c r="I1776" s="1">
        <f>'[1]Electricity and CHPs_CAP'!E$51</f>
        <v>0.11374956897703317</v>
      </c>
      <c r="J1776" s="1">
        <f>'[1]Electricity and CHPs_CAP'!F$51</f>
        <v>0.14020713966613668</v>
      </c>
      <c r="K1776" s="1">
        <f>'[1]Electricity and CHPs_CAP'!G$51</f>
        <v>4.4542053954606704E-2</v>
      </c>
    </row>
    <row r="1777" spans="2:11" x14ac:dyDescent="0.3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0</v>
      </c>
      <c r="J1777" s="1">
        <f>'[1]Electricity and CHPs_CAP'!F$52</f>
        <v>0</v>
      </c>
      <c r="K1777" s="1">
        <f>'[1]Electricity and CHPs_CAP'!G$52</f>
        <v>0</v>
      </c>
    </row>
    <row r="1778" spans="2:11" x14ac:dyDescent="0.3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8.5143940852017097E-2</v>
      </c>
      <c r="H1778" s="1">
        <f>'[1]Electricity and CHPs_CAP'!D$54</f>
        <v>8.5143939534495797E-2</v>
      </c>
      <c r="I1778" s="1">
        <f>'[1]Electricity and CHPs_CAP'!E$54</f>
        <v>8.514393521249991E-2</v>
      </c>
      <c r="J1778" s="1">
        <f>'[1]Electricity and CHPs_CAP'!F$54</f>
        <v>8.5144108705438704E-2</v>
      </c>
      <c r="K1778" s="1">
        <f>'[1]Electricity and CHPs_CAP'!G$54</f>
        <v>8.5143775712092307E-2</v>
      </c>
    </row>
    <row r="1779" spans="2:11" x14ac:dyDescent="0.3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3.4884327027656495E-2</v>
      </c>
      <c r="G1779" s="1">
        <f>'[1]Electricity and CHPs_CAP'!C$55</f>
        <v>3.6730871955891295E-2</v>
      </c>
      <c r="H1779" s="1">
        <f>'[1]Electricity and CHPs_CAP'!D$55</f>
        <v>2.869474514254949E-2</v>
      </c>
      <c r="I1779" s="1">
        <f>'[1]Electricity and CHPs_CAP'!E$55</f>
        <v>0.12851576667139875</v>
      </c>
      <c r="J1779" s="1">
        <f>'[1]Electricity and CHPs_CAP'!F$55</f>
        <v>0.189265968199679</v>
      </c>
      <c r="K1779" s="1">
        <f>'[1]Electricity and CHPs_CAP'!G$55</f>
        <v>9.1118407364106702E-2</v>
      </c>
    </row>
    <row r="1780" spans="2:11" x14ac:dyDescent="0.3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0</v>
      </c>
      <c r="J1780" s="1">
        <f>'[1]Electricity and CHPs_CAP'!F$58</f>
        <v>0</v>
      </c>
      <c r="K1780" s="1">
        <f>'[1]Electricity and CHPs_CAP'!G$58</f>
        <v>0</v>
      </c>
    </row>
    <row r="1781" spans="2:11" x14ac:dyDescent="0.3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0.3798960485636555</v>
      </c>
      <c r="G1781" s="1">
        <f t="shared" ref="G1781:K1781" si="1158">SUM(G1782:G1787)</f>
        <v>0.36632304828579754</v>
      </c>
      <c r="H1781" s="1">
        <f t="shared" si="1158"/>
        <v>0.38598438511969169</v>
      </c>
      <c r="I1781" s="1">
        <f t="shared" si="1158"/>
        <v>0.36002622876472851</v>
      </c>
      <c r="J1781" s="1">
        <f t="shared" si="1158"/>
        <v>0.39061550585010746</v>
      </c>
      <c r="K1781" s="1">
        <f t="shared" si="1158"/>
        <v>0.50377252740094036</v>
      </c>
    </row>
    <row r="1782" spans="2:11" x14ac:dyDescent="0.3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0.28172179397341712</v>
      </c>
      <c r="G1782" s="1">
        <f>'[1]Electricity and CHPs_CAP'!C$19</f>
        <v>0.2817217939615258</v>
      </c>
      <c r="H1782" s="1">
        <f>'[1]Electricity and CHPs_CAP'!D$19</f>
        <v>0.30145782589769626</v>
      </c>
      <c r="I1782" s="1">
        <f>'[1]Electricity and CHPs_CAP'!E$19</f>
        <v>0.27599087747849976</v>
      </c>
      <c r="J1782" s="1">
        <f>'[1]Electricity and CHPs_CAP'!F$19</f>
        <v>0.27364552939793263</v>
      </c>
      <c r="K1782" s="1">
        <f>'[1]Electricity and CHPs_CAP'!G$19</f>
        <v>0.1921171394500587</v>
      </c>
    </row>
    <row r="1783" spans="2:11" x14ac:dyDescent="0.3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2.8901202467640399E-2</v>
      </c>
      <c r="K1783" s="1">
        <f>'[1]Electricity and CHPs_CAP'!G$20</f>
        <v>0.165778655681144</v>
      </c>
    </row>
    <row r="1784" spans="2:11" x14ac:dyDescent="0.3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7.6765706963545441E-2</v>
      </c>
      <c r="G1784" s="1">
        <f>'[1]Electricity and CHPs_CAP'!C$26</f>
        <v>7.0564353068139657E-2</v>
      </c>
      <c r="H1784" s="1">
        <f>'[1]Electricity and CHPs_CAP'!D$26</f>
        <v>7.0489657970205011E-2</v>
      </c>
      <c r="I1784" s="1">
        <f>'[1]Electricity and CHPs_CAP'!E$26</f>
        <v>7.0489657965893293E-2</v>
      </c>
      <c r="J1784" s="1">
        <f>'[1]Electricity and CHPs_CAP'!F$26</f>
        <v>6.4359172100089998E-2</v>
      </c>
      <c r="K1784" s="1">
        <f>'[1]Electricity and CHPs_CAP'!G$26</f>
        <v>3.1489828279083365E-2</v>
      </c>
    </row>
    <row r="1785" spans="2:11" x14ac:dyDescent="0.3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7.8972895410163897E-3</v>
      </c>
      <c r="K1785" s="1">
        <f>'[1]Electricity and CHPs_CAP'!G$27</f>
        <v>5.5577992196073199E-2</v>
      </c>
    </row>
    <row r="1786" spans="2:11" x14ac:dyDescent="0.3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2.1408547626692899E-2</v>
      </c>
      <c r="G1786" s="1">
        <f>'[1]Electricity and CHPs_CAP'!C$44</f>
        <v>1.4036901256132099E-2</v>
      </c>
      <c r="H1786" s="1">
        <f>'[1]Electricity and CHPs_CAP'!D$44</f>
        <v>1.4036901251790398E-2</v>
      </c>
      <c r="I1786" s="1">
        <f>'[1]Electricity and CHPs_CAP'!E$44</f>
        <v>1.354569332033545E-2</v>
      </c>
      <c r="J1786" s="1">
        <f>'[1]Electricity and CHPs_CAP'!F$44</f>
        <v>1.2589103027292329E-2</v>
      </c>
      <c r="K1786" s="1">
        <f>'[1]Electricity and CHPs_CAP'!G$44</f>
        <v>2.7988295691477871E-9</v>
      </c>
    </row>
    <row r="1787" spans="2:11" x14ac:dyDescent="0.3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3.2232093161357498E-3</v>
      </c>
      <c r="K1787" s="1">
        <f>'[1]Electricity and CHPs_CAP'!G$45</f>
        <v>5.8808908995751502E-2</v>
      </c>
    </row>
    <row r="1788" spans="2:11" x14ac:dyDescent="0.3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1.6050824441260377E-2</v>
      </c>
      <c r="G1788" s="1">
        <f t="shared" ref="G1788:K1788" si="1160">SUM(G1789:G1795)</f>
        <v>1.5964954914485761E-2</v>
      </c>
      <c r="H1788" s="1">
        <f t="shared" si="1160"/>
        <v>5.4418481036998465E-2</v>
      </c>
      <c r="I1788" s="1">
        <f t="shared" si="1160"/>
        <v>5.7529020882828755E-2</v>
      </c>
      <c r="J1788" s="1">
        <f t="shared" si="1160"/>
        <v>0.16297664193871511</v>
      </c>
      <c r="K1788" s="1">
        <f t="shared" si="1160"/>
        <v>0.28679066908140249</v>
      </c>
    </row>
    <row r="1789" spans="2:11" x14ac:dyDescent="0.3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9.6737683628366974E-3</v>
      </c>
      <c r="G1789" s="1">
        <f>'[1]Electricity and CHPs_CAP'!C$25</f>
        <v>1.5377852900788636E-8</v>
      </c>
      <c r="H1789" s="1">
        <f>'[1]Electricity and CHPs_CAP'!D$25</f>
        <v>1.537668640333445E-8</v>
      </c>
      <c r="I1789" s="1">
        <f>'[1]Electricity and CHPs_CAP'!E$25</f>
        <v>1.5374493598369066E-8</v>
      </c>
      <c r="J1789" s="1">
        <f>'[1]Electricity and CHPs_CAP'!F$25</f>
        <v>1.9799781549294508E-2</v>
      </c>
      <c r="K1789" s="1">
        <f>'[1]Electricity and CHPs_CAP'!G$25</f>
        <v>5.4718279372876898E-2</v>
      </c>
    </row>
    <row r="1790" spans="2:11" x14ac:dyDescent="0.3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0</v>
      </c>
      <c r="K1790" s="1">
        <f>'[1]Electricity and CHPs_CAP'!G$31</f>
        <v>2.3450673112312598E-2</v>
      </c>
    </row>
    <row r="1791" spans="2:11" x14ac:dyDescent="0.3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6.3770560784236797E-3</v>
      </c>
      <c r="G1791" s="1">
        <f>'[1]Electricity and CHPs_CAP'!C$42</f>
        <v>1.5964939536632861E-2</v>
      </c>
      <c r="H1791" s="1">
        <f>'[1]Electricity and CHPs_CAP'!D$42</f>
        <v>5.4418465660312061E-2</v>
      </c>
      <c r="I1791" s="1">
        <f>'[1]Electricity and CHPs_CAP'!E$42</f>
        <v>5.752900550833516E-2</v>
      </c>
      <c r="J1791" s="1">
        <f>'[1]Electricity and CHPs_CAP'!F$42</f>
        <v>0.101055279943064</v>
      </c>
      <c r="K1791" s="1">
        <f>'[1]Electricity and CHPs_CAP'!G$42</f>
        <v>8.0478829828815004E-2</v>
      </c>
    </row>
    <row r="1792" spans="2:11" x14ac:dyDescent="0.3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4.2121580446356603E-2</v>
      </c>
      <c r="K1792" s="1">
        <f>'[1]Electricity and CHPs_CAP'!G$43</f>
        <v>0.12814288676739799</v>
      </c>
    </row>
    <row r="1793" spans="2:11" x14ac:dyDescent="0.3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0</v>
      </c>
      <c r="J1793" s="1">
        <f>'[1]Electricity and CHPs_CAP'!F$50</f>
        <v>0</v>
      </c>
      <c r="K1793" s="1">
        <f>'[1]Electricity and CHPs_CAP'!G$50</f>
        <v>0</v>
      </c>
    </row>
    <row r="1794" spans="2:11" x14ac:dyDescent="0.3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0</v>
      </c>
      <c r="J1794" s="1">
        <f>'[1]Electricity and CHPs_CAP'!F$53</f>
        <v>0</v>
      </c>
      <c r="K1794" s="1">
        <f>'[1]Electricity and CHPs_CAP'!G$53</f>
        <v>0</v>
      </c>
    </row>
    <row r="1795" spans="2:11" x14ac:dyDescent="0.3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0</v>
      </c>
      <c r="J1795" s="1">
        <f>'[1]Electricity and CHPs_CAP'!F$56</f>
        <v>0</v>
      </c>
      <c r="K1795" s="1">
        <f>'[1]Electricity and CHPs_CAP'!G$56</f>
        <v>0</v>
      </c>
    </row>
    <row r="1796" spans="2:11" x14ac:dyDescent="0.3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9.1575755721902963E-2</v>
      </c>
      <c r="H1796" s="1">
        <f t="shared" si="1162"/>
        <v>0.32177423278110817</v>
      </c>
      <c r="I1796" s="1">
        <f t="shared" si="1162"/>
        <v>0.45760744114718233</v>
      </c>
      <c r="J1796" s="1">
        <f t="shared" si="1162"/>
        <v>1.2868198663755468</v>
      </c>
      <c r="K1796" s="1">
        <f t="shared" si="1162"/>
        <v>2.5736977183560299</v>
      </c>
    </row>
    <row r="1797" spans="2:11" x14ac:dyDescent="0.3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9.1575755721902963E-2</v>
      </c>
      <c r="H1797" s="1">
        <f>'[1]Electricity and CHPs_CAP'!D$33</f>
        <v>0.32177423278110817</v>
      </c>
      <c r="I1797" s="1">
        <f>'[1]Electricity and CHPs_CAP'!E$33</f>
        <v>0.45760744114718233</v>
      </c>
      <c r="J1797" s="1">
        <f>'[1]Electricity and CHPs_CAP'!F$33</f>
        <v>1.2868198663755468</v>
      </c>
      <c r="K1797" s="1">
        <f>'[1]Electricity and CHPs_CAP'!G$33</f>
        <v>2.5736977183560299</v>
      </c>
    </row>
    <row r="1798" spans="2:11" x14ac:dyDescent="0.3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4.3708735113096235</v>
      </c>
      <c r="H1798" s="1">
        <f t="shared" si="1163"/>
        <v>6.4060396067892666</v>
      </c>
      <c r="I1798" s="1">
        <f t="shared" si="1163"/>
        <v>7.7055839438880405</v>
      </c>
      <c r="J1798" s="1">
        <f t="shared" si="1163"/>
        <v>11.669578778152886</v>
      </c>
      <c r="K1798" s="1">
        <f t="shared" si="1163"/>
        <v>25.97591439654461</v>
      </c>
    </row>
    <row r="1799" spans="2:11" x14ac:dyDescent="0.3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0</v>
      </c>
      <c r="I1799" s="1">
        <f>'[1]Electricity and CHPs_CAP'!E$34</f>
        <v>6.8623994873000402E-2</v>
      </c>
      <c r="J1799" s="1">
        <f>'[1]Electricity and CHPs_CAP'!F$34</f>
        <v>0.40970498425087298</v>
      </c>
      <c r="K1799" s="1">
        <f>'[1]Electricity and CHPs_CAP'!G$34</f>
        <v>1.6913039404548227</v>
      </c>
    </row>
    <row r="1800" spans="2:11" x14ac:dyDescent="0.3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1.65292701458705</v>
      </c>
      <c r="H1800" s="1">
        <f>'[1]Electricity and CHPs_CAP'!D$35</f>
        <v>3.0611854199724799</v>
      </c>
      <c r="I1800" s="1">
        <f>'[1]Electricity and CHPs_CAP'!E$35</f>
        <v>4.0016241268318904</v>
      </c>
      <c r="J1800" s="1">
        <f>'[1]Electricity and CHPs_CAP'!F$35</f>
        <v>7.6108983612151366</v>
      </c>
      <c r="K1800" s="1">
        <f>'[1]Electricity and CHPs_CAP'!G$35</f>
        <v>18.051735419926999</v>
      </c>
    </row>
    <row r="1801" spans="2:11" x14ac:dyDescent="0.3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1.1558999176781499</v>
      </c>
      <c r="H1801" s="1">
        <f>'[1]Electricity and CHPs_CAP'!D$36</f>
        <v>1.2891570122117633</v>
      </c>
      <c r="I1801" s="1">
        <f>'[1]Electricity and CHPs_CAP'!E$36</f>
        <v>1.2522741772681432</v>
      </c>
      <c r="J1801" s="1">
        <f>'[1]Electricity and CHPs_CAP'!F$36</f>
        <v>0.44628429931008523</v>
      </c>
      <c r="K1801" s="1">
        <f>'[1]Electricity and CHPs_CAP'!G$36</f>
        <v>2.5229878958810096E-7</v>
      </c>
    </row>
    <row r="1802" spans="2:11" x14ac:dyDescent="0.3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0.43894531747641302</v>
      </c>
      <c r="H1802" s="1">
        <f>'[1]Electricity and CHPs_CAP'!D$37</f>
        <v>0.88046817460502302</v>
      </c>
      <c r="I1802" s="1">
        <f>'[1]Electricity and CHPs_CAP'!E$37</f>
        <v>1.0207039287188691</v>
      </c>
      <c r="J1802" s="1">
        <f>'[1]Electricity and CHPs_CAP'!F$37</f>
        <v>1.371754687020724</v>
      </c>
      <c r="K1802" s="1">
        <f>'[1]Electricity and CHPs_CAP'!G$37</f>
        <v>3.7722606908695697</v>
      </c>
    </row>
    <row r="1803" spans="2:11" x14ac:dyDescent="0.3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1.12310126156801</v>
      </c>
      <c r="H1803" s="1">
        <f>'[1]Electricity and CHPs_CAP'!D$38</f>
        <v>1.1752290000000001</v>
      </c>
      <c r="I1803" s="1">
        <f>'[1]Electricity and CHPs_CAP'!E$38</f>
        <v>1.3623577161961371</v>
      </c>
      <c r="J1803" s="1">
        <f>'[1]Electricity and CHPs_CAP'!F$38</f>
        <v>1.8309364463560689</v>
      </c>
      <c r="K1803" s="1">
        <f>'[1]Electricity and CHPs_CAP'!G$38</f>
        <v>2.46061409299443</v>
      </c>
    </row>
    <row r="1804" spans="2:11" x14ac:dyDescent="0.3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1.84762502894183E-8</v>
      </c>
      <c r="K1804" s="1">
        <f>'[1]Electricity and CHPs_CAP'!G$32</f>
        <v>4.4939074046640599E-8</v>
      </c>
    </row>
    <row r="1805" spans="2:11" x14ac:dyDescent="0.3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1.84762502894183E-8</v>
      </c>
      <c r="K1805" s="1">
        <f t="shared" si="1166"/>
        <v>4.4939074046640599E-8</v>
      </c>
    </row>
    <row r="1806" spans="2:11" x14ac:dyDescent="0.3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0</v>
      </c>
      <c r="J1806" s="1">
        <f t="shared" si="1167"/>
        <v>0.12046395935229907</v>
      </c>
      <c r="K1806" s="1">
        <f t="shared" si="1167"/>
        <v>7.0661724485855879E-2</v>
      </c>
    </row>
    <row r="1807" spans="2:11" x14ac:dyDescent="0.3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2.02165719608593E-6</v>
      </c>
      <c r="K1807" s="1">
        <f>'[1]Electricity and CHPs_CAP'!G$30</f>
        <v>2.02165719608593E-6</v>
      </c>
    </row>
    <row r="1808" spans="2:11" x14ac:dyDescent="0.3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0</v>
      </c>
      <c r="J1808" s="1">
        <f>'[1]Electricity and CHPs_CAP'!F$46</f>
        <v>0.12046193769510299</v>
      </c>
      <c r="K1808" s="1">
        <f>'[1]Electricity and CHPs_CAP'!G$46</f>
        <v>7.0659702828659798E-2</v>
      </c>
    </row>
    <row r="1809" spans="2:11" x14ac:dyDescent="0.3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0</v>
      </c>
      <c r="J1809" s="1">
        <f>'[1]Electricity and CHPs_CAP'!F$57</f>
        <v>0</v>
      </c>
      <c r="K1809" s="1">
        <f>'[1]Electricity and CHPs_CAP'!G$57</f>
        <v>0</v>
      </c>
    </row>
    <row r="1810" spans="2:11" x14ac:dyDescent="0.3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0.10001563762522539</v>
      </c>
      <c r="G1810" s="1">
        <f t="shared" ref="G1810:K1810" si="1168">SUM(G1811:G1817)</f>
        <v>5.5661429264754196E-2</v>
      </c>
      <c r="H1810" s="1">
        <f t="shared" si="1168"/>
        <v>5.5661429233547895E-2</v>
      </c>
      <c r="I1810" s="1">
        <f t="shared" si="1168"/>
        <v>0.13773633851701975</v>
      </c>
      <c r="J1810" s="1">
        <f t="shared" si="1168"/>
        <v>0.18273110590751721</v>
      </c>
      <c r="K1810" s="1">
        <f t="shared" si="1168"/>
        <v>1.4656209755538381</v>
      </c>
    </row>
    <row r="1811" spans="2:11" x14ac:dyDescent="0.3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5.5645791639528805E-2</v>
      </c>
      <c r="H1811" s="1">
        <f>'[1]Electricity and CHPs_CAP'!D$63</f>
        <v>5.5645791608322503E-2</v>
      </c>
      <c r="I1811" s="1">
        <f>'[1]Electricity and CHPs_CAP'!E$63</f>
        <v>5.5645791591289004E-2</v>
      </c>
      <c r="J1811" s="1">
        <f>'[1]Electricity and CHPs_CAP'!F$63</f>
        <v>5.5645791576403904E-2</v>
      </c>
      <c r="K1811" s="1">
        <f>'[1]Electricity and CHPs_CAP'!G$63</f>
        <v>9.9999999798509404E-2</v>
      </c>
    </row>
    <row r="1812" spans="2:11" x14ac:dyDescent="0.3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1.8890221798941199E-8</v>
      </c>
      <c r="G1812" s="1">
        <f>'[1]Electricity and CHPs_CAP'!C$64</f>
        <v>1.8890221798941199E-8</v>
      </c>
      <c r="H1812" s="1">
        <f>'[1]Electricity and CHPs_CAP'!D$64</f>
        <v>1.8890221798941199E-8</v>
      </c>
      <c r="I1812" s="1">
        <f>'[1]Electricity and CHPs_CAP'!E$64</f>
        <v>1.3821914009048301E-8</v>
      </c>
      <c r="J1812" s="1">
        <f>'[1]Electricity and CHPs_CAP'!F$64</f>
        <v>3.7285690542406297E-8</v>
      </c>
      <c r="K1812" s="1">
        <f>'[1]Electricity and CHPs_CAP'!G$64</f>
        <v>1.07848005934988</v>
      </c>
    </row>
    <row r="1813" spans="2:11" x14ac:dyDescent="0.3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1.38618086379444E-8</v>
      </c>
      <c r="G1813" s="1">
        <f>'[1]Electricity and CHPs_CAP'!C$65</f>
        <v>1.38618086379444E-8</v>
      </c>
      <c r="H1813" s="1">
        <f>'[1]Electricity and CHPs_CAP'!D$65</f>
        <v>1.38618086379444E-8</v>
      </c>
      <c r="I1813" s="1">
        <f>'[1]Electricity and CHPs_CAP'!E$65</f>
        <v>1.0142640411680601E-8</v>
      </c>
      <c r="J1813" s="1">
        <f>'[1]Electricity and CHPs_CAP'!F$65</f>
        <v>1.5767173941337801E-8</v>
      </c>
      <c r="K1813" s="1">
        <f>'[1]Electricity and CHPs_CAP'!G$65</f>
        <v>2.4324345273960299E-7</v>
      </c>
    </row>
    <row r="1814" spans="2:11" x14ac:dyDescent="0.3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2.14371869765586E-6</v>
      </c>
      <c r="G1814" s="1">
        <f>'[1]Electricity and CHPs_CAP'!C$66</f>
        <v>2.14371869765586E-6</v>
      </c>
      <c r="H1814" s="1">
        <f>'[1]Electricity and CHPs_CAP'!D$66</f>
        <v>2.14371869765586E-6</v>
      </c>
      <c r="I1814" s="1">
        <f>'[1]Electricity and CHPs_CAP'!E$66</f>
        <v>8.1219410214727298E-8</v>
      </c>
      <c r="J1814" s="1">
        <f>'[1]Electricity and CHPs_CAP'!F$66</f>
        <v>1.4766745064129501E-7</v>
      </c>
      <c r="K1814" s="1">
        <f>'[1]Electricity and CHPs_CAP'!G$66</f>
        <v>1.03959548147973E-7</v>
      </c>
    </row>
    <row r="1815" spans="2:11" x14ac:dyDescent="0.3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5.52931363210289E-6</v>
      </c>
      <c r="G1815" s="1">
        <f>'[1]Electricity and CHPs_CAP'!C$67</f>
        <v>5.52931363210289E-6</v>
      </c>
      <c r="H1815" s="1">
        <f>'[1]Electricity and CHPs_CAP'!D$67</f>
        <v>5.52931363210289E-6</v>
      </c>
      <c r="I1815" s="1">
        <f>'[1]Electricity and CHPs_CAP'!E$67</f>
        <v>4.1093792711562604E-2</v>
      </c>
      <c r="J1815" s="1">
        <f>'[1]Electricity and CHPs_CAP'!F$67</f>
        <v>3.6236610264410302E-2</v>
      </c>
      <c r="K1815" s="1">
        <f>'[1]Electricity and CHPs_CAP'!G$67</f>
        <v>0.14353431351672921</v>
      </c>
    </row>
    <row r="1816" spans="2:11" x14ac:dyDescent="0.3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5.52932514751712E-6</v>
      </c>
      <c r="G1816" s="1">
        <f>'[1]Electricity and CHPs_CAP'!C$68</f>
        <v>5.52932514751712E-6</v>
      </c>
      <c r="H1816" s="1">
        <f>'[1]Electricity and CHPs_CAP'!D$68</f>
        <v>5.52932514751712E-6</v>
      </c>
      <c r="I1816" s="1">
        <f>'[1]Electricity and CHPs_CAP'!E$68</f>
        <v>4.0996567706783102E-2</v>
      </c>
      <c r="J1816" s="1">
        <f>'[1]Electricity and CHPs_CAP'!F$68</f>
        <v>9.0848373327360399E-2</v>
      </c>
      <c r="K1816" s="1">
        <f>'[1]Electricity and CHPs_CAP'!G$68</f>
        <v>0.1436061718857703</v>
      </c>
    </row>
    <row r="1817" spans="2:11" x14ac:dyDescent="0.3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2.4025157176844098E-6</v>
      </c>
      <c r="G1817" s="1">
        <f>'[1]Electricity and CHPs_CAP'!C$69</f>
        <v>2.4025157176844098E-6</v>
      </c>
      <c r="H1817" s="1">
        <f>'[1]Electricity and CHPs_CAP'!D$69</f>
        <v>2.4025157176844098E-6</v>
      </c>
      <c r="I1817" s="1">
        <f>'[1]Electricity and CHPs_CAP'!E$69</f>
        <v>8.1323420408230104E-8</v>
      </c>
      <c r="J1817" s="1">
        <f>'[1]Electricity and CHPs_CAP'!F$69</f>
        <v>1.30019027462304E-7</v>
      </c>
      <c r="K1817" s="1">
        <f>'[1]Electricity and CHPs_CAP'!G$69</f>
        <v>8.3799948319353106E-8</v>
      </c>
    </row>
    <row r="1818" spans="2:11" x14ac:dyDescent="0.3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11.163768731003453</v>
      </c>
      <c r="G1818" s="3">
        <f t="shared" ref="G1818:K1818" si="1171">SUM(G1819,G1838)</f>
        <v>11.713358750374926</v>
      </c>
      <c r="H1818" s="3">
        <f t="shared" si="1171"/>
        <v>11.778112921323846</v>
      </c>
      <c r="I1818" s="3">
        <f t="shared" si="1171"/>
        <v>13.036537293044976</v>
      </c>
      <c r="J1818" s="3">
        <f t="shared" si="1171"/>
        <v>9.2100901397963906</v>
      </c>
      <c r="K1818" s="3">
        <f t="shared" si="1171"/>
        <v>9.2094069162588745</v>
      </c>
    </row>
    <row r="1819" spans="2:11" x14ac:dyDescent="0.3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9.3027853191091765</v>
      </c>
      <c r="G1819" s="1">
        <f t="shared" ref="G1819:K1819" si="1172">SUM(G1820,G1823,G1825,G1828,G1830,G1832,G1834,G1836)</f>
        <v>9.7398181230173684</v>
      </c>
      <c r="H1819" s="1">
        <f t="shared" si="1172"/>
        <v>9.514326133367291</v>
      </c>
      <c r="I1819" s="1">
        <f t="shared" si="1172"/>
        <v>10.437830077639912</v>
      </c>
      <c r="J1819" s="1">
        <f t="shared" si="1172"/>
        <v>7.0651888397122873</v>
      </c>
      <c r="K1819" s="1">
        <f t="shared" si="1172"/>
        <v>6.9021218578369394</v>
      </c>
    </row>
    <row r="1820" spans="2:11" x14ac:dyDescent="0.3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2.1116604618304367</v>
      </c>
      <c r="G1820" s="1">
        <f t="shared" ref="G1820:K1820" si="1173">SUM(G1821:G1822)</f>
        <v>2.436374161420563</v>
      </c>
      <c r="H1820" s="1">
        <f t="shared" si="1173"/>
        <v>2.5315428764349504</v>
      </c>
      <c r="I1820" s="1">
        <f t="shared" si="1173"/>
        <v>3.4467668702075986</v>
      </c>
      <c r="J1820" s="1">
        <f t="shared" si="1173"/>
        <v>4.5232171015475071</v>
      </c>
      <c r="K1820" s="1">
        <f t="shared" si="1173"/>
        <v>4.6461307677539621</v>
      </c>
    </row>
    <row r="1821" spans="2:11" x14ac:dyDescent="0.3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0.67257050280211184</v>
      </c>
      <c r="G1821" s="1" cm="1">
        <f t="array" ref="G1821">SUMPRODUCT(([1]OUT_FinalEnergyCons!$B$4:$B$10000="var_cap")*1,(ISNUMBER(SEARCH("RH*-SHELCBR",[1]OUT_FinalEnergyCons!$A$4:$A$10000)))*1,[1]OUT_FinalEnergyCons!E$4:E$10000)</f>
        <v>0.72351579732333482</v>
      </c>
      <c r="H1821" s="1" cm="1">
        <f t="array" ref="H1821">SUMPRODUCT(([1]OUT_FinalEnergyCons!$B$4:$B$10000="var_cap")*1,(ISNUMBER(SEARCH("RH*-SHELCBR",[1]OUT_FinalEnergyCons!$A$4:$A$10000)))*1,[1]OUT_FinalEnergyCons!F$4:F$10000)</f>
        <v>0.16382032964094118</v>
      </c>
      <c r="I1821" s="1" cm="1">
        <f t="array" ref="I1821">SUMPRODUCT(([1]OUT_FinalEnergyCons!$B$4:$B$10000="var_cap")*1,(ISNUMBER(SEARCH("RH*-SHELCBR",[1]OUT_FinalEnergyCons!$A$4:$A$10000)))*1,[1]OUT_FinalEnergyCons!G$4:G$10000)</f>
        <v>3.5950278302886302E-2</v>
      </c>
      <c r="J1821" s="1" cm="1">
        <f t="array" ref="J1821">SUMPRODUCT(([1]OUT_FinalEnergyCons!$B$4:$B$10000="var_cap")*1,(ISNUMBER(SEARCH("RH*-SHELCBR",[1]OUT_FinalEnergyCons!$A$4:$A$10000)))*1,[1]OUT_FinalEnergyCons!H$4:H$10000)</f>
        <v>1.654728963971519E-4</v>
      </c>
      <c r="K1821" s="1" cm="1">
        <f t="array" ref="K1821">SUMPRODUCT(([1]OUT_FinalEnergyCons!$B$4:$B$10000="var_cap")*1,(ISNUMBER(SEARCH("RH*-SHELCBR",[1]OUT_FinalEnergyCons!$A$4:$A$10000)))*1,[1]OUT_FinalEnergyCons!I$4:I$10000)</f>
        <v>7.1973000055713081E-5</v>
      </c>
    </row>
    <row r="1822" spans="2:11" x14ac:dyDescent="0.3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1.4390899590283248</v>
      </c>
      <c r="G1822" s="1" cm="1">
        <f t="array" ref="G1822">SUMPRODUCT(([1]OUT_FinalEnergyCons!$B$4:$B$10000="var_cap")*1,ISNUMBER(SEARCH("RH*-SHELCHP",[1]OUT_FinalEnergyCons!$A$4:$A$10000))*1,[1]OUT_FinalEnergyCons!E$4:E$10000)</f>
        <v>1.7128583640972279</v>
      </c>
      <c r="H1822" s="1" cm="1">
        <f t="array" ref="H1822">SUMPRODUCT(([1]OUT_FinalEnergyCons!$B$4:$B$10000="var_cap")*1,ISNUMBER(SEARCH("RH*-SHELCHP",[1]OUT_FinalEnergyCons!$A$4:$A$10000))*1,[1]OUT_FinalEnergyCons!F$4:F$10000)</f>
        <v>2.3677225467940093</v>
      </c>
      <c r="I1822" s="1" cm="1">
        <f t="array" ref="I1822">SUMPRODUCT(([1]OUT_FinalEnergyCons!$B$4:$B$10000="var_cap")*1,ISNUMBER(SEARCH("RH*-SHELCHP",[1]OUT_FinalEnergyCons!$A$4:$A$10000))*1,[1]OUT_FinalEnergyCons!G$4:G$10000)</f>
        <v>3.4108165919047124</v>
      </c>
      <c r="J1822" s="1" cm="1">
        <f t="array" ref="J1822">SUMPRODUCT(([1]OUT_FinalEnergyCons!$B$4:$B$10000="var_cap")*1,ISNUMBER(SEARCH("RH*-SHELCHP",[1]OUT_FinalEnergyCons!$A$4:$A$10000))*1,[1]OUT_FinalEnergyCons!H$4:H$10000)</f>
        <v>4.5230516286511095</v>
      </c>
      <c r="K1822" s="1" cm="1">
        <f t="array" ref="K1822">SUMPRODUCT(([1]OUT_FinalEnergyCons!$B$4:$B$10000="var_cap")*1,ISNUMBER(SEARCH("RH*-SHELCHP",[1]OUT_FinalEnergyCons!$A$4:$A$10000))*1,[1]OUT_FinalEnergyCons!I$4:I$10000)</f>
        <v>4.6460587947539063</v>
      </c>
    </row>
    <row r="1823" spans="2:11" x14ac:dyDescent="0.3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3.1415887043915509</v>
      </c>
      <c r="H1823" s="1">
        <f t="shared" si="1178"/>
        <v>2.1396782890413331</v>
      </c>
      <c r="I1823" s="1">
        <f t="shared" si="1178"/>
        <v>2.0263705704762742</v>
      </c>
      <c r="J1823" s="1">
        <f t="shared" si="1178"/>
        <v>0.14845399497400569</v>
      </c>
      <c r="K1823" s="1">
        <f t="shared" si="1178"/>
        <v>7.0256116601385976E-3</v>
      </c>
    </row>
    <row r="1824" spans="2:11" x14ac:dyDescent="0.3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3.1415887043915509</v>
      </c>
      <c r="H1824" s="1" cm="1">
        <f t="array" ref="H1824">SUMPRODUCT(([1]OUT_FinalEnergyCons!$B$4:$B$10000="var_cap")*1, (ISNUMBER(SEARCH("RH*-SHLFOBR",[1]OUT_FinalEnergyCons!$A$4:$A$10000)))*1,[1]OUT_FinalEnergyCons!F$4:F$10000)</f>
        <v>2.1396782890413331</v>
      </c>
      <c r="I1824" s="1" cm="1">
        <f t="array" ref="I1824">SUMPRODUCT(([1]OUT_FinalEnergyCons!$B$4:$B$10000="var_cap")*1, (ISNUMBER(SEARCH("RH*-SHLFOBR",[1]OUT_FinalEnergyCons!$A$4:$A$10000)))*1,[1]OUT_FinalEnergyCons!G$4:G$10000)</f>
        <v>2.0263705704762742</v>
      </c>
      <c r="J1824" s="1" cm="1">
        <f t="array" ref="J1824">SUMPRODUCT(([1]OUT_FinalEnergyCons!$B$4:$B$10000="var_cap")*1, (ISNUMBER(SEARCH("RH*-SHLFOBR",[1]OUT_FinalEnergyCons!$A$4:$A$10000)))*1,[1]OUT_FinalEnergyCons!H$4:H$10000)</f>
        <v>0.14845399497400569</v>
      </c>
      <c r="K1824" s="1" cm="1">
        <f t="array" ref="K1824">SUMPRODUCT(([1]OUT_FinalEnergyCons!$B$4:$B$10000="var_cap")*1, (ISNUMBER(SEARCH("RH*-SHLFOBR",[1]OUT_FinalEnergyCons!$A$4:$A$10000)))*1,[1]OUT_FinalEnergyCons!I$4:I$10000)</f>
        <v>7.0256116601385976E-3</v>
      </c>
    </row>
    <row r="1825" spans="2:11" x14ac:dyDescent="0.3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2.7687540512383499</v>
      </c>
      <c r="G1825" s="1">
        <f t="shared" ref="G1825:K1825" si="1181">SUM(G1826:G1827)</f>
        <v>3.0153277971969037</v>
      </c>
      <c r="H1825" s="1">
        <f t="shared" si="1181"/>
        <v>3.8469668511943715</v>
      </c>
      <c r="I1825" s="1">
        <f t="shared" si="1181"/>
        <v>3.9116594794334247</v>
      </c>
      <c r="J1825" s="1">
        <f t="shared" si="1181"/>
        <v>1.3019429336848083</v>
      </c>
      <c r="K1825" s="1">
        <f t="shared" si="1181"/>
        <v>0.94433465193260546</v>
      </c>
    </row>
    <row r="1826" spans="2:11" x14ac:dyDescent="0.3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3.0153277971969037</v>
      </c>
      <c r="H1826" s="1" cm="1">
        <f t="array" ref="H1826">SUMPRODUCT(([1]OUT_FinalEnergyCons!$B$4:$B$10000="var_cap")*1, (ISNUMBER(SEARCH("RH*-SHNGABR",[1]OUT_FinalEnergyCons!$A$4:$A$10000)))*1,[1]OUT_FinalEnergyCons!F$4:F$10000)</f>
        <v>2.8444320636250597</v>
      </c>
      <c r="I1826" s="1" cm="1">
        <f t="array" ref="I1826">SUMPRODUCT(([1]OUT_FinalEnergyCons!$B$4:$B$10000="var_cap")*1, (ISNUMBER(SEARCH("RH*-SHNGABR",[1]OUT_FinalEnergyCons!$A$4:$A$10000)))*1,[1]OUT_FinalEnergyCons!G$4:G$10000)</f>
        <v>2.8444320632784748</v>
      </c>
      <c r="J1826" s="1" cm="1">
        <f t="array" ref="J1826">SUMPRODUCT(([1]OUT_FinalEnergyCons!$B$4:$B$10000="var_cap")*1, (ISNUMBER(SEARCH("RH*-SHNGABR",[1]OUT_FinalEnergyCons!$A$4:$A$10000)))*1,[1]OUT_FinalEnergyCons!H$4:H$10000)</f>
        <v>0.47882842947151305</v>
      </c>
      <c r="K1826" s="1" cm="1">
        <f t="array" ref="K1826">SUMPRODUCT(([1]OUT_FinalEnergyCons!$B$4:$B$10000="var_cap")*1, (ISNUMBER(SEARCH("RH*-SHNGABR",[1]OUT_FinalEnergyCons!$A$4:$A$10000)))*1,[1]OUT_FinalEnergyCons!I$4:I$10000)</f>
        <v>0.30489765829044901</v>
      </c>
    </row>
    <row r="1827" spans="2:11" x14ac:dyDescent="0.3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0</v>
      </c>
      <c r="G1827" s="1" cm="1">
        <f t="array" ref="G1827">SUMPRODUCT(([1]OUT_FinalEnergyCons!$B$4:$B$10000="var_cap")*1,ISNUMBER(SEARCH("RH*-SHngahp",[1]OUT_FinalEnergyCons!$A$4:$A$10000))*1,[1]OUT_FinalEnergyCons!E$4:E$10000)</f>
        <v>0</v>
      </c>
      <c r="H1827" s="1" cm="1">
        <f t="array" ref="H1827">SUMPRODUCT(([1]OUT_FinalEnergyCons!$B$4:$B$10000="var_cap")*1,ISNUMBER(SEARCH("RH*-SHngahp",[1]OUT_FinalEnergyCons!$A$4:$A$10000))*1,[1]OUT_FinalEnergyCons!F$4:F$10000)</f>
        <v>1.0025347875693118</v>
      </c>
      <c r="I1827" s="1" cm="1">
        <f t="array" ref="I1827">SUMPRODUCT(([1]OUT_FinalEnergyCons!$B$4:$B$10000="var_cap")*1,ISNUMBER(SEARCH("RH*-SHngahp",[1]OUT_FinalEnergyCons!$A$4:$A$10000))*1,[1]OUT_FinalEnergyCons!G$4:G$10000)</f>
        <v>1.06722741615495</v>
      </c>
      <c r="J1827" s="1" cm="1">
        <f t="array" ref="J1827">SUMPRODUCT(([1]OUT_FinalEnergyCons!$B$4:$B$10000="var_cap")*1,ISNUMBER(SEARCH("RH*-SHngahp",[1]OUT_FinalEnergyCons!$A$4:$A$10000))*1,[1]OUT_FinalEnergyCons!H$4:H$10000)</f>
        <v>0.82311450421329524</v>
      </c>
      <c r="K1827" s="1" cm="1">
        <f t="array" ref="K1827">SUMPRODUCT(([1]OUT_FinalEnergyCons!$B$4:$B$10000="var_cap")*1,ISNUMBER(SEARCH("RH*-SHngahp",[1]OUT_FinalEnergyCons!$A$4:$A$10000))*1,[1]OUT_FinalEnergyCons!I$4:I$10000)</f>
        <v>0.63943699364215645</v>
      </c>
    </row>
    <row r="1828" spans="2:11" x14ac:dyDescent="0.3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6.9999819572647334E-3</v>
      </c>
      <c r="H1828" s="1">
        <f t="shared" si="1185"/>
        <v>1.5094250935324405E-3</v>
      </c>
      <c r="I1828" s="1">
        <f t="shared" si="1185"/>
        <v>2.3093940429389816E-5</v>
      </c>
      <c r="J1828" s="1">
        <f t="shared" si="1185"/>
        <v>0</v>
      </c>
      <c r="K1828" s="1">
        <f t="shared" si="1185"/>
        <v>0</v>
      </c>
    </row>
    <row r="1829" spans="2:11" x14ac:dyDescent="0.3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6.9999819572647334E-3</v>
      </c>
      <c r="H1829" s="1" cm="1">
        <f t="array" ref="H1829">SUMPRODUCT(([1]OUT_FinalEnergyCons!$B$4:$B$10000="var_cap")*1, (ISNUMBER(SEARCH("RH*-SHCOABR",[1]OUT_FinalEnergyCons!$A$4:$A$10000)))*1,[1]OUT_FinalEnergyCons!F$4:F$10000)</f>
        <v>1.5094250935324405E-3</v>
      </c>
      <c r="I1829" s="1" cm="1">
        <f t="array" ref="I1829">SUMPRODUCT(([1]OUT_FinalEnergyCons!$B$4:$B$10000="var_cap")*1, (ISNUMBER(SEARCH("RH*-SHCOABR",[1]OUT_FinalEnergyCons!$A$4:$A$10000)))*1,[1]OUT_FinalEnergyCons!G$4:G$10000)</f>
        <v>2.3093940429389816E-5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0.68949983101706902</v>
      </c>
      <c r="G1830" s="1">
        <f t="shared" ref="G1830:K1830" si="1187">G1831</f>
        <v>0.76267761124341094</v>
      </c>
      <c r="H1830" s="1">
        <f t="shared" si="1187"/>
        <v>0.77932533643373791</v>
      </c>
      <c r="I1830" s="1">
        <f t="shared" si="1187"/>
        <v>0.77992368845892501</v>
      </c>
      <c r="J1830" s="1">
        <f t="shared" si="1187"/>
        <v>0.66898495571232286</v>
      </c>
      <c r="K1830" s="1">
        <f t="shared" si="1187"/>
        <v>0.45925373795155761</v>
      </c>
    </row>
    <row r="1831" spans="2:11" x14ac:dyDescent="0.3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0.68949983101706902</v>
      </c>
      <c r="G1831" s="1" cm="1">
        <f t="array" ref="G1831">SUMPRODUCT(([1]OUT_FinalEnergyCons!$B$4:$B$10000="var_cap")*1, (ISNUMBER(SEARCH("RH*-SHWODBR",[1]OUT_FinalEnergyCons!$A$4:$A$10000)))*1,[1]OUT_FinalEnergyCons!E$4:E$10000)</f>
        <v>0.76267761124341094</v>
      </c>
      <c r="H1831" s="1" cm="1">
        <f t="array" ref="H1831">SUMPRODUCT(([1]OUT_FinalEnergyCons!$B$4:$B$10000="var_cap")*1, (ISNUMBER(SEARCH("RH*-SHWODBR",[1]OUT_FinalEnergyCons!$A$4:$A$10000)))*1,[1]OUT_FinalEnergyCons!F$4:F$10000)</f>
        <v>0.77932533643373791</v>
      </c>
      <c r="I1831" s="1" cm="1">
        <f t="array" ref="I1831">SUMPRODUCT(([1]OUT_FinalEnergyCons!$B$4:$B$10000="var_cap")*1, (ISNUMBER(SEARCH("RH*-SHWODBR",[1]OUT_FinalEnergyCons!$A$4:$A$10000)))*1,[1]OUT_FinalEnergyCons!G$4:G$10000)</f>
        <v>0.77992368845892501</v>
      </c>
      <c r="J1831" s="1" cm="1">
        <f t="array" ref="J1831">SUMPRODUCT(([1]OUT_FinalEnergyCons!$B$4:$B$10000="var_cap")*1, (ISNUMBER(SEARCH("RH*-SHWODBR",[1]OUT_FinalEnergyCons!$A$4:$A$10000)))*1,[1]OUT_FinalEnergyCons!H$4:H$10000)</f>
        <v>0.66898495571232286</v>
      </c>
      <c r="K1831" s="1" cm="1">
        <f t="array" ref="K1831">SUMPRODUCT(([1]OUT_FinalEnergyCons!$B$4:$B$10000="var_cap")*1, (ISNUMBER(SEARCH("RH*-SHWODBR",[1]OUT_FinalEnergyCons!$A$4:$A$10000)))*1,[1]OUT_FinalEnergyCons!I$4:I$10000)</f>
        <v>0.45925373795155761</v>
      </c>
    </row>
    <row r="1832" spans="2:11" x14ac:dyDescent="0.3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0.20441199187832626</v>
      </c>
      <c r="G1832" s="1">
        <f t="shared" ref="G1832:K1832" si="1190">G1833</f>
        <v>0.24014847687380281</v>
      </c>
      <c r="H1832" s="1">
        <f t="shared" si="1190"/>
        <v>6.6849054905682825E-2</v>
      </c>
      <c r="I1832" s="1">
        <f t="shared" si="1190"/>
        <v>6.767565020830435E-2</v>
      </c>
      <c r="J1832" s="1">
        <f t="shared" si="1190"/>
        <v>5.0958965501396183E-2</v>
      </c>
      <c r="K1832" s="1">
        <f t="shared" si="1190"/>
        <v>4.7765007709616183E-2</v>
      </c>
    </row>
    <row r="1833" spans="2:11" x14ac:dyDescent="0.3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0.20441199187832626</v>
      </c>
      <c r="G1833" s="1" cm="1">
        <f t="array" ref="G1833">SUMPRODUCT(([1]OUT_FinalEnergyCons!$B$4:$B$10000="var_cap")*1, (ISNUMBER(SEARCH("RH*-SHPLTBR",[1]OUT_FinalEnergyCons!$A$4:$A$10000)))*1,[1]OUT_FinalEnergyCons!E$4:E$10000)</f>
        <v>0.24014847687380281</v>
      </c>
      <c r="H1833" s="1" cm="1">
        <f t="array" ref="H1833">SUMPRODUCT(([1]OUT_FinalEnergyCons!$B$4:$B$10000="var_cap")*1, (ISNUMBER(SEARCH("RH*-SHPLTBR",[1]OUT_FinalEnergyCons!$A$4:$A$10000)))*1,[1]OUT_FinalEnergyCons!F$4:F$10000)</f>
        <v>6.6849054905682825E-2</v>
      </c>
      <c r="I1833" s="1" cm="1">
        <f t="array" ref="I1833">SUMPRODUCT(([1]OUT_FinalEnergyCons!$B$4:$B$10000="var_cap")*1, (ISNUMBER(SEARCH("RH*-SHPLTBR",[1]OUT_FinalEnergyCons!$A$4:$A$10000)))*1,[1]OUT_FinalEnergyCons!G$4:G$10000)</f>
        <v>6.767565020830435E-2</v>
      </c>
      <c r="J1833" s="1" cm="1">
        <f t="array" ref="J1833">SUMPRODUCT(([1]OUT_FinalEnergyCons!$B$4:$B$10000="var_cap")*1, (ISNUMBER(SEARCH("RH*-SHPLTBR",[1]OUT_FinalEnergyCons!$A$4:$A$10000)))*1,[1]OUT_FinalEnergyCons!H$4:H$10000)</f>
        <v>5.0958965501396183E-2</v>
      </c>
      <c r="K1833" s="1" cm="1">
        <f t="array" ref="K1833">SUMPRODUCT(([1]OUT_FinalEnergyCons!$B$4:$B$10000="var_cap")*1, (ISNUMBER(SEARCH("RH*-SHPLTBR",[1]OUT_FinalEnergyCons!$A$4:$A$10000)))*1,[1]OUT_FinalEnergyCons!I$4:I$10000)</f>
        <v>4.7765007709616183E-2</v>
      </c>
    </row>
    <row r="1834" spans="2:11" x14ac:dyDescent="0.3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0.13670138993387243</v>
      </c>
      <c r="H1834" s="1">
        <f t="shared" si="1193"/>
        <v>0.14845430026368261</v>
      </c>
      <c r="I1834" s="1">
        <f t="shared" si="1193"/>
        <v>0.20541072491495543</v>
      </c>
      <c r="J1834" s="1">
        <f t="shared" si="1193"/>
        <v>0.37163088829224822</v>
      </c>
      <c r="K1834" s="1">
        <f t="shared" si="1193"/>
        <v>0.79761208082905866</v>
      </c>
    </row>
    <row r="1835" spans="2:11" x14ac:dyDescent="0.3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0.13670138993387243</v>
      </c>
      <c r="H1835" s="1" cm="1">
        <f t="array" ref="H1835">SUMPRODUCT(([1]OUT_FinalEnergyCons!$B$4:$B$10000="var_cap")*1, (ISNUMBER(SEARCH("RH*-SHSOLBR",[1]OUT_FinalEnergyCons!$A$4:$A$10000)))*1,[1]OUT_FinalEnergyCons!F$4:F$10000)</f>
        <v>0.14845430026368261</v>
      </c>
      <c r="I1835" s="1" cm="1">
        <f t="array" ref="I1835">SUMPRODUCT(([1]OUT_FinalEnergyCons!$B$4:$B$10000="var_cap")*1, (ISNUMBER(SEARCH("RH*-SHSOLBR",[1]OUT_FinalEnergyCons!$A$4:$A$10000)))*1,[1]OUT_FinalEnergyCons!G$4:G$10000)</f>
        <v>0.20541072491495543</v>
      </c>
      <c r="J1835" s="1" cm="1">
        <f t="array" ref="J1835">SUMPRODUCT(([1]OUT_FinalEnergyCons!$B$4:$B$10000="var_cap")*1, (ISNUMBER(SEARCH("RH*-SHSOLBR",[1]OUT_FinalEnergyCons!$A$4:$A$10000)))*1,[1]OUT_FinalEnergyCons!H$4:H$10000)</f>
        <v>0.37163088829224822</v>
      </c>
      <c r="K1835" s="1" cm="1">
        <f t="array" ref="K1835">SUMPRODUCT(([1]OUT_FinalEnergyCons!$B$4:$B$10000="var_cap")*1, (ISNUMBER(SEARCH("RH*-SHSOLBR",[1]OUT_FinalEnergyCons!$A$4:$A$10000)))*1,[1]OUT_FinalEnergyCons!I$4:I$10000)</f>
        <v>0.79761208082905866</v>
      </c>
    </row>
    <row r="1836" spans="2:11" x14ac:dyDescent="0.3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1.8609834118942767</v>
      </c>
      <c r="G1838" s="1">
        <f t="shared" ref="G1838" si="1199">SUM(G1839,G1842,G1844,G1847,G1849,G1851,G1853,G1855)</f>
        <v>1.9735406273575582</v>
      </c>
      <c r="H1838" s="1">
        <f t="shared" ref="H1838" si="1200">SUM(H1839,H1842,H1844,H1847,H1849,H1851,H1853,H1855)</f>
        <v>2.2637867879565556</v>
      </c>
      <c r="I1838" s="1">
        <f t="shared" ref="I1838" si="1201">SUM(I1839,I1842,I1844,I1847,I1849,I1851,I1853,I1855)</f>
        <v>2.5987072154050641</v>
      </c>
      <c r="J1838" s="1">
        <f t="shared" ref="J1838" si="1202">SUM(J1839,J1842,J1844,J1847,J1849,J1851,J1853,J1855)</f>
        <v>2.1449013000841033</v>
      </c>
      <c r="K1838" s="1">
        <f t="shared" ref="K1838" si="1203">SUM(K1839,K1842,K1844,K1847,K1849,K1851,K1853,K1855)</f>
        <v>2.3072850584219342</v>
      </c>
    </row>
    <row r="1839" spans="2:11" x14ac:dyDescent="0.3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0.65092530337213217</v>
      </c>
      <c r="G1839" s="1">
        <f t="shared" ref="G1839" si="1205">SUM(G1840:G1841)</f>
        <v>0.71790296626567496</v>
      </c>
      <c r="H1839" s="1">
        <f t="shared" ref="H1839" si="1206">SUM(H1840:H1841)</f>
        <v>0.85567878127363817</v>
      </c>
      <c r="I1839" s="1">
        <f t="shared" ref="I1839" si="1207">SUM(I1840:I1841)</f>
        <v>1.1157131484986442</v>
      </c>
      <c r="J1839" s="1">
        <f t="shared" ref="J1839" si="1208">SUM(J1840:J1841)</f>
        <v>1.1462854674626191</v>
      </c>
      <c r="K1839" s="1">
        <f t="shared" ref="K1839" si="1209">SUM(K1840:K1841)</f>
        <v>1.3292392638603781</v>
      </c>
    </row>
    <row r="1840" spans="2:11" x14ac:dyDescent="0.3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0.43757033660748179</v>
      </c>
      <c r="G1840" s="1" cm="1">
        <f t="array" ref="G1840">SUMPRODUCT(([1]OUT_FinalEnergyCons!$B$4:$B$10000="var_cap")*1,(ISNUMBER(SEARCH("RH*-WHELCBR",[1]OUT_FinalEnergyCons!$A$4:$A$10000)))*1,[1]OUT_FinalEnergyCons!E$4:E$10000)</f>
        <v>0.47178237210492419</v>
      </c>
      <c r="H1840" s="1" cm="1">
        <f t="array" ref="H1840">SUMPRODUCT(([1]OUT_FinalEnergyCons!$B$4:$B$10000="var_cap")*1,(ISNUMBER(SEARCH("RH*-WHELCBR",[1]OUT_FinalEnergyCons!$A$4:$A$10000)))*1,[1]OUT_FinalEnergyCons!F$4:F$10000)</f>
        <v>0.47178237210492419</v>
      </c>
      <c r="I1840" s="1" cm="1">
        <f t="array" ref="I1840">SUMPRODUCT(([1]OUT_FinalEnergyCons!$B$4:$B$10000="var_cap")*1,(ISNUMBER(SEARCH("RH*-WHELCBR",[1]OUT_FinalEnergyCons!$A$4:$A$10000)))*1,[1]OUT_FinalEnergyCons!G$4:G$10000)</f>
        <v>0.47178237210492419</v>
      </c>
      <c r="J1840" s="1" cm="1">
        <f t="array" ref="J1840">SUMPRODUCT(([1]OUT_FinalEnergyCons!$B$4:$B$10000="var_cap")*1,(ISNUMBER(SEARCH("RH*-WHELCBR",[1]OUT_FinalEnergyCons!$A$4:$A$10000)))*1,[1]OUT_FinalEnergyCons!H$4:H$10000)</f>
        <v>0.140919232777589</v>
      </c>
      <c r="K1840" s="1" cm="1">
        <f t="array" ref="K1840">SUMPRODUCT(([1]OUT_FinalEnergyCons!$B$4:$B$10000="var_cap")*1,(ISNUMBER(SEARCH("RH*-WHELCBR",[1]OUT_FinalEnergyCons!$A$4:$A$10000)))*1,[1]OUT_FinalEnergyCons!I$4:I$10000)</f>
        <v>0.16271264884925801</v>
      </c>
    </row>
    <row r="1841" spans="2:11" x14ac:dyDescent="0.3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0.21335496676465038</v>
      </c>
      <c r="G1841" s="1" cm="1">
        <f t="array" ref="G1841">SUMPRODUCT(([1]OUT_FinalEnergyCons!$B$4:$B$10000="var_cap")*1,ISNUMBER(SEARCH("RH*-WHELCHP",[1]OUT_FinalEnergyCons!$A$4:$A$10000))*1,[1]OUT_FinalEnergyCons!E$4:E$10000)</f>
        <v>0.2461205941607508</v>
      </c>
      <c r="H1841" s="1" cm="1">
        <f t="array" ref="H1841">SUMPRODUCT(([1]OUT_FinalEnergyCons!$B$4:$B$10000="var_cap")*1,ISNUMBER(SEARCH("RH*-WHELCHP",[1]OUT_FinalEnergyCons!$A$4:$A$10000))*1,[1]OUT_FinalEnergyCons!F$4:F$10000)</f>
        <v>0.38389640916871404</v>
      </c>
      <c r="I1841" s="1" cm="1">
        <f t="array" ref="I1841">SUMPRODUCT(([1]OUT_FinalEnergyCons!$B$4:$B$10000="var_cap")*1,ISNUMBER(SEARCH("RH*-WHELCHP",[1]OUT_FinalEnergyCons!$A$4:$A$10000))*1,[1]OUT_FinalEnergyCons!G$4:G$10000)</f>
        <v>0.64393077639371998</v>
      </c>
      <c r="J1841" s="1" cm="1">
        <f t="array" ref="J1841">SUMPRODUCT(([1]OUT_FinalEnergyCons!$B$4:$B$10000="var_cap")*1,ISNUMBER(SEARCH("RH*-WHELCHP",[1]OUT_FinalEnergyCons!$A$4:$A$10000))*1,[1]OUT_FinalEnergyCons!H$4:H$10000)</f>
        <v>1.0053662346850301</v>
      </c>
      <c r="K1841" s="1" cm="1">
        <f t="array" ref="K1841">SUMPRODUCT(([1]OUT_FinalEnergyCons!$B$4:$B$10000="var_cap")*1,ISNUMBER(SEARCH("RH*-WHELCHP",[1]OUT_FinalEnergyCons!$A$4:$A$10000))*1,[1]OUT_FinalEnergyCons!I$4:I$10000)</f>
        <v>1.16652661501112</v>
      </c>
    </row>
    <row r="1842" spans="2:11" x14ac:dyDescent="0.3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0.47738433216181703</v>
      </c>
      <c r="H1842" s="1">
        <f t="shared" ref="H1842" si="1214">H1843</f>
        <v>0.34166080825685802</v>
      </c>
      <c r="I1842" s="1">
        <f t="shared" ref="I1842" si="1215">I1843</f>
        <v>0.34166080746219302</v>
      </c>
      <c r="J1842" s="1">
        <f t="shared" ref="J1842" si="1216">J1843</f>
        <v>2.7392546611009701E-2</v>
      </c>
      <c r="K1842" s="1">
        <f t="shared" ref="K1842" si="1217">K1843</f>
        <v>1.4637688534787988E-3</v>
      </c>
    </row>
    <row r="1843" spans="2:11" x14ac:dyDescent="0.3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0.47738433216181703</v>
      </c>
      <c r="H1843" s="1" cm="1">
        <f t="array" ref="H1843">SUMPRODUCT(([1]OUT_FinalEnergyCons!$B$4:$B$10000="var_cap")*1, (ISNUMBER(SEARCH("RH*-WHLFOBR",[1]OUT_FinalEnergyCons!$A$4:$A$10000)))*1,[1]OUT_FinalEnergyCons!F$4:F$10000)</f>
        <v>0.34166080825685802</v>
      </c>
      <c r="I1843" s="1" cm="1">
        <f t="array" ref="I1843">SUMPRODUCT(([1]OUT_FinalEnergyCons!$B$4:$B$10000="var_cap")*1, (ISNUMBER(SEARCH("RH*-WHLFOBR",[1]OUT_FinalEnergyCons!$A$4:$A$10000)))*1,[1]OUT_FinalEnergyCons!G$4:G$10000)</f>
        <v>0.34166080746219302</v>
      </c>
      <c r="J1843" s="1" cm="1">
        <f t="array" ref="J1843">SUMPRODUCT(([1]OUT_FinalEnergyCons!$B$4:$B$10000="var_cap")*1, (ISNUMBER(SEARCH("RH*-WHLFOBR",[1]OUT_FinalEnergyCons!$A$4:$A$10000)))*1,[1]OUT_FinalEnergyCons!H$4:H$10000)</f>
        <v>2.7392546611009701E-2</v>
      </c>
      <c r="K1843" s="1" cm="1">
        <f t="array" ref="K1843">SUMPRODUCT(([1]OUT_FinalEnergyCons!$B$4:$B$10000="var_cap")*1, (ISNUMBER(SEARCH("RH*-WHLFOBR",[1]OUT_FinalEnergyCons!$A$4:$A$10000)))*1,[1]OUT_FinalEnergyCons!I$4:I$10000)</f>
        <v>1.4637688534787988E-3</v>
      </c>
    </row>
    <row r="1844" spans="2:11" x14ac:dyDescent="0.3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0.43610075806793741</v>
      </c>
      <c r="H1844" s="1">
        <f t="shared" ref="H1844" si="1221">SUM(H1845:H1846)</f>
        <v>0.67610294652718039</v>
      </c>
      <c r="I1844" s="1">
        <f t="shared" ref="I1844" si="1222">SUM(I1845:I1846)</f>
        <v>0.7211362776864324</v>
      </c>
      <c r="J1844" s="1">
        <f t="shared" ref="J1844" si="1223">SUM(J1845:J1846)</f>
        <v>0.37873433155188907</v>
      </c>
      <c r="K1844" s="1">
        <f t="shared" ref="K1844" si="1224">SUM(K1845:K1846)</f>
        <v>0.31649163639908562</v>
      </c>
    </row>
    <row r="1845" spans="2:11" x14ac:dyDescent="0.3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0.43610075802020798</v>
      </c>
      <c r="H1845" s="1" cm="1">
        <f t="array" ref="H1845">SUMPRODUCT(([1]OUT_FinalEnergyCons!$B$4:$B$10000="var_cap")*1, (ISNUMBER(SEARCH("RH*-WHNGABR",[1]OUT_FinalEnergyCons!$A$4:$A$10000)))*1,[1]OUT_FinalEnergyCons!F$4:F$10000)</f>
        <v>0.43610075802020798</v>
      </c>
      <c r="I1845" s="1" cm="1">
        <f t="array" ref="I1845">SUMPRODUCT(([1]OUT_FinalEnergyCons!$B$4:$B$10000="var_cap")*1, (ISNUMBER(SEARCH("RH*-WHNGABR",[1]OUT_FinalEnergyCons!$A$4:$A$10000)))*1,[1]OUT_FinalEnergyCons!G$4:G$10000)</f>
        <v>0.43610075802020798</v>
      </c>
      <c r="J1845" s="1" cm="1">
        <f t="array" ref="J1845">SUMPRODUCT(([1]OUT_FinalEnergyCons!$B$4:$B$10000="var_cap")*1, (ISNUMBER(SEARCH("RH*-WHNGABR",[1]OUT_FinalEnergyCons!$A$4:$A$10000)))*1,[1]OUT_FinalEnergyCons!H$4:H$10000)</f>
        <v>8.0023882257217099E-2</v>
      </c>
      <c r="K1845" s="1" cm="1">
        <f t="array" ref="K1845">SUMPRODUCT(([1]OUT_FinalEnergyCons!$B$4:$B$10000="var_cap")*1, (ISNUMBER(SEARCH("RH*-WHNGABR",[1]OUT_FinalEnergyCons!$A$4:$A$10000)))*1,[1]OUT_FinalEnergyCons!I$4:I$10000)</f>
        <v>3.8182957127589602E-2</v>
      </c>
    </row>
    <row r="1846" spans="2:11" x14ac:dyDescent="0.3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4.7729432218241499E-11</v>
      </c>
      <c r="H1846" s="1" cm="1">
        <f t="array" ref="H1846">SUMPRODUCT(([1]OUT_FinalEnergyCons!$B$4:$B$10000="var_cap")*1,ISNUMBER(SEARCH("RH*-WHngahp",[1]OUT_FinalEnergyCons!$A$4:$A$10000))*1,[1]OUT_FinalEnergyCons!F$4:F$10000)</f>
        <v>0.24000218850697244</v>
      </c>
      <c r="I1846" s="1" cm="1">
        <f t="array" ref="I1846">SUMPRODUCT(([1]OUT_FinalEnergyCons!$B$4:$B$10000="var_cap")*1,ISNUMBER(SEARCH("RH*-WHngahp",[1]OUT_FinalEnergyCons!$A$4:$A$10000))*1,[1]OUT_FinalEnergyCons!G$4:G$10000)</f>
        <v>0.28503551966622442</v>
      </c>
      <c r="J1846" s="1" cm="1">
        <f t="array" ref="J1846">SUMPRODUCT(([1]OUT_FinalEnergyCons!$B$4:$B$10000="var_cap")*1,ISNUMBER(SEARCH("RH*-WHngahp",[1]OUT_FinalEnergyCons!$A$4:$A$10000))*1,[1]OUT_FinalEnergyCons!H$4:H$10000)</f>
        <v>0.298710449294672</v>
      </c>
      <c r="K1846" s="1" cm="1">
        <f t="array" ref="K1846">SUMPRODUCT(([1]OUT_FinalEnergyCons!$B$4:$B$10000="var_cap")*1,ISNUMBER(SEARCH("RH*-WHngahp",[1]OUT_FinalEnergyCons!$A$4:$A$10000))*1,[1]OUT_FinalEnergyCons!I$4:I$10000)</f>
        <v>0.278308679271496</v>
      </c>
    </row>
    <row r="1847" spans="2:11" x14ac:dyDescent="0.3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4.0433261034915451E-2</v>
      </c>
      <c r="H1849" s="1">
        <f t="shared" ref="H1849" si="1236">H1850</f>
        <v>8.8624942071665797E-2</v>
      </c>
      <c r="I1849" s="1">
        <f t="shared" ref="I1849" si="1237">I1850</f>
        <v>0.11847767193058101</v>
      </c>
      <c r="J1849" s="1">
        <f t="shared" ref="J1849" si="1238">J1850</f>
        <v>0.12842508678265999</v>
      </c>
      <c r="K1849" s="1">
        <f t="shared" ref="K1849" si="1239">K1850</f>
        <v>0.118425841533016</v>
      </c>
    </row>
    <row r="1850" spans="2:11" x14ac:dyDescent="0.3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4.0433261034915451E-2</v>
      </c>
      <c r="H1850" s="1" cm="1">
        <f t="array" ref="H1850">SUMPRODUCT(([1]OUT_FinalEnergyCons!$B$4:$B$10000="var_cap")*1, (ISNUMBER(SEARCH("RH*-WHWODBR",[1]OUT_FinalEnergyCons!$A$4:$A$10000)))*1,[1]OUT_FinalEnergyCons!F$4:F$10000)</f>
        <v>8.8624942071665797E-2</v>
      </c>
      <c r="I1850" s="1" cm="1">
        <f t="array" ref="I1850">SUMPRODUCT(([1]OUT_FinalEnergyCons!$B$4:$B$10000="var_cap")*1, (ISNUMBER(SEARCH("RH*-WHWODBR",[1]OUT_FinalEnergyCons!$A$4:$A$10000)))*1,[1]OUT_FinalEnergyCons!G$4:G$10000)</f>
        <v>0.11847767193058101</v>
      </c>
      <c r="J1850" s="1" cm="1">
        <f t="array" ref="J1850">SUMPRODUCT(([1]OUT_FinalEnergyCons!$B$4:$B$10000="var_cap")*1, (ISNUMBER(SEARCH("RH*-WHWODBR",[1]OUT_FinalEnergyCons!$A$4:$A$10000)))*1,[1]OUT_FinalEnergyCons!H$4:H$10000)</f>
        <v>0.12842508678265999</v>
      </c>
      <c r="K1850" s="1" cm="1">
        <f t="array" ref="K1850">SUMPRODUCT(([1]OUT_FinalEnergyCons!$B$4:$B$10000="var_cap")*1, (ISNUMBER(SEARCH("RH*-WHWODBR",[1]OUT_FinalEnergyCons!$A$4:$A$10000)))*1,[1]OUT_FinalEnergyCons!I$4:I$10000)</f>
        <v>0.118425841533016</v>
      </c>
    </row>
    <row r="1851" spans="2:11" x14ac:dyDescent="0.3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1.319042252859144E-2</v>
      </c>
      <c r="H1851" s="1">
        <f t="shared" ref="H1851" si="1243">H1852</f>
        <v>1.319042252859144E-2</v>
      </c>
      <c r="I1851" s="1">
        <f t="shared" ref="I1851" si="1244">I1852</f>
        <v>1.319042252859144E-2</v>
      </c>
      <c r="J1851" s="1">
        <f t="shared" ref="J1851" si="1245">J1852</f>
        <v>1.91415283043317E-2</v>
      </c>
      <c r="K1851" s="1">
        <f t="shared" ref="K1851" si="1246">K1852</f>
        <v>2.0134650080805401E-2</v>
      </c>
    </row>
    <row r="1852" spans="2:11" x14ac:dyDescent="0.3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1.319042252859144E-2</v>
      </c>
      <c r="H1852" s="1" cm="1">
        <f t="array" ref="H1852">SUMPRODUCT(([1]OUT_FinalEnergyCons!$B$4:$B$10000="var_cap")*1, (ISNUMBER(SEARCH("RH*-WHPLTBR",[1]OUT_FinalEnergyCons!$A$4:$A$10000)))*1,[1]OUT_FinalEnergyCons!F$4:F$10000)</f>
        <v>1.319042252859144E-2</v>
      </c>
      <c r="I1852" s="1" cm="1">
        <f t="array" ref="I1852">SUMPRODUCT(([1]OUT_FinalEnergyCons!$B$4:$B$10000="var_cap")*1, (ISNUMBER(SEARCH("RH*-WHPLTBR",[1]OUT_FinalEnergyCons!$A$4:$A$10000)))*1,[1]OUT_FinalEnergyCons!G$4:G$10000)</f>
        <v>1.319042252859144E-2</v>
      </c>
      <c r="J1852" s="1" cm="1">
        <f t="array" ref="J1852">SUMPRODUCT(([1]OUT_FinalEnergyCons!$B$4:$B$10000="var_cap")*1, (ISNUMBER(SEARCH("RH*-WHPLTBR",[1]OUT_FinalEnergyCons!$A$4:$A$10000)))*1,[1]OUT_FinalEnergyCons!H$4:H$10000)</f>
        <v>1.91415283043317E-2</v>
      </c>
      <c r="K1852" s="1" cm="1">
        <f t="array" ref="K1852">SUMPRODUCT(([1]OUT_FinalEnergyCons!$B$4:$B$10000="var_cap")*1, (ISNUMBER(SEARCH("RH*-WHPLTBR",[1]OUT_FinalEnergyCons!$A$4:$A$10000)))*1,[1]OUT_FinalEnergyCons!I$4:I$10000)</f>
        <v>2.0134650080805401E-2</v>
      </c>
    </row>
    <row r="1853" spans="2:11" x14ac:dyDescent="0.3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0.28852888729862186</v>
      </c>
      <c r="I1853" s="1">
        <f t="shared" ref="I1853" si="1251">I1854</f>
        <v>0.28852888729862186</v>
      </c>
      <c r="J1853" s="1">
        <f t="shared" ref="J1853" si="1252">J1854</f>
        <v>0.44492233937159398</v>
      </c>
      <c r="K1853" s="1">
        <f t="shared" ref="K1853" si="1253">K1854</f>
        <v>0.52152989769517</v>
      </c>
    </row>
    <row r="1854" spans="2:11" x14ac:dyDescent="0.3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0.28852888729862186</v>
      </c>
      <c r="I1854" s="1" cm="1">
        <f t="array" ref="I1854">SUMPRODUCT(([1]OUT_FinalEnergyCons!$B$4:$B$10000="var_cap")*1, (ISNUMBER(SEARCH("RH*-WHSOLBR",[1]OUT_FinalEnergyCons!$A$4:$A$10000)))*1,[1]OUT_FinalEnergyCons!G$4:G$10000)</f>
        <v>0.28852888729862186</v>
      </c>
      <c r="J1854" s="1" cm="1">
        <f t="array" ref="J1854">SUMPRODUCT(([1]OUT_FinalEnergyCons!$B$4:$B$10000="var_cap")*1, (ISNUMBER(SEARCH("RH*-WHSOLBR",[1]OUT_FinalEnergyCons!$A$4:$A$10000)))*1,[1]OUT_FinalEnergyCons!H$4:H$10000)</f>
        <v>0.44492233937159398</v>
      </c>
      <c r="K1854" s="1" cm="1">
        <f t="array" ref="K1854">SUMPRODUCT(([1]OUT_FinalEnergyCons!$B$4:$B$10000="var_cap")*1, (ISNUMBER(SEARCH("RH*-WHSOLBR",[1]OUT_FinalEnergyCons!$A$4:$A$10000)))*1,[1]OUT_FinalEnergyCons!I$4:I$10000)</f>
        <v>0.52152989769517</v>
      </c>
    </row>
    <row r="1855" spans="2:11" x14ac:dyDescent="0.3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3.6001317455802013</v>
      </c>
      <c r="G1857" s="17">
        <f t="shared" ref="G1857:K1857" si="1262">SUM(G1858,G1861,G1864,G1868,G1870,G1872,G1874,G1876,G1878)</f>
        <v>3.6070852350119496</v>
      </c>
      <c r="H1857" s="17">
        <f t="shared" si="1262"/>
        <v>3.4035009681261457</v>
      </c>
      <c r="I1857" s="17">
        <f t="shared" si="1262"/>
        <v>3.2384568854848657</v>
      </c>
      <c r="J1857" s="17">
        <f t="shared" si="1262"/>
        <v>3.3328834938409795</v>
      </c>
      <c r="K1857" s="17">
        <f t="shared" si="1262"/>
        <v>2.6506800068397158</v>
      </c>
    </row>
    <row r="1858" spans="2:11" x14ac:dyDescent="0.3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0.78270993728845983</v>
      </c>
      <c r="H1858" s="18">
        <f t="shared" si="1263"/>
        <v>0.79586614632065555</v>
      </c>
      <c r="I1858" s="18">
        <f t="shared" si="1263"/>
        <v>0.87488837215176418</v>
      </c>
      <c r="J1858" s="18">
        <f t="shared" si="1263"/>
        <v>1.0133607197803849</v>
      </c>
      <c r="K1858" s="18">
        <f t="shared" si="1263"/>
        <v>1.085548351198572</v>
      </c>
    </row>
    <row r="1859" spans="2:11" x14ac:dyDescent="0.3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0.70653099332695901</v>
      </c>
      <c r="H1859" s="1" cm="1">
        <f t="array" ref="H1859">SUMPRODUCT(([1]OUT_FinalEnergyCons!$B$4:$B$10000="Var_cap")*1,  (ISNUMBER(SEARCH("ITOT-SWHELCBR",[1]OUT_FinalEnergyCons!$A$4:$A$10000)))*1,[1]OUT_FinalEnergyCons!F$4:F$10000)</f>
        <v>0.70653099332695901</v>
      </c>
      <c r="I1859" s="1" cm="1">
        <f t="array" ref="I1859">SUMPRODUCT(([1]OUT_FinalEnergyCons!$B$4:$B$10000="Var_cap")*1,  (ISNUMBER(SEARCH("ITOT-SWHELCBR",[1]OUT_FinalEnergyCons!$A$4:$A$10000)))*1,[1]OUT_FinalEnergyCons!G$4:G$10000)</f>
        <v>0.70653100745591102</v>
      </c>
      <c r="J1859" s="1" cm="1">
        <f t="array" ref="J1859">SUMPRODUCT(([1]OUT_FinalEnergyCons!$B$4:$B$10000="Var_cap")*1,  (ISNUMBER(SEARCH("ITOT-SWHELCBR",[1]OUT_FinalEnergyCons!$A$4:$A$10000)))*1,[1]OUT_FinalEnergyCons!H$4:H$10000)</f>
        <v>0.83949083264244495</v>
      </c>
      <c r="K1859" s="1" cm="1">
        <f t="array" ref="K1859">SUMPRODUCT(([1]OUT_FinalEnergyCons!$B$4:$B$10000="Var_cap")*1,  (ISNUMBER(SEARCH("ITOT-SWHELCBR",[1]OUT_FinalEnergyCons!$A$4:$A$10000)))*1,[1]OUT_FinalEnergyCons!I$4:I$10000)</f>
        <v>0.91529142046815004</v>
      </c>
    </row>
    <row r="1860" spans="2:11" x14ac:dyDescent="0.3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7.6178943961500795E-2</v>
      </c>
      <c r="H1860" s="1" cm="1">
        <f t="array" ref="H1860">SUMPRODUCT(([1]OUT_FinalEnergyCons!$B$4:$B$10000="Var_cap")*1,  (ISNUMBER(SEARCH("ITOT-SWHELCHP",[1]OUT_FinalEnergyCons!$A$4:$A$10000)))*1,[1]OUT_FinalEnergyCons!F$4:F$10000)</f>
        <v>8.9335152993696598E-2</v>
      </c>
      <c r="I1860" s="1" cm="1">
        <f t="array" ref="I1860">SUMPRODUCT(([1]OUT_FinalEnergyCons!$B$4:$B$10000="Var_cap")*1,  (ISNUMBER(SEARCH("ITOT-SWHELCHP",[1]OUT_FinalEnergyCons!$A$4:$A$10000)))*1,[1]OUT_FinalEnergyCons!G$4:G$10000)</f>
        <v>0.16835736469585311</v>
      </c>
      <c r="J1860" s="1" cm="1">
        <f t="array" ref="J1860">SUMPRODUCT(([1]OUT_FinalEnergyCons!$B$4:$B$10000="Var_cap")*1,  (ISNUMBER(SEARCH("ITOT-SWHELCHP",[1]OUT_FinalEnergyCons!$A$4:$A$10000)))*1,[1]OUT_FinalEnergyCons!H$4:H$10000)</f>
        <v>0.17386988713793999</v>
      </c>
      <c r="K1860" s="1" cm="1">
        <f t="array" ref="K1860">SUMPRODUCT(([1]OUT_FinalEnergyCons!$B$4:$B$10000="Var_cap")*1,  (ISNUMBER(SEARCH("ITOT-SWHELCHP",[1]OUT_FinalEnergyCons!$A$4:$A$10000)))*1,[1]OUT_FinalEnergyCons!I$4:I$10000)</f>
        <v>0.170256930730422</v>
      </c>
    </row>
    <row r="1861" spans="2:11" x14ac:dyDescent="0.3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0.47705243963083199</v>
      </c>
      <c r="G1861" s="18">
        <f t="shared" ref="G1861:K1861" si="1265">SUM(G1862:G1863)</f>
        <v>0.37633544709142597</v>
      </c>
      <c r="H1861" s="18">
        <f t="shared" si="1265"/>
        <v>0.37633547613167867</v>
      </c>
      <c r="I1861" s="18">
        <f t="shared" si="1265"/>
        <v>0.37633544053750267</v>
      </c>
      <c r="J1861" s="18">
        <f t="shared" si="1265"/>
        <v>0.16444385431096789</v>
      </c>
      <c r="K1861" s="18">
        <f t="shared" si="1265"/>
        <v>1.5425803840039297E-2</v>
      </c>
    </row>
    <row r="1862" spans="2:11" x14ac:dyDescent="0.3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0.37633543963083199</v>
      </c>
      <c r="H1862" s="1" cm="1">
        <f t="array" ref="H1862">SUMPRODUCT(([1]OUT_FinalEnergyCons!$B$4:$B$10000="Var_cap")*1,  (ISNUMBER(SEARCH("ITOT-SWHLFOBR",[1]OUT_FinalEnergyCons!$A$4:$A$10000)))*1,[1]OUT_FinalEnergyCons!F$4:F$10000)</f>
        <v>0.37633543963083199</v>
      </c>
      <c r="I1862" s="1" cm="1">
        <f t="array" ref="I1862">SUMPRODUCT(([1]OUT_FinalEnergyCons!$B$4:$B$10000="Var_cap")*1,  (ISNUMBER(SEARCH("ITOT-SWHLFOBR",[1]OUT_FinalEnergyCons!$A$4:$A$10000)))*1,[1]OUT_FinalEnergyCons!G$4:G$10000)</f>
        <v>0.37633543963083199</v>
      </c>
      <c r="J1862" s="1" cm="1">
        <f t="array" ref="J1862">SUMPRODUCT(([1]OUT_FinalEnergyCons!$B$4:$B$10000="Var_cap")*1,  (ISNUMBER(SEARCH("ITOT-SWHLFOBR",[1]OUT_FinalEnergyCons!$A$4:$A$10000)))*1,[1]OUT_FinalEnergyCons!H$4:H$10000)</f>
        <v>0.16444385424142599</v>
      </c>
      <c r="K1862" s="1" cm="1">
        <f t="array" ref="K1862">SUMPRODUCT(([1]OUT_FinalEnergyCons!$B$4:$B$10000="Var_cap")*1,  (ISNUMBER(SEARCH("ITOT-SWHLFOBR",[1]OUT_FinalEnergyCons!$A$4:$A$10000)))*1,[1]OUT_FinalEnergyCons!I$4:I$10000)</f>
        <v>1.5425803840039297E-2</v>
      </c>
    </row>
    <row r="1863" spans="2:11" x14ac:dyDescent="0.3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0.100717</v>
      </c>
      <c r="G1863" s="1" cm="1">
        <f t="array" ref="G1863">SUMPRODUCT(([1]OUT_FinalEnergyCons!$B$4:$B$10000="Var_cap")*1,  (ISNUMBER(SEARCH("ITOT-SWHHFOBR",[1]OUT_FinalEnergyCons!$A$4:$A$10000)))*1,[1]OUT_FinalEnergyCons!E$4:E$10000)</f>
        <v>7.4605940036942542E-9</v>
      </c>
      <c r="H1863" s="1" cm="1">
        <f t="array" ref="H1863">SUMPRODUCT(([1]OUT_FinalEnergyCons!$B$4:$B$10000="Var_cap")*1,  (ISNUMBER(SEARCH("ITOT-SWHHFOBR",[1]OUT_FinalEnergyCons!$A$4:$A$10000)))*1,[1]OUT_FinalEnergyCons!F$4:F$10000)</f>
        <v>3.6500846692377742E-8</v>
      </c>
      <c r="I1863" s="1" cm="1">
        <f t="array" ref="I1863">SUMPRODUCT(([1]OUT_FinalEnergyCons!$B$4:$B$10000="Var_cap")*1,  (ISNUMBER(SEARCH("ITOT-SWHHFOBR",[1]OUT_FinalEnergyCons!$A$4:$A$10000)))*1,[1]OUT_FinalEnergyCons!G$4:G$10000)</f>
        <v>9.0667069685412827E-10</v>
      </c>
      <c r="J1863" s="1" cm="1">
        <f t="array" ref="J1863">SUMPRODUCT(([1]OUT_FinalEnergyCons!$B$4:$B$10000="Var_cap")*1,  (ISNUMBER(SEARCH("ITOT-SWHHFOBR",[1]OUT_FinalEnergyCons!$A$4:$A$10000)))*1,[1]OUT_FinalEnergyCons!H$4:H$10000)</f>
        <v>6.9541886731850441E-11</v>
      </c>
      <c r="K1863" s="1" cm="1">
        <f t="array" ref="K1863">SUMPRODUCT(([1]OUT_FinalEnergyCons!$B$4:$B$10000="Var_cap")*1,  (ISNUMBER(SEARCH("ITOT-SWHHFOBR",[1]OUT_FinalEnergyCons!$A$4:$A$10000)))*1,[1]OUT_FinalEnergyCons!I$4:I$10000)</f>
        <v>0</v>
      </c>
    </row>
    <row r="1864" spans="2:11" x14ac:dyDescent="0.3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1.5565818950689199</v>
      </c>
      <c r="H1864" s="18">
        <f t="shared" si="1268"/>
        <v>1.437910081705885</v>
      </c>
      <c r="I1864" s="18">
        <f t="shared" si="1268"/>
        <v>0.89914639063470092</v>
      </c>
      <c r="J1864" s="18">
        <f t="shared" si="1268"/>
        <v>0.6627748903214713</v>
      </c>
      <c r="K1864" s="18">
        <f t="shared" si="1268"/>
        <v>0.21445792614239342</v>
      </c>
    </row>
    <row r="1865" spans="2:11" x14ac:dyDescent="0.3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1.5565818840972447</v>
      </c>
      <c r="H1865" s="1" cm="1">
        <f t="array" ref="H1865">SUMPRODUCT(([1]OUT_FinalEnergyCons!$B$4:$B$10000="Var_cap")*1,  (ISNUMBER(SEARCH("ITOT-SWHNGA*BR",[1]OUT_FinalEnergyCons!$A$4:$A$10000)))*1,[1]OUT_FinalEnergyCons!F$4:F$10000)</f>
        <v>1.436113407060007</v>
      </c>
      <c r="I1865" s="1" cm="1">
        <f t="array" ref="I1865">SUMPRODUCT(([1]OUT_FinalEnergyCons!$B$4:$B$10000="Var_cap")*1,  (ISNUMBER(SEARCH("ITOT-SWHNGA*BR",[1]OUT_FinalEnergyCons!$A$4:$A$10000)))*1,[1]OUT_FinalEnergyCons!G$4:G$10000)</f>
        <v>0.89630615262469604</v>
      </c>
      <c r="J1865" s="1" cm="1">
        <f t="array" ref="J1865">SUMPRODUCT(([1]OUT_FinalEnergyCons!$B$4:$B$10000="Var_cap")*1,  (ISNUMBER(SEARCH("ITOT-SWHNGA*BR",[1]OUT_FinalEnergyCons!$A$4:$A$10000)))*1,[1]OUT_FinalEnergyCons!H$4:H$10000)</f>
        <v>0.65980772656013398</v>
      </c>
      <c r="K1865" s="1" cm="1">
        <f t="array" ref="K1865">SUMPRODUCT(([1]OUT_FinalEnergyCons!$B$4:$B$10000="Var_cap")*1,  (ISNUMBER(SEARCH("ITOT-SWHNGA*BR",[1]OUT_FinalEnergyCons!$A$4:$A$10000)))*1,[1]OUT_FinalEnergyCons!I$4:I$10000)</f>
        <v>0.21170902892773802</v>
      </c>
    </row>
    <row r="1866" spans="2:11" x14ac:dyDescent="0.3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1.0971675101381901E-8</v>
      </c>
      <c r="H1866" s="1" cm="1">
        <f t="array" ref="H1866">SUMPRODUCT(([1]OUT_FinalEnergyCons!$B$4:$B$10000="Var_cap")*1,  (ISNUMBER(SEARCH("ITOT-SWHNGAHP",[1]OUT_FinalEnergyCons!$A$4:$A$10000)))*1,[1]OUT_FinalEnergyCons!F$4:F$10000)</f>
        <v>1.7966746458779701E-3</v>
      </c>
      <c r="I1866" s="1" cm="1">
        <f t="array" ref="I1866">SUMPRODUCT(([1]OUT_FinalEnergyCons!$B$4:$B$10000="Var_cap")*1,  (ISNUMBER(SEARCH("ITOT-SWHNGAHP",[1]OUT_FinalEnergyCons!$A$4:$A$10000)))*1,[1]OUT_FinalEnergyCons!G$4:G$10000)</f>
        <v>2.8402380100048998E-3</v>
      </c>
      <c r="J1866" s="1" cm="1">
        <f t="array" ref="J1866">SUMPRODUCT(([1]OUT_FinalEnergyCons!$B$4:$B$10000="Var_cap")*1,  (ISNUMBER(SEARCH("ITOT-SWHNGAHP",[1]OUT_FinalEnergyCons!$A$4:$A$10000)))*1,[1]OUT_FinalEnergyCons!H$4:H$10000)</f>
        <v>2.9671637613373002E-3</v>
      </c>
      <c r="K1866" s="1" cm="1">
        <f t="array" ref="K1866">SUMPRODUCT(([1]OUT_FinalEnergyCons!$B$4:$B$10000="Var_cap")*1,  (ISNUMBER(SEARCH("ITOT-SWHNGAHP",[1]OUT_FinalEnergyCons!$A$4:$A$10000)))*1,[1]OUT_FinalEnergyCons!I$4:I$10000)</f>
        <v>2.7488972146554099E-3</v>
      </c>
    </row>
    <row r="1867" spans="2:11" x14ac:dyDescent="0.3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2.6858908636074132E-2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8.8842603633559197E-2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0.20053875570591628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0.290087701411406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0.2323534572863</v>
      </c>
    </row>
    <row r="1868" spans="2:11" x14ac:dyDescent="0.3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0.18428940638989078</v>
      </c>
      <c r="H1868" s="1">
        <f t="shared" si="1269"/>
        <v>0.11871259866338199</v>
      </c>
      <c r="I1868" s="1">
        <f t="shared" si="1269"/>
        <v>1.652635972515526E-9</v>
      </c>
      <c r="J1868" s="1">
        <f t="shared" si="1269"/>
        <v>0</v>
      </c>
      <c r="K1868" s="1">
        <f t="shared" si="1269"/>
        <v>0</v>
      </c>
    </row>
    <row r="1869" spans="2:11" x14ac:dyDescent="0.3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0.18428940638989078</v>
      </c>
      <c r="H1869" s="1" cm="1">
        <f t="array" ref="H1869">SUMPRODUCT(([1]OUT_FinalEnergyCons!$B$4:$B$10000="Var_cap")*1,  (ISNUMBER(SEARCH("ITOT-SWHCOA*BR",[1]OUT_FinalEnergyCons!$A$4:$A$10000)))*1,[1]OUT_FinalEnergyCons!F$4:F$10000)</f>
        <v>0.11871259866338199</v>
      </c>
      <c r="I1869" s="1" cm="1">
        <f t="array" ref="I1869">SUMPRODUCT(([1]OUT_FinalEnergyCons!$B$4:$B$10000="Var_cap")*1,  (ISNUMBER(SEARCH("ITOT-SWHCOA*BR",[1]OUT_FinalEnergyCons!$A$4:$A$10000)))*1,[1]OUT_FinalEnergyCons!G$4:G$10000)</f>
        <v>1.652635972515526E-9</v>
      </c>
      <c r="J1869" s="1" cm="1">
        <f t="array" ref="J1869">SUMPRODUCT(([1]OUT_FinalEnergyCons!$B$4:$B$10000="Var_cap")*1,  (ISNUMBER(SEARCH("ITOT-SWHCOA*BR",[1]OUT_FinalEnergyCons!$A$4:$A$10000)))*1,[1]OUT_FinalEnergyCons!H$4:H$10000)</f>
        <v>0</v>
      </c>
      <c r="K1869" s="1" cm="1">
        <f t="array" ref="K1869">SUMPRODUCT(([1]OUT_FinalEnergyCons!$B$4:$B$10000="Var_cap")*1,  (ISNUMBER(SEARCH("ITOT-SWHCOA*BR",[1]OUT_FinalEnergyCons!$A$4:$A$10000)))*1,[1]OUT_FinalEnergyCons!I$4:I$10000)</f>
        <v>0</v>
      </c>
    </row>
    <row r="1870" spans="2:11" x14ac:dyDescent="0.3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0.34081459992821589</v>
      </c>
      <c r="H1870" s="1">
        <f t="shared" si="1270"/>
        <v>0.34218715229546171</v>
      </c>
      <c r="I1870" s="1">
        <f t="shared" si="1270"/>
        <v>0.34218715229546171</v>
      </c>
      <c r="J1870" s="1">
        <f t="shared" si="1270"/>
        <v>0.166135904123976</v>
      </c>
      <c r="K1870" s="1">
        <f t="shared" si="1270"/>
        <v>6.835768798230113E-9</v>
      </c>
    </row>
    <row r="1871" spans="2:11" x14ac:dyDescent="0.3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0.34081459992821589</v>
      </c>
      <c r="H1871" s="1" cm="1">
        <f t="array" ref="H1871">SUMPRODUCT(([1]OUT_FinalEnergyCons!$B$4:$B$10000="Var_cap")*1,  (ISNUMBER(SEARCH("ITOT-SWHWOD*BR",[1]OUT_FinalEnergyCons!$A$4:$A$10000)))*1,[1]OUT_FinalEnergyCons!F$4:F$10000)</f>
        <v>0.34218715229546171</v>
      </c>
      <c r="I1871" s="1" cm="1">
        <f t="array" ref="I1871">SUMPRODUCT(([1]OUT_FinalEnergyCons!$B$4:$B$10000="Var_cap")*1,  (ISNUMBER(SEARCH("ITOT-SWHWOD*BR",[1]OUT_FinalEnergyCons!$A$4:$A$10000)))*1,[1]OUT_FinalEnergyCons!G$4:G$10000)</f>
        <v>0.34218715229546171</v>
      </c>
      <c r="J1871" s="1" cm="1">
        <f t="array" ref="J1871">SUMPRODUCT(([1]OUT_FinalEnergyCons!$B$4:$B$10000="Var_cap")*1,  (ISNUMBER(SEARCH("ITOT-SWHWOD*BR",[1]OUT_FinalEnergyCons!$A$4:$A$10000)))*1,[1]OUT_FinalEnergyCons!H$4:H$10000)</f>
        <v>0.166135904123976</v>
      </c>
      <c r="K1871" s="1" cm="1">
        <f t="array" ref="K1871">SUMPRODUCT(([1]OUT_FinalEnergyCons!$B$4:$B$10000="Var_cap")*1,  (ISNUMBER(SEARCH("ITOT-SWHWOD*BR",[1]OUT_FinalEnergyCons!$A$4:$A$10000)))*1,[1]OUT_FinalEnergyCons!I$4:I$10000)</f>
        <v>6.835768798230113E-9</v>
      </c>
    </row>
    <row r="1872" spans="2:11" x14ac:dyDescent="0.3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3.5052817950925651E-2</v>
      </c>
      <c r="H1872" s="1">
        <f t="shared" si="1271"/>
        <v>3.5052817950925651E-2</v>
      </c>
      <c r="I1872" s="1">
        <f t="shared" si="1271"/>
        <v>3.5052817950925651E-2</v>
      </c>
      <c r="J1872" s="1">
        <f t="shared" si="1271"/>
        <v>4.0623992942708201E-2</v>
      </c>
      <c r="K1872" s="1">
        <f t="shared" si="1271"/>
        <v>4.4210826407425602E-2</v>
      </c>
    </row>
    <row r="1873" spans="2:11" x14ac:dyDescent="0.3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3.5052817950925651E-2</v>
      </c>
      <c r="H1873" s="1" cm="1">
        <f t="array" ref="H1873">SUMPRODUCT(([1]OUT_FinalEnergyCons!$B$4:$B$10000="Var_cap")*1,  (ISNUMBER(SEARCH("ITOT-SWHPLT*BR",[1]OUT_FinalEnergyCons!$A$4:$A$10000)))*1,[1]OUT_FinalEnergyCons!F$4:F$10000)</f>
        <v>3.5052817950925651E-2</v>
      </c>
      <c r="I1873" s="1" cm="1">
        <f t="array" ref="I1873">SUMPRODUCT(([1]OUT_FinalEnergyCons!$B$4:$B$10000="Var_cap")*1,  (ISNUMBER(SEARCH("ITOT-SWHPLT*BR",[1]OUT_FinalEnergyCons!$A$4:$A$10000)))*1,[1]OUT_FinalEnergyCons!G$4:G$10000)</f>
        <v>3.5052817950925651E-2</v>
      </c>
      <c r="J1873" s="1" cm="1">
        <f t="array" ref="J1873">SUMPRODUCT(([1]OUT_FinalEnergyCons!$B$4:$B$10000="Var_cap")*1,  (ISNUMBER(SEARCH("ITOT-SWHPLT*BR",[1]OUT_FinalEnergyCons!$A$4:$A$10000)))*1,[1]OUT_FinalEnergyCons!H$4:H$10000)</f>
        <v>4.0623992942708201E-2</v>
      </c>
      <c r="K1873" s="1" cm="1">
        <f t="array" ref="K1873">SUMPRODUCT(([1]OUT_FinalEnergyCons!$B$4:$B$10000="Var_cap")*1,  (ISNUMBER(SEARCH("ITOT-SWHPLT*BR",[1]OUT_FinalEnergyCons!$A$4:$A$10000)))*1,[1]OUT_FinalEnergyCons!I$4:I$10000)</f>
        <v>4.4210826407425602E-2</v>
      </c>
    </row>
    <row r="1874" spans="2:11" x14ac:dyDescent="0.3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0.31888574751727378</v>
      </c>
      <c r="H1874" s="1">
        <f t="shared" si="1272"/>
        <v>0.28502131128131969</v>
      </c>
      <c r="I1874" s="1">
        <f t="shared" si="1272"/>
        <v>0.28502129913444119</v>
      </c>
      <c r="J1874" s="1">
        <f t="shared" si="1272"/>
        <v>0.179472386785586</v>
      </c>
      <c r="K1874" s="1">
        <f t="shared" si="1272"/>
        <v>6.1294223030472494E-9</v>
      </c>
    </row>
    <row r="1875" spans="2:11" x14ac:dyDescent="0.3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0.31888574751727378</v>
      </c>
      <c r="H1875" s="1" cm="1">
        <f t="array" ref="H1875">SUMPRODUCT(([1]OUT_FinalEnergyCons!$B$4:$B$10000="Var_cap")*1,  (ISNUMBER(SEARCH("ITOT-SWHWST*BR",[1]OUT_FinalEnergyCons!$A$4:$A$10000)))*1,[1]OUT_FinalEnergyCons!F$4:F$10000)</f>
        <v>0.28502131128131969</v>
      </c>
      <c r="I1875" s="1" cm="1">
        <f t="array" ref="I1875">SUMPRODUCT(([1]OUT_FinalEnergyCons!$B$4:$B$10000="Var_cap")*1,  (ISNUMBER(SEARCH("ITOT-SWHWST*BR",[1]OUT_FinalEnergyCons!$A$4:$A$10000)))*1,[1]OUT_FinalEnergyCons!G$4:G$10000)</f>
        <v>0.28502129913444119</v>
      </c>
      <c r="J1875" s="1" cm="1">
        <f t="array" ref="J1875">SUMPRODUCT(([1]OUT_FinalEnergyCons!$B$4:$B$10000="Var_cap")*1,  (ISNUMBER(SEARCH("ITOT-SWHWST*BR",[1]OUT_FinalEnergyCons!$A$4:$A$10000)))*1,[1]OUT_FinalEnergyCons!H$4:H$10000)</f>
        <v>0.179472386785586</v>
      </c>
      <c r="K1875" s="1" cm="1">
        <f t="array" ref="K1875">SUMPRODUCT(([1]OUT_FinalEnergyCons!$B$4:$B$10000="Var_cap")*1,  (ISNUMBER(SEARCH("ITOT-SWHWST*BR",[1]OUT_FinalEnergyCons!$A$4:$A$10000)))*1,[1]OUT_FinalEnergyCons!I$4:I$10000)</f>
        <v>6.1294223030472494E-9</v>
      </c>
    </row>
    <row r="1876" spans="2:11" x14ac:dyDescent="0.3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1.2415383776837511E-2</v>
      </c>
      <c r="I1876" s="1">
        <f t="shared" si="1273"/>
        <v>1.2415383776837511E-2</v>
      </c>
      <c r="J1876" s="1">
        <f t="shared" si="1273"/>
        <v>1.24153837776359E-2</v>
      </c>
      <c r="K1876" s="1">
        <f t="shared" si="1273"/>
        <v>1.24153837779441E-2</v>
      </c>
    </row>
    <row r="1877" spans="2:11" x14ac:dyDescent="0.3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1.2415383776837511E-2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1.2415383776837511E-2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1.24153837776359E-2</v>
      </c>
      <c r="K1877" s="1" cm="1">
        <f t="array" ref="K1877">SUMPRODUCT(([1]OUT_FinalEnergyCons!$B$4:$B$10000="Var_cap")*1, (ISNUMBER(SEARCH("ITOT-SWHSOLBR",[1]OUT_FinalEnergyCons!$A$4:$A$10000)))*1,[1]OUT_FinalEnergyCons!I$4:I$10000)</f>
        <v>1.24153837779441E-2</v>
      </c>
    </row>
    <row r="1878" spans="2:11" x14ac:dyDescent="0.3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0.41341002735059601</v>
      </c>
      <c r="J1878" s="1">
        <f t="shared" si="1274"/>
        <v>1.09365636179825</v>
      </c>
      <c r="K1878" s="1">
        <f t="shared" si="1274"/>
        <v>1.2786217025081501</v>
      </c>
    </row>
    <row r="1879" spans="2:11" x14ac:dyDescent="0.3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0.41341002735059601</v>
      </c>
      <c r="J1879" s="1" cm="1">
        <f t="array" ref="J1879">SUMPRODUCT(([1]OUT_FinalEnergyCons!$B$4:$B$10000="Var_cap")*1, (ISNUMBER(SEARCH("ITOT-SWHH2BR",[1]OUT_FinalEnergyCons!$A$4:$A$10000)))*1,[1]OUT_FinalEnergyCons!H$4:H$10000)</f>
        <v>1.09365636179825</v>
      </c>
      <c r="K1879" s="1" cm="1">
        <f t="array" ref="K1879">SUMPRODUCT(([1]OUT_FinalEnergyCons!$B$4:$B$10000="Var_cap")*1, (ISNUMBER(SEARCH("ITOT-SWHH2BR",[1]OUT_FinalEnergyCons!$A$4:$A$10000)))*1,[1]OUT_FinalEnergyCons!I$4:I$10000)</f>
        <v>1.2786217025081501</v>
      </c>
    </row>
    <row r="1880" spans="2:11" x14ac:dyDescent="0.3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6.1446682739803586</v>
      </c>
      <c r="G1880" s="17">
        <f t="shared" ref="G1880:K1880" si="1275">SUM(G1881,G1884,G1886,G1890,G1892,G1894,G1896)</f>
        <v>5.2629073971721034</v>
      </c>
      <c r="H1880" s="17">
        <f t="shared" si="1275"/>
        <v>4.3778012897178016</v>
      </c>
      <c r="I1880" s="17">
        <f t="shared" si="1275"/>
        <v>4.7360566755856013</v>
      </c>
      <c r="J1880" s="17">
        <f t="shared" si="1275"/>
        <v>2.9699033099996921</v>
      </c>
      <c r="K1880" s="17">
        <f t="shared" si="1275"/>
        <v>3.2357444003889633</v>
      </c>
    </row>
    <row r="1881" spans="2:11" x14ac:dyDescent="0.3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0.61560536180522996</v>
      </c>
      <c r="G1881" s="1">
        <f t="shared" ref="G1881:K1881" si="1276">SUM(G1882:G1883)</f>
        <v>0.43061731567667305</v>
      </c>
      <c r="H1881" s="1">
        <f t="shared" si="1276"/>
        <v>0.5268827409903144</v>
      </c>
      <c r="I1881" s="1">
        <f t="shared" si="1276"/>
        <v>1.0096310689419856</v>
      </c>
      <c r="J1881" s="1">
        <f t="shared" si="1276"/>
        <v>1.601109301268917</v>
      </c>
      <c r="K1881" s="1">
        <f t="shared" si="1276"/>
        <v>1.7017343326914167</v>
      </c>
    </row>
    <row r="1882" spans="2:11" x14ac:dyDescent="0.3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0.184988048351442</v>
      </c>
      <c r="G1882" s="1" cm="1">
        <f t="array" ref="G1882">SUMPRODUCT(([1]OUT_FinalEnergyCons!$B$4:$B$10000="Var_cap")*1, (ISNUMBER(SEARCH("SCOM-SHELCBR",[1]OUT_FinalEnergyCons!$A$4:$A$10000)))*1,[1]OUT_FinalEnergyCons!E$4:E$10000)</f>
        <v>2.2228850149463852E-9</v>
      </c>
      <c r="H1882" s="1" cm="1">
        <f t="array" ref="H1882">SUMPRODUCT(([1]OUT_FinalEnergyCons!$B$4:$B$10000="Var_cap")*1, (ISNUMBER(SEARCH("SCOM-SHELCBR",[1]OUT_FinalEnergyCons!$A$4:$A$10000)))*1,[1]OUT_FinalEnergyCons!F$4:F$10000)</f>
        <v>3.44775995220096E-2</v>
      </c>
      <c r="I1882" s="1" cm="1">
        <f t="array" ref="I1882">SUMPRODUCT(([1]OUT_FinalEnergyCons!$B$4:$B$10000="Var_cap")*1, (ISNUMBER(SEARCH("SCOM-SHELCBR",[1]OUT_FinalEnergyCons!$A$4:$A$10000)))*1,[1]OUT_FinalEnergyCons!G$4:G$10000)</f>
        <v>3.4477599476894605E-2</v>
      </c>
      <c r="J1882" s="1" cm="1">
        <f t="array" ref="J1882">SUMPRODUCT(([1]OUT_FinalEnergyCons!$B$4:$B$10000="Var_cap")*1, (ISNUMBER(SEARCH("SCOM-SHELCBR",[1]OUT_FinalEnergyCons!$A$4:$A$10000)))*1,[1]OUT_FinalEnergyCons!H$4:H$10000)</f>
        <v>2.5153572368667099E-2</v>
      </c>
      <c r="K1882" s="1" cm="1">
        <f t="array" ref="K1882">SUMPRODUCT(([1]OUT_FinalEnergyCons!$B$4:$B$10000="Var_cap")*1, (ISNUMBER(SEARCH("SCOM-SHELCBR",[1]OUT_FinalEnergyCons!$A$4:$A$10000)))*1,[1]OUT_FinalEnergyCons!I$4:I$10000)</f>
        <v>4.3995845527416803E-2</v>
      </c>
    </row>
    <row r="1883" spans="2:11" x14ac:dyDescent="0.3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0.43061731345378801</v>
      </c>
      <c r="G1883" s="1" cm="1">
        <f t="array" ref="G1883">SUMPRODUCT(([1]OUT_FinalEnergyCons!$B$4:$B$10000="Var_cap")*1, (ISNUMBER(SEARCH("SCOM-SHELCHP",[1]OUT_FinalEnergyCons!$A$4:$A$10000)))*1,[1]OUT_FinalEnergyCons!E$4:E$10000)</f>
        <v>0.43061731345378801</v>
      </c>
      <c r="H1883" s="1" cm="1">
        <f t="array" ref="H1883">SUMPRODUCT(([1]OUT_FinalEnergyCons!$B$4:$B$10000="Var_cap")*1, (ISNUMBER(SEARCH("SCOM-SHELCHP",[1]OUT_FinalEnergyCons!$A$4:$A$10000)))*1,[1]OUT_FinalEnergyCons!F$4:F$10000)</f>
        <v>0.49240514146830483</v>
      </c>
      <c r="I1883" s="1" cm="1">
        <f t="array" ref="I1883">SUMPRODUCT(([1]OUT_FinalEnergyCons!$B$4:$B$10000="Var_cap")*1, (ISNUMBER(SEARCH("SCOM-SHELCHP",[1]OUT_FinalEnergyCons!$A$4:$A$10000)))*1,[1]OUT_FinalEnergyCons!G$4:G$10000)</f>
        <v>0.97515346946509096</v>
      </c>
      <c r="J1883" s="1" cm="1">
        <f t="array" ref="J1883">SUMPRODUCT(([1]OUT_FinalEnergyCons!$B$4:$B$10000="Var_cap")*1, (ISNUMBER(SEARCH("SCOM-SHELCHP",[1]OUT_FinalEnergyCons!$A$4:$A$10000)))*1,[1]OUT_FinalEnergyCons!H$4:H$10000)</f>
        <v>1.5759557289002499</v>
      </c>
      <c r="K1883" s="1" cm="1">
        <f t="array" ref="K1883">SUMPRODUCT(([1]OUT_FinalEnergyCons!$B$4:$B$10000="Var_cap")*1, (ISNUMBER(SEARCH("SCOM-SHELCHP",[1]OUT_FinalEnergyCons!$A$4:$A$10000)))*1,[1]OUT_FinalEnergyCons!I$4:I$10000)</f>
        <v>1.657738487164</v>
      </c>
    </row>
    <row r="1884" spans="2:11" x14ac:dyDescent="0.3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1.9287330212880291</v>
      </c>
      <c r="G1884" s="1">
        <f t="shared" ref="G1884:K1884" si="1279">G1885</f>
        <v>1.9287330212880291</v>
      </c>
      <c r="H1884" s="1">
        <f t="shared" si="1279"/>
        <v>1.1983186052394852</v>
      </c>
      <c r="I1884" s="1">
        <f t="shared" si="1279"/>
        <v>0.97766200406503811</v>
      </c>
      <c r="J1884" s="1">
        <f t="shared" si="1279"/>
        <v>0.12763662719710001</v>
      </c>
      <c r="K1884" s="1">
        <f t="shared" si="1279"/>
        <v>9.144410379086497E-3</v>
      </c>
    </row>
    <row r="1885" spans="2:11" x14ac:dyDescent="0.3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1.9287330212880291</v>
      </c>
      <c r="G1885" s="1" cm="1">
        <f t="array" ref="G1885">SUMPRODUCT(([1]OUT_FinalEnergyCons!$B$4:$B$10000="Var_cap")*1,(ISNUMBER(SEARCH("SCOM-SHLFOBR",[1]OUT_FinalEnergyCons!$A$4:$A$10000)))*1,[1]OUT_FinalEnergyCons!E$4:E$10000)</f>
        <v>1.9287330212880291</v>
      </c>
      <c r="H1885" s="1" cm="1">
        <f t="array" ref="H1885">SUMPRODUCT(([1]OUT_FinalEnergyCons!$B$4:$B$10000="Var_cap")*1,(ISNUMBER(SEARCH("SCOM-SHLFOBR",[1]OUT_FinalEnergyCons!$A$4:$A$10000)))*1,[1]OUT_FinalEnergyCons!F$4:F$10000)</f>
        <v>1.1983186052394852</v>
      </c>
      <c r="I1885" s="1" cm="1">
        <f t="array" ref="I1885">SUMPRODUCT(([1]OUT_FinalEnergyCons!$B$4:$B$10000="Var_cap")*1,(ISNUMBER(SEARCH("SCOM-SHLFOBR",[1]OUT_FinalEnergyCons!$A$4:$A$10000)))*1,[1]OUT_FinalEnergyCons!G$4:G$10000)</f>
        <v>0.97766200406503811</v>
      </c>
      <c r="J1885" s="1" cm="1">
        <f t="array" ref="J1885">SUMPRODUCT(([1]OUT_FinalEnergyCons!$B$4:$B$10000="Var_cap")*1,(ISNUMBER(SEARCH("SCOM-SHLFOBR",[1]OUT_FinalEnergyCons!$A$4:$A$10000)))*1,[1]OUT_FinalEnergyCons!H$4:H$10000)</f>
        <v>0.12763662719710001</v>
      </c>
      <c r="K1885" s="1" cm="1">
        <f t="array" ref="K1885">SUMPRODUCT(([1]OUT_FinalEnergyCons!$B$4:$B$10000="Var_cap")*1,(ISNUMBER(SEARCH("SCOM-SHLFOBR",[1]OUT_FinalEnergyCons!$A$4:$A$10000)))*1,[1]OUT_FinalEnergyCons!I$4:I$10000)</f>
        <v>9.144410379086497E-3</v>
      </c>
    </row>
    <row r="1886" spans="2:11" x14ac:dyDescent="0.3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2.8800224233438958</v>
      </c>
      <c r="G1886" s="1">
        <f t="shared" ref="G1886:K1886" si="1283">SUM(G1887:G1889)</f>
        <v>2.151764039506137</v>
      </c>
      <c r="H1886" s="1">
        <f t="shared" si="1283"/>
        <v>1.9257757125468618</v>
      </c>
      <c r="I1886" s="1">
        <f t="shared" si="1283"/>
        <v>1.9639305035112338</v>
      </c>
      <c r="J1886" s="1">
        <f t="shared" si="1283"/>
        <v>0.62647994116629091</v>
      </c>
      <c r="K1886" s="1">
        <f t="shared" si="1283"/>
        <v>0.458720069184613</v>
      </c>
    </row>
    <row r="1887" spans="2:11" x14ac:dyDescent="0.3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2.7746814978752199</v>
      </c>
      <c r="G1887" s="1" cm="1">
        <f t="array" ref="G1887">SUMPRODUCT(([1]OUT_FinalEnergyCons!$B$4:$B$10000="Var_cap")*1, (ISNUMBER(SEARCH("SCOM-SHNGABR",[1]OUT_FinalEnergyCons!$A$4:$A$10000)))*1,[1]OUT_FinalEnergyCons!E$4:E$10000)</f>
        <v>2.0464231140374611</v>
      </c>
      <c r="H1887" s="1" cm="1">
        <f t="array" ref="H1887">SUMPRODUCT(([1]OUT_FinalEnergyCons!$B$4:$B$10000="Var_cap")*1, (ISNUMBER(SEARCH("SCOM-SHNGABR",[1]OUT_FinalEnergyCons!$A$4:$A$10000)))*1,[1]OUT_FinalEnergyCons!F$4:F$10000)</f>
        <v>1.5125294770451199</v>
      </c>
      <c r="I1887" s="1" cm="1">
        <f t="array" ref="I1887">SUMPRODUCT(([1]OUT_FinalEnergyCons!$B$4:$B$10000="Var_cap")*1, (ISNUMBER(SEARCH("SCOM-SHNGABR",[1]OUT_FinalEnergyCons!$A$4:$A$10000)))*1,[1]OUT_FinalEnergyCons!G$4:G$10000)</f>
        <v>1.5125294762164998</v>
      </c>
      <c r="J1887" s="1" cm="1">
        <f t="array" ref="J1887">SUMPRODUCT(([1]OUT_FinalEnergyCons!$B$4:$B$10000="Var_cap")*1, (ISNUMBER(SEARCH("SCOM-SHNGABR",[1]OUT_FinalEnergyCons!$A$4:$A$10000)))*1,[1]OUT_FinalEnergyCons!H$4:H$10000)</f>
        <v>0.20481317777441299</v>
      </c>
      <c r="K1887" s="1" cm="1">
        <f t="array" ref="K1887">SUMPRODUCT(([1]OUT_FinalEnergyCons!$B$4:$B$10000="Var_cap")*1, (ISNUMBER(SEARCH("SCOM-SHNGABR",[1]OUT_FinalEnergyCons!$A$4:$A$10000)))*1,[1]OUT_FinalEnergyCons!I$4:I$10000)</f>
        <v>0.121465253376695</v>
      </c>
    </row>
    <row r="1888" spans="2:11" x14ac:dyDescent="0.3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0</v>
      </c>
      <c r="G1888" s="1" cm="1">
        <f t="array" ref="G1888">SUMPRODUCT(([1]OUT_FinalEnergyCons!$B$4:$B$10000="Var_cap")*1, (ISNUMBER(SEARCH("SCOM-SHngahp",[1]OUT_FinalEnergyCons!$A$4:$A$10000)))*1,[1]OUT_FinalEnergyCons!E$4:E$10000)</f>
        <v>0</v>
      </c>
      <c r="H1888" s="1" cm="1">
        <f t="array" ref="H1888">SUMPRODUCT(([1]OUT_FinalEnergyCons!$B$4:$B$10000="Var_cap")*1, (ISNUMBER(SEARCH("SCOM-SHngahp",[1]OUT_FinalEnergyCons!$A$4:$A$10000)))*1,[1]OUT_FinalEnergyCons!F$4:F$10000)</f>
        <v>0.41324623396285298</v>
      </c>
      <c r="I1888" s="1" cm="1">
        <f t="array" ref="I1888">SUMPRODUCT(([1]OUT_FinalEnergyCons!$B$4:$B$10000="Var_cap")*1, (ISNUMBER(SEARCH("SCOM-SHngahp",[1]OUT_FinalEnergyCons!$A$4:$A$10000)))*1,[1]OUT_FinalEnergyCons!G$4:G$10000)</f>
        <v>0.45140102664933501</v>
      </c>
      <c r="J1888" s="1" cm="1">
        <f t="array" ref="J1888">SUMPRODUCT(([1]OUT_FinalEnergyCons!$B$4:$B$10000="Var_cap")*1, (ISNUMBER(SEARCH("SCOM-SHngahp",[1]OUT_FinalEnergyCons!$A$4:$A$10000)))*1,[1]OUT_FinalEnergyCons!H$4:H$10000)</f>
        <v>0.42166676339187797</v>
      </c>
      <c r="K1888" s="1" cm="1">
        <f t="array" ref="K1888">SUMPRODUCT(([1]OUT_FinalEnergyCons!$B$4:$B$10000="Var_cap")*1, (ISNUMBER(SEARCH("SCOM-SHngahp",[1]OUT_FinalEnergyCons!$A$4:$A$10000)))*1,[1]OUT_FinalEnergyCons!I$4:I$10000)</f>
        <v>0.337254815807918</v>
      </c>
    </row>
    <row r="1889" spans="2:11" x14ac:dyDescent="0.3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0.105340925468676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0.105340925468676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1.5388890023393387E-9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6.4539899813365054E-10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</v>
      </c>
    </row>
    <row r="1890" spans="2:11" x14ac:dyDescent="0.3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0.47857964188002111</v>
      </c>
      <c r="G1890" s="1">
        <f t="shared" ref="G1890:K1890" si="1288">G1891</f>
        <v>0.47857964188002111</v>
      </c>
      <c r="H1890" s="1">
        <f t="shared" si="1288"/>
        <v>0.47857964188002111</v>
      </c>
      <c r="I1890" s="1">
        <f t="shared" si="1288"/>
        <v>0.53658851009264175</v>
      </c>
      <c r="J1890" s="1">
        <f t="shared" si="1288"/>
        <v>0.52937056556058604</v>
      </c>
      <c r="K1890" s="1">
        <f t="shared" si="1288"/>
        <v>0.45685101704499498</v>
      </c>
    </row>
    <row r="1891" spans="2:11" x14ac:dyDescent="0.3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0.47857964188002111</v>
      </c>
      <c r="G1891" s="1" cm="1">
        <f t="array" ref="G1891">SUMPRODUCT(([1]OUT_FinalEnergyCons!$B$4:$B$10000="Var_cap")*1, (ISNUMBER(SEARCH("SCOM-SHWODBR",[1]OUT_FinalEnergyCons!$A$4:$A$10000)))*1,[1]OUT_FinalEnergyCons!E$4:E$10000)</f>
        <v>0.47857964188002111</v>
      </c>
      <c r="H1891" s="1" cm="1">
        <f t="array" ref="H1891">SUMPRODUCT(([1]OUT_FinalEnergyCons!$B$4:$B$10000="Var_cap")*1, (ISNUMBER(SEARCH("SCOM-SHWODBR",[1]OUT_FinalEnergyCons!$A$4:$A$10000)))*1,[1]OUT_FinalEnergyCons!F$4:F$10000)</f>
        <v>0.47857964188002111</v>
      </c>
      <c r="I1891" s="1" cm="1">
        <f t="array" ref="I1891">SUMPRODUCT(([1]OUT_FinalEnergyCons!$B$4:$B$10000="Var_cap")*1, (ISNUMBER(SEARCH("SCOM-SHWODBR",[1]OUT_FinalEnergyCons!$A$4:$A$10000)))*1,[1]OUT_FinalEnergyCons!G$4:G$10000)</f>
        <v>0.53658851009264175</v>
      </c>
      <c r="J1891" s="1" cm="1">
        <f t="array" ref="J1891">SUMPRODUCT(([1]OUT_FinalEnergyCons!$B$4:$B$10000="Var_cap")*1, (ISNUMBER(SEARCH("SCOM-SHWODBR",[1]OUT_FinalEnergyCons!$A$4:$A$10000)))*1,[1]OUT_FinalEnergyCons!H$4:H$10000)</f>
        <v>0.52937056556058604</v>
      </c>
      <c r="K1891" s="1" cm="1">
        <f t="array" ref="K1891">SUMPRODUCT(([1]OUT_FinalEnergyCons!$B$4:$B$10000="Var_cap")*1, (ISNUMBER(SEARCH("SCOM-SHWODBR",[1]OUT_FinalEnergyCons!$A$4:$A$10000)))*1,[1]OUT_FinalEnergyCons!I$4:I$10000)</f>
        <v>0.45685101704499498</v>
      </c>
    </row>
    <row r="1892" spans="2:11" x14ac:dyDescent="0.3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0.15067023218710313</v>
      </c>
      <c r="G1892" s="1">
        <f t="shared" ref="G1892:K1892" si="1291">G1893</f>
        <v>0.173392974461964</v>
      </c>
      <c r="H1892" s="1">
        <f t="shared" si="1291"/>
        <v>0.1484241847018396</v>
      </c>
      <c r="I1892" s="1">
        <f t="shared" si="1291"/>
        <v>0.14842418461542251</v>
      </c>
      <c r="J1892" s="1">
        <f t="shared" si="1291"/>
        <v>8.5306810871302194E-2</v>
      </c>
      <c r="K1892" s="1">
        <f t="shared" si="1291"/>
        <v>8.4795413814556006E-2</v>
      </c>
    </row>
    <row r="1893" spans="2:11" x14ac:dyDescent="0.3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0.15067023218710313</v>
      </c>
      <c r="G1893" s="1" cm="1">
        <f t="array" ref="G1893">SUMPRODUCT(([1]OUT_FinalEnergyCons!$B$4:$B$10000="Var_cap")*1,(ISNUMBER(SEARCH("SCOM-SHPLTBR",[1]OUT_FinalEnergyCons!$A$4:$A$10000)))*1,[1]OUT_FinalEnergyCons!E$4:E$10000)</f>
        <v>0.173392974461964</v>
      </c>
      <c r="H1893" s="1" cm="1">
        <f t="array" ref="H1893">SUMPRODUCT(([1]OUT_FinalEnergyCons!$B$4:$B$10000="Var_cap")*1,(ISNUMBER(SEARCH("SCOM-SHPLTBR",[1]OUT_FinalEnergyCons!$A$4:$A$10000)))*1,[1]OUT_FinalEnergyCons!F$4:F$10000)</f>
        <v>0.1484241847018396</v>
      </c>
      <c r="I1893" s="1" cm="1">
        <f t="array" ref="I1893">SUMPRODUCT(([1]OUT_FinalEnergyCons!$B$4:$B$10000="Var_cap")*1,(ISNUMBER(SEARCH("SCOM-SHPLTBR",[1]OUT_FinalEnergyCons!$A$4:$A$10000)))*1,[1]OUT_FinalEnergyCons!G$4:G$10000)</f>
        <v>0.14842418461542251</v>
      </c>
      <c r="J1893" s="1" cm="1">
        <f t="array" ref="J1893">SUMPRODUCT(([1]OUT_FinalEnergyCons!$B$4:$B$10000="Var_cap")*1,(ISNUMBER(SEARCH("SCOM-SHPLTBR",[1]OUT_FinalEnergyCons!$A$4:$A$10000)))*1,[1]OUT_FinalEnergyCons!H$4:H$10000)</f>
        <v>8.5306810871302194E-2</v>
      </c>
      <c r="K1893" s="1" cm="1">
        <f t="array" ref="K1893">SUMPRODUCT(([1]OUT_FinalEnergyCons!$B$4:$B$10000="Var_cap")*1,(ISNUMBER(SEARCH("SCOM-SHPLTBR",[1]OUT_FinalEnergyCons!$A$4:$A$10000)))*1,[1]OUT_FinalEnergyCons!I$4:I$10000)</f>
        <v>8.4795413814556006E-2</v>
      </c>
    </row>
    <row r="1894" spans="2:11" x14ac:dyDescent="0.3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9.9820404359279177E-2</v>
      </c>
      <c r="H1894" s="1">
        <f t="shared" si="1294"/>
        <v>9.9820404359279177E-2</v>
      </c>
      <c r="I1894" s="1">
        <f t="shared" si="1294"/>
        <v>9.9820404359279177E-2</v>
      </c>
      <c r="J1894" s="1">
        <f t="shared" si="1294"/>
        <v>6.3935495976414297E-8</v>
      </c>
      <c r="K1894" s="1">
        <f t="shared" si="1294"/>
        <v>0.52449915727429597</v>
      </c>
    </row>
    <row r="1895" spans="2:11" x14ac:dyDescent="0.3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9.9820404359279177E-2</v>
      </c>
      <c r="H1895" s="1" cm="1">
        <f t="array" ref="H1895">SUMPRODUCT(([1]OUT_FinalEnergyCons!$B$4:$B$10000="Var_cap")*1, (ISNUMBER(SEARCH("SCOM-SHSOLBR",[1]OUT_FinalEnergyCons!$A$4:$A$10000)))*1,[1]OUT_FinalEnergyCons!F$4:F$10000)</f>
        <v>9.9820404359279177E-2</v>
      </c>
      <c r="I1895" s="1" cm="1">
        <f t="array" ref="I1895">SUMPRODUCT(([1]OUT_FinalEnergyCons!$B$4:$B$10000="Var_cap")*1, (ISNUMBER(SEARCH("SCOM-SHSOLBR",[1]OUT_FinalEnergyCons!$A$4:$A$10000)))*1,[1]OUT_FinalEnergyCons!G$4:G$10000)</f>
        <v>9.9820404359279177E-2</v>
      </c>
      <c r="J1895" s="1" cm="1">
        <f t="array" ref="J1895">SUMPRODUCT(([1]OUT_FinalEnergyCons!$B$4:$B$10000="Var_cap")*1, (ISNUMBER(SEARCH("SCOM-SHSOLBR",[1]OUT_FinalEnergyCons!$A$4:$A$10000)))*1,[1]OUT_FinalEnergyCons!H$4:H$10000)</f>
        <v>6.3935495976414297E-8</v>
      </c>
      <c r="K1895" s="1" cm="1">
        <f t="array" ref="K1895">SUMPRODUCT(([1]OUT_FinalEnergyCons!$B$4:$B$10000="Var_cap")*1, (ISNUMBER(SEARCH("SCOM-SHSOLBR",[1]OUT_FinalEnergyCons!$A$4:$A$10000)))*1,[1]OUT_FinalEnergyCons!I$4:I$10000)</f>
        <v>0.52449915727429597</v>
      </c>
    </row>
    <row r="1896" spans="2:11" x14ac:dyDescent="0.3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0</v>
      </c>
      <c r="J1896" s="1">
        <f t="shared" si="1297"/>
        <v>0</v>
      </c>
      <c r="K1896" s="1">
        <f t="shared" si="1297"/>
        <v>0</v>
      </c>
    </row>
    <row r="1897" spans="2:11" x14ac:dyDescent="0.3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0</v>
      </c>
      <c r="J1897" s="1" cm="1">
        <f t="array" ref="J1897">SUMPRODUCT(([1]OUT_FinalEnergyCons!$B$4:$B$10000="Var_cap")*1, (ISNUMBER(SEARCH("SCOM-SHH2BR",[1]OUT_FinalEnergyCons!$A$4:$A$10000)))*1,[1]OUT_FinalEnergyCons!H$4:H$10000)</f>
        <v>0</v>
      </c>
      <c r="K1897" s="1" cm="1">
        <f t="array" ref="K1897">SUMPRODUCT(([1]OUT_FinalEnergyCons!$B$4:$B$10000="Var_cap")*1, (ISNUMBER(SEARCH("SCOM-SHH2BR",[1]OUT_FinalEnergyCons!$A$4:$A$10000)))*1,[1]OUT_FinalEnergyCons!I$4:I$10000)</f>
        <v>0</v>
      </c>
    </row>
    <row r="1898" spans="2:11" x14ac:dyDescent="0.3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4.4596698438927538</v>
      </c>
      <c r="G1898" s="3">
        <f t="shared" ref="G1898:K1898" si="1299">SUM(G1899:G1948)</f>
        <v>4.8371182080268857</v>
      </c>
      <c r="H1898" s="3">
        <f t="shared" si="1299"/>
        <v>4.894079002800666</v>
      </c>
      <c r="I1898" s="3">
        <f t="shared" si="1299"/>
        <v>5.1814680105925754</v>
      </c>
      <c r="J1898" s="3">
        <f t="shared" si="1299"/>
        <v>5.579863409078075</v>
      </c>
      <c r="K1898" s="3">
        <f t="shared" si="1299"/>
        <v>5.9071386688712977</v>
      </c>
    </row>
    <row r="1899" spans="2:11" x14ac:dyDescent="0.3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1.484708116616937E-3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6.1488015574458717E-2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0.1457131813201967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0.2627226636217096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0.16129836608775799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0.30096119608251698</v>
      </c>
    </row>
    <row r="1901" spans="2:11" x14ac:dyDescent="0.3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7.3501132206640661E-3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1.1336563677318015E-2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1.40708722409004E-2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0.52117106913209466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1.9170030226761099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1.9022456167814401</v>
      </c>
    </row>
    <row r="1902" spans="2:11" x14ac:dyDescent="0.3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4.2626021063412681E-3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6.217822688110785E-3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8.1681440276203214E-3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6.7882366091910401E-3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0.13912646976888601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0.13908396049156399</v>
      </c>
    </row>
    <row r="1903" spans="2:11" x14ac:dyDescent="0.3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1.5339442019206732E-2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9.6822883488019207E-2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0.20686961097707179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0.93500630505012583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1.6904413255769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1.99648220271692</v>
      </c>
    </row>
    <row r="1904" spans="2:11" x14ac:dyDescent="0.3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8.2279580773742015E-6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7.9064209691582024E-6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6.9266706762603991E-6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0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0</v>
      </c>
    </row>
    <row r="1905" spans="2:11" x14ac:dyDescent="0.3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4.4884703923520949E-3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7.071522323859626E-3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6.7967482138450814E-3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5.6099019627925753E-3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6.1213309580080096E-7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2.9396336602330399E-7</v>
      </c>
    </row>
    <row r="1906" spans="2:11" x14ac:dyDescent="0.3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1.0603194647778799E-2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3.0460405090240901E-2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0.34758691115211754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0.60336874151390896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0.609144385559797</v>
      </c>
    </row>
    <row r="1907" spans="2:11" x14ac:dyDescent="0.3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1.24585985672656E-2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1.1942235186528699E-2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9.5407489698916235E-3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9.6198152530132995E-8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4.1679434140844802E-8</v>
      </c>
    </row>
    <row r="1908" spans="2:11" x14ac:dyDescent="0.3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3.2678518998186317E-8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3.1514223606238912E-8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2.6098387430990508E-8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0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0</v>
      </c>
    </row>
    <row r="1909" spans="2:11" x14ac:dyDescent="0.3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2.5031358152706301E-7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2.3291994544502E-7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8.8493097544424916E-4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3.6659640480436501E-4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4.8200399986241202E-6</v>
      </c>
    </row>
    <row r="1910" spans="2:11" x14ac:dyDescent="0.3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2.3809246160783277E-5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6.2249701541915788E-2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0.21343217669717418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0.54272175833812097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0.42513851200653302</v>
      </c>
    </row>
    <row r="1911" spans="2:11" x14ac:dyDescent="0.3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5.7090838023017752E-2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5.3834535203109948E-2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4.3200073764953793E-2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9.6487249846340801E-8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4.1659291844029202E-8</v>
      </c>
    </row>
    <row r="1912" spans="2:11" x14ac:dyDescent="0.3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0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0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0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6.0334844962275501E-2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3.0334999285173601E-2</v>
      </c>
    </row>
    <row r="1913" spans="2:11" x14ac:dyDescent="0.3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6.33333333333333E-6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6.33333333333333E-6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5.3583878038807899E-6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0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0</v>
      </c>
    </row>
    <row r="1914" spans="2:11" x14ac:dyDescent="0.3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1.0805763110500999E-4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1.02870319174231E-4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8.6076888836009697E-5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0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0</v>
      </c>
    </row>
    <row r="1915" spans="2:11" x14ac:dyDescent="0.3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0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0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0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1.00161221127211E-2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0.38472482530601898</v>
      </c>
    </row>
    <row r="1916" spans="2:11" x14ac:dyDescent="0.3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4.5164843269816096E-3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5.4070619115208201E-3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5.2996237125034406E-3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5.9471391740609355E-3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8.1847382821023773E-2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2.3808625210313801E-2</v>
      </c>
    </row>
    <row r="1918" spans="2:11" x14ac:dyDescent="0.3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2.923055470788893E-2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0.16217777196874919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0.1403329000331347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1.13396506569303E-2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3.8367732853973201E-8</v>
      </c>
    </row>
    <row r="1919" spans="2:11" x14ac:dyDescent="0.3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0.33433393944950079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0.31560059558801468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0.25380426738511291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0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0</v>
      </c>
    </row>
    <row r="1920" spans="2:11" x14ac:dyDescent="0.3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8.0155712111351484E-3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1.3774253135410468E-2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1.3196439690010612E-2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1.1111240326010739E-2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1.86732124967337E-8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9.8416901422205692E-9</v>
      </c>
    </row>
    <row r="1921" spans="2:11" x14ac:dyDescent="0.3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2.19504905543303E-2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1.5462566009185198E-2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1.5462582727851028E-2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1.219175392134323E-2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1.41937599008815E-9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0</v>
      </c>
    </row>
    <row r="1923" spans="2:11" x14ac:dyDescent="0.3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0.16765136554538018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0.1935924091124962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0.19024868933287126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0.16012000254335193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2.5504500958947701E-9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0</v>
      </c>
    </row>
    <row r="1924" spans="2:11" x14ac:dyDescent="0.3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0.15017088045793661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0.17181199023453361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0.21249713157959399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0.18247443947502001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3.7073121978644999E-3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0</v>
      </c>
    </row>
    <row r="1925" spans="2:11" x14ac:dyDescent="0.3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0.12761957501888702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0.14980767561983102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0.39099104557231901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0.33886330535274256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0.28629366256192801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7.7848925865998397E-2</v>
      </c>
    </row>
    <row r="1926" spans="2:11" x14ac:dyDescent="0.3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0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0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2.3739302407930699E-8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9.5909903730166305E-9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0</v>
      </c>
    </row>
    <row r="1927" spans="2:11" x14ac:dyDescent="0.3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0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0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0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0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0</v>
      </c>
    </row>
    <row r="1928" spans="2:11" x14ac:dyDescent="0.3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0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0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0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0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0</v>
      </c>
    </row>
    <row r="1929" spans="2:11" x14ac:dyDescent="0.3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0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0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0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1.86732124967337E-8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9.8416901422205692E-9</v>
      </c>
    </row>
    <row r="1930" spans="2:11" x14ac:dyDescent="0.3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0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0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4.8075997276959924E-8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5.6701372072558785E-2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1.6616811533265295E-2</v>
      </c>
    </row>
    <row r="1932" spans="2:11" x14ac:dyDescent="0.3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0.20930899169907038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0.33323941532455836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0.27790904876948919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1.1498515002880299E-2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2.4393451898085999E-8</v>
      </c>
    </row>
    <row r="1933" spans="2:11" x14ac:dyDescent="0.3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1.49650149364636E-3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3.3143319258549498E-3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3.1379863277981998E-3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2.5633336732697582E-3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0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</v>
      </c>
    </row>
    <row r="1934" spans="2:11" x14ac:dyDescent="0.3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3.7426606276856587E-3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3.2714948813219132E-2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3.0934468138564451E-2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2.5136167141009285E-2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0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0</v>
      </c>
    </row>
    <row r="1935" spans="2:11" x14ac:dyDescent="0.3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2.46514269146945E-4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2.43310957264732E-4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1.9716112776683699E-4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0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0</v>
      </c>
    </row>
    <row r="1937" spans="2:11" x14ac:dyDescent="0.3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4.3416770647545899E-2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4.73517690564879E-2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4.6731310096905093E-2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3.8928332024152093E-2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0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0</v>
      </c>
    </row>
    <row r="1938" spans="2:11" x14ac:dyDescent="0.3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0.1358748819820248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0.1476296769142548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0.1455958267055448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0.12185516692102979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0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0</v>
      </c>
    </row>
    <row r="1939" spans="2:11" x14ac:dyDescent="0.3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5.3558044038120908E-2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4.3813224109368595E-2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4.3813223965666705E-2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3.7433340733631498E-2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0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0</v>
      </c>
    </row>
    <row r="1940" spans="2:11" x14ac:dyDescent="0.3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0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0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2.11300112104916E-8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1.8288358884419701E-8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5.1395439967009897E-9</v>
      </c>
    </row>
    <row r="1941" spans="2:11" x14ac:dyDescent="0.3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0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0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0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0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0</v>
      </c>
    </row>
    <row r="1942" spans="2:11" x14ac:dyDescent="0.3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0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0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0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0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</v>
      </c>
    </row>
    <row r="1943" spans="2:11" x14ac:dyDescent="0.3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0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0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0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0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0</v>
      </c>
    </row>
    <row r="1944" spans="2:11" x14ac:dyDescent="0.3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1.4060045363310699E-4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1.3959629922198001E-4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1.1843439174538061E-4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0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0</v>
      </c>
    </row>
    <row r="1946" spans="2:11" x14ac:dyDescent="0.3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2.2490537253059377E-3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2.2194311701776827E-3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1.9403111153780133E-3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0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0</v>
      </c>
    </row>
    <row r="1947" spans="2:11" x14ac:dyDescent="0.3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1.58528461802161E-4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1.1472033277710771E-3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9.9517284945066487E-4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8.3788532733403796E-5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0</v>
      </c>
    </row>
    <row r="1948" spans="2:11" x14ac:dyDescent="0.3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1.3482428115016E-6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2.5682677667854598E-6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2.5420062003833616E-6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2.9159947083639282E-3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3.7136037765730101E-3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7.4332310555710001E-4</v>
      </c>
    </row>
    <row r="1949" spans="2:11" x14ac:dyDescent="0.3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5.5700010265477218</v>
      </c>
      <c r="G1949" s="3">
        <f t="shared" ref="G1949:K1949" si="1303">SUM(G1950:G1972)</f>
        <v>5.7469753174859886</v>
      </c>
      <c r="H1949" s="3">
        <f t="shared" si="1303"/>
        <v>5.8427770846488025</v>
      </c>
      <c r="I1949" s="3">
        <f t="shared" si="1303"/>
        <v>6.4446800629576728</v>
      </c>
      <c r="J1949" s="3">
        <f t="shared" si="1303"/>
        <v>7.0118206456670844</v>
      </c>
      <c r="K1949" s="3">
        <f t="shared" si="1303"/>
        <v>7.5006072661241419</v>
      </c>
    </row>
    <row r="1950" spans="2:11" x14ac:dyDescent="0.3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4.1490857946554198E-5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3.6448785811867855E-2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0.34658912023937194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1.5909657602227683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0.89433491696562106</v>
      </c>
    </row>
    <row r="1952" spans="2:11" x14ac:dyDescent="0.3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3.3164556962025304E-3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6.2644163150492402E-3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6.2644163150492402E-3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6.9917628698815343E-4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0.74572165023998627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0.87428206573725598</v>
      </c>
    </row>
    <row r="1953" spans="2:11" x14ac:dyDescent="0.3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1.4493670886075899E-2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2.7376933895921197E-2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2.2875867023831012E-3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1.0288976842595012E-3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0.52473726677757793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2.7358956182982097</v>
      </c>
    </row>
    <row r="1954" spans="2:11" x14ac:dyDescent="0.3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1.7721518987341798E-4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1.1826189348939101E-8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1.206125048799442E-8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7.4923241910800806E-10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0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0</v>
      </c>
    </row>
    <row r="1955" spans="2:11" x14ac:dyDescent="0.3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0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0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0</v>
      </c>
    </row>
    <row r="1956" spans="2:11" x14ac:dyDescent="0.3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0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0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0</v>
      </c>
    </row>
    <row r="1957" spans="2:11" x14ac:dyDescent="0.3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0.17285098169739999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0.80193488122232393</v>
      </c>
    </row>
    <row r="1958" spans="2:11" x14ac:dyDescent="0.3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0.664201756072056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0.52852104484085005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7.2457319007582233E-8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1.7458561012470402</v>
      </c>
    </row>
    <row r="1960" spans="2:11" x14ac:dyDescent="0.3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0.23346893339133801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0.23346893339133801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0.15638599332090408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</v>
      </c>
    </row>
    <row r="1961" spans="2:11" x14ac:dyDescent="0.3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0.91835059965758203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0.91835059965758203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0.54411698599215708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1.9106012274974802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0.25237779338514699</v>
      </c>
    </row>
    <row r="1962" spans="2:11" x14ac:dyDescent="0.3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1.6807313642756697E-4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0.62569918649427358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2.0639463171836527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1.03170535436342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7.8509692020070632E-8</v>
      </c>
    </row>
    <row r="1965" spans="2:11" x14ac:dyDescent="0.3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1.440268719988657E-7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0.18994067036294798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0.59411894008031496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7.1588839303881199E-2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3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0.67510857237099697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0.14574201889220609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0.95719526164959101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2.6818144865237308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0.79884602742208699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3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2.3530239099859391E-3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-1.6989900358441688E-11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2.1704232988227663E-10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6.1464791022237193E-11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0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0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0.159301841815366</v>
      </c>
    </row>
    <row r="1970" spans="2:11" x14ac:dyDescent="0.3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0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0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0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 x14ac:dyDescent="0.3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0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5.5980072378277498E-2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0.16480353814248402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3.66239689434859E-2</v>
      </c>
    </row>
    <row r="1972" spans="2:11" x14ac:dyDescent="0.3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2.8453195901158668</v>
      </c>
      <c r="G1973" s="3">
        <f t="shared" ref="G1973" si="1306">SUM(G1974:G1996)</f>
        <v>2.8615845289304382</v>
      </c>
      <c r="H1973" s="3">
        <f t="shared" ref="H1973" si="1307">SUM(H1974:H1996)</f>
        <v>2.8837039816581416</v>
      </c>
      <c r="I1973" s="3">
        <f t="shared" ref="I1973" si="1308">SUM(I1974:I1996)</f>
        <v>2.9562002934658094</v>
      </c>
      <c r="J1973" s="3">
        <f t="shared" ref="J1973" si="1309">SUM(J1974:J1996)</f>
        <v>2.9630397977035581</v>
      </c>
      <c r="K1973" s="3">
        <f t="shared" ref="K1973" si="1310">SUM(K1974:K1996)</f>
        <v>2.962991981292205</v>
      </c>
    </row>
    <row r="1974" spans="2:11" x14ac:dyDescent="0.3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2.6782794432933404E-3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3.7299761419366598E-3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0.12735935657663314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0.8533028969830625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1.1059126591748301</v>
      </c>
    </row>
    <row r="1976" spans="2:11" x14ac:dyDescent="0.3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3.2031249999999998E-3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4.0563178473133022E-3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4.0563180746132008E-3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2.9441740552076019E-3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0.32529179672376901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0.66613735734456503</v>
      </c>
    </row>
    <row r="1977" spans="2:11" x14ac:dyDescent="0.3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6.8509615384615007E-4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3.0144230769230699E-3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1.9593082795758502E-3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1.1073410682149135E-3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</v>
      </c>
    </row>
    <row r="1978" spans="2:11" x14ac:dyDescent="0.3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0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0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0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0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0</v>
      </c>
    </row>
    <row r="1979" spans="2:11" x14ac:dyDescent="0.3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7.5915049541121993E-2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3.7541771899979358E-8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</v>
      </c>
    </row>
    <row r="1980" spans="2:11" x14ac:dyDescent="0.3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0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0.32324362459370798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0.55224605390835602</v>
      </c>
    </row>
    <row r="1981" spans="2:11" x14ac:dyDescent="0.3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0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0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0.16248657670319799</v>
      </c>
    </row>
    <row r="1982" spans="2:11" x14ac:dyDescent="0.3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0.86126204462238898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0.41118364719393302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7.2841655992562926E-8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0.37715552435141297</v>
      </c>
    </row>
    <row r="1984" spans="2:11" x14ac:dyDescent="0.3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0.59020950061573096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0.29560301418638801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0.25643696627288892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</v>
      </c>
    </row>
    <row r="1985" spans="2:11" x14ac:dyDescent="0.3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0.123956928559778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0.123956928559778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0.178265504395696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5.2912496952475602E-2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1.8123654424518201E-2</v>
      </c>
    </row>
    <row r="1986" spans="2:11" x14ac:dyDescent="0.3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9.1901492980332039E-8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0.65301768921375103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1.238633730016905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0.59171250788755791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1.6073567200543606E-7</v>
      </c>
    </row>
    <row r="1989" spans="2:11" x14ac:dyDescent="0.3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0.17297165017571389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0.64711384995437482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0.98809695970410305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0.60206124978570408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1.434139407978461E-7</v>
      </c>
    </row>
    <row r="1990" spans="2:11" x14ac:dyDescent="0.3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0.20119939921847088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3.7000678465951987E-2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7.6561615944273201E-2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6.1482825239471989E-2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0.142267259999239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3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1.0168269230769205E-2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-3.4530300981831102E-11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1.9928110268734034E-10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5.6734119846876688E-11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0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0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 x14ac:dyDescent="0.3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0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0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0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0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0</v>
      </c>
    </row>
    <row r="1995" spans="2:11" x14ac:dyDescent="0.3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0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0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2.59583136971763E-2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7.224792723627009E-2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8.09298512357121E-2</v>
      </c>
    </row>
    <row r="1996" spans="2:11" x14ac:dyDescent="0.3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397.90600000000006</v>
      </c>
      <c r="G1997" s="3">
        <f t="shared" ref="G1997:K1997" si="1313">SUM(G1998:G2006)</f>
        <v>403.43017465168339</v>
      </c>
      <c r="H1997" s="3">
        <f t="shared" si="1313"/>
        <v>407.07312413006417</v>
      </c>
      <c r="I1997" s="3">
        <f t="shared" si="1313"/>
        <v>419.83197334386358</v>
      </c>
      <c r="J1997" s="3">
        <f t="shared" si="1313"/>
        <v>467.8758140121414</v>
      </c>
      <c r="K1997" s="3">
        <f t="shared" si="1313"/>
        <v>506.86781972090262</v>
      </c>
    </row>
    <row r="1998" spans="2:11" x14ac:dyDescent="0.3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0.45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0.39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0.3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0.15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3.5159185568053353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8.8952833613760092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34.449238817717237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170.01871348656056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276.98110723322799</v>
      </c>
    </row>
    <row r="2000" spans="2:11" x14ac:dyDescent="0.3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6.3955388102610593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6.39547931209162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36.889309976463402</v>
      </c>
    </row>
    <row r="2001" spans="2:11" x14ac:dyDescent="0.3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14.121999999999993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26.500999670100899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20.078686913736188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0.51612701651995097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0.25884042908459698</v>
      </c>
    </row>
    <row r="2003" spans="2:11" x14ac:dyDescent="0.3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106.16900000000004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125.15599999999995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139.12626009277793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84.81316615558849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</v>
      </c>
    </row>
    <row r="2005" spans="2:11" x14ac:dyDescent="0.3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19.904589428211402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46.835615217267204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180.07065324443201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288.48620789799503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190.021983878356</v>
      </c>
    </row>
    <row r="2006" spans="2:11" x14ac:dyDescent="0.3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2.2079999999999997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2.056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2.1182991218753857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2.2263560687952828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2.4592862989742299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2.7165782037706299</v>
      </c>
    </row>
    <row r="2007" spans="2:11" x14ac:dyDescent="0.3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41.451000725696801</v>
      </c>
      <c r="G2007" s="3">
        <f t="shared" ref="G2007" si="1316">SUM(G2008:G2016)</f>
        <v>42.399841876750294</v>
      </c>
      <c r="H2007" s="3">
        <f t="shared" ref="H2007" si="1317">SUM(H2008:H2016)</f>
        <v>43.496338977743662</v>
      </c>
      <c r="I2007" s="3">
        <f t="shared" ref="I2007" si="1318">SUM(I2008:I2016)</f>
        <v>45.393773141936336</v>
      </c>
      <c r="J2007" s="3">
        <f t="shared" ref="J2007" si="1319">SUM(J2008:J2016)</f>
        <v>49.351052169444202</v>
      </c>
      <c r="K2007" s="3">
        <f t="shared" ref="K2007" si="1320">SUM(K2008:K2016)</f>
        <v>53.361850702717533</v>
      </c>
    </row>
    <row r="2008" spans="2:11" x14ac:dyDescent="0.3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0.15123921789232631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0.42790100121298397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1.5537611140320837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6.9135418285567001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25.917093679951002</v>
      </c>
    </row>
    <row r="2010" spans="2:11" x14ac:dyDescent="0.3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9.9999999999999985E-3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3.00004777018591E-2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3.0000477873249297E-2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0.1892651068967838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5.1060801284880801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12.207922731010601</v>
      </c>
    </row>
    <row r="2011" spans="2:11" x14ac:dyDescent="0.3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11.605000725696801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1.8024298498175995E-8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1.8244904254061112E-8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2.8297328924509202E-9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</v>
      </c>
    </row>
    <row r="2015" spans="2:11" x14ac:dyDescent="0.3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16.482535496465101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23.0882369705534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33.366489251971601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36.131212588689301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12.506581146774101</v>
      </c>
    </row>
    <row r="2016" spans="2:11" x14ac:dyDescent="0.3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2.9000000000000001E-2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0.17553384319242801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0.39692433287280554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1.2002176237101199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2.7302531449818201</v>
      </c>
    </row>
    <row r="2017" spans="2:11" x14ac:dyDescent="0.3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2.21201654125719E-4</v>
      </c>
      <c r="G2017" s="3">
        <f t="shared" ref="G2017" si="1324">SUM(G2018,G2022,G2025)</f>
        <v>6.8841949114132597E-4</v>
      </c>
      <c r="H2017" s="3">
        <f t="shared" ref="H2017" si="1325">SUM(H2018,H2022,H2025)</f>
        <v>6.8841949114132597E-4</v>
      </c>
      <c r="I2017" s="3">
        <f t="shared" ref="I2017" si="1326">SUM(I2018,I2022,I2025)</f>
        <v>0.24891755850808175</v>
      </c>
      <c r="J2017" s="3">
        <f t="shared" ref="J2017" si="1327">SUM(J2018,J2022,J2025)</f>
        <v>1.1531146307497449</v>
      </c>
      <c r="K2017" s="3">
        <f t="shared" ref="K2017" si="1328">SUM(K2018,K2022,K2025)</f>
        <v>3.0947445657195689</v>
      </c>
    </row>
    <row r="2018" spans="2:11" x14ac:dyDescent="0.3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2.21201654125719E-4</v>
      </c>
      <c r="G2018" s="1" cm="1">
        <f t="array" ref="G2018">SUMPRODUCT(ISNUMBER(SEARCH("SUP_ELCH2*",[1]OUT_SyntheticFuels!$C$4:$C$1000))*1,("Var_cap"=[1]OUT_SyntheticFuels!$B$4:$B$1000)*1,[1]OUT_SyntheticFuels!F$4:F$1000)</f>
        <v>6.8841949114132597E-4</v>
      </c>
      <c r="H2018" s="1" cm="1">
        <f t="array" ref="H2018">SUMPRODUCT(ISNUMBER(SEARCH("SUP_ELCH2*",[1]OUT_SyntheticFuels!$C$4:$C$1000))*1,("Var_cap"=[1]OUT_SyntheticFuels!$B$4:$B$1000)*1,[1]OUT_SyntheticFuels!G$4:G$1000)</f>
        <v>6.8841949114132597E-4</v>
      </c>
      <c r="I2018" s="1" cm="1">
        <f t="array" ref="I2018">SUMPRODUCT(ISNUMBER(SEARCH("SUP_ELCH2*",[1]OUT_SyntheticFuels!$C$4:$C$1000))*1,("Var_cap"=[1]OUT_SyntheticFuels!$B$4:$B$1000)*1,[1]OUT_SyntheticFuels!H$4:H$1000)</f>
        <v>7.6146066508976304E-4</v>
      </c>
      <c r="J2018" s="1" cm="1">
        <f t="array" ref="J2018">SUMPRODUCT(ISNUMBER(SEARCH("SUP_ELCH2*",[1]OUT_SyntheticFuels!$C$4:$C$1000))*1,("Var_cap"=[1]OUT_SyntheticFuels!$B$4:$B$1000)*1,[1]OUT_SyntheticFuels!I$4:I$1000)</f>
        <v>0.30948751867947399</v>
      </c>
      <c r="K2018" s="1" cm="1">
        <f t="array" ref="K2018">SUMPRODUCT(ISNUMBER(SEARCH("SUP_ELCH2*",[1]OUT_SyntheticFuels!$C$4:$C$1000))*1,("Var_cap"=[1]OUT_SyntheticFuels!$B$4:$B$1000)*1,[1]OUT_SyntheticFuels!J$4:J$1000)</f>
        <v>2.1102060578273756</v>
      </c>
    </row>
    <row r="2019" spans="2:11" x14ac:dyDescent="0.3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2.21201654125719E-4</v>
      </c>
      <c r="G2019" s="1">
        <f t="shared" ref="G2019" si="1332">G2018-G2020-G2021</f>
        <v>6.8841949114132597E-4</v>
      </c>
      <c r="H2019" s="1">
        <f t="shared" ref="H2019" si="1333">H2018-H2020-H2021</f>
        <v>6.8841949114132597E-4</v>
      </c>
      <c r="I2019" s="1">
        <f t="shared" ref="I2019" si="1334">I2018-I2020-I2021</f>
        <v>7.6146066508976304E-4</v>
      </c>
      <c r="J2019" s="1">
        <f t="shared" ref="J2019" si="1335">J2018-J2020-J2021</f>
        <v>0.30948751867947399</v>
      </c>
      <c r="K2019" s="1">
        <f t="shared" ref="K2019" si="1336">K2018-K2020-K2021</f>
        <v>2.11020603721501</v>
      </c>
    </row>
    <row r="2020" spans="2:11" x14ac:dyDescent="0.3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0</v>
      </c>
      <c r="J2020" s="1" cm="1">
        <f t="array" ref="J2020">SUMPRODUCT(ISNUMBER(SEARCH("SUP_ELCH2*D",[1]OUT_SyntheticFuels!$C$4:$C$1000))*1,("Var_cap"=[1]OUT_SyntheticFuels!$B$4:$B$1000)*1,[1]OUT_SyntheticFuels!I$4:I$1000)</f>
        <v>0</v>
      </c>
      <c r="K2020" s="1" cm="1">
        <f t="array" ref="K2020">SUMPRODUCT(ISNUMBER(SEARCH("SUP_ELCH2*D",[1]OUT_SyntheticFuels!$C$4:$C$1000))*1,("Var_cap"=[1]OUT_SyntheticFuels!$B$4:$B$1000)*1,[1]OUT_SyntheticFuels!J$4:J$1000)</f>
        <v>2.0612365723980299E-8</v>
      </c>
    </row>
    <row r="2021" spans="2:11" x14ac:dyDescent="0.3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0</v>
      </c>
      <c r="K2021" s="1" cm="1">
        <f t="array" ref="K2021">SUMPRODUCT(ISNUMBER(SEARCH("SUP_ELCH2*SOEC*",[1]OUT_SyntheticFuels!$C$4:$C$1000))*1,("Var_cap"=[1]OUT_SyntheticFuels!$B$4:$B$1000)*1,[1]OUT_SyntheticFuels!J$4:J$1000)</f>
        <v>0</v>
      </c>
    </row>
    <row r="2022" spans="2:11" x14ac:dyDescent="0.3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0.248156097842992</v>
      </c>
      <c r="J2022" s="1">
        <f t="shared" ref="J2022" si="1341">SUM(J2023:J2024)</f>
        <v>0.84362711207027097</v>
      </c>
      <c r="K2022" s="1">
        <f t="shared" ref="K2022" si="1342">SUM(K2023:K2024)</f>
        <v>0.76542301599779605</v>
      </c>
    </row>
    <row r="2023" spans="2:11" x14ac:dyDescent="0.3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0.248156097842992</v>
      </c>
      <c r="J2023" s="1" cm="1">
        <f t="array" ref="J2023">SUMPRODUCT(ISNUMBER(SEARCH("SUP_NGAH2",[1]OUT_SyntheticFuels!$C$4:$C$1000))*1,("Var_cap"=[1]OUT_SyntheticFuels!$B$4:$B$1000)*1,[1]OUT_SyntheticFuels!I$4:I$1000)-J2024</f>
        <v>0.84362711207027097</v>
      </c>
      <c r="K2023" s="1" cm="1">
        <f t="array" ref="K2023">SUMPRODUCT(ISNUMBER(SEARCH("SUP_NGAH2",[1]OUT_SyntheticFuels!$C$4:$C$1000))*1,("Var_cap"=[1]OUT_SyntheticFuels!$B$4:$B$1000)*1,[1]OUT_SyntheticFuels!J$4:J$1000)-K2024</f>
        <v>1.0350786006085855E-8</v>
      </c>
    </row>
    <row r="2024" spans="2:11" x14ac:dyDescent="0.3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0</v>
      </c>
      <c r="K2024" s="1" cm="1">
        <f t="array" ref="K2024">SUMPRODUCT(ISNUMBER(SEARCH("SUP_NGAH2CCS",[1]OUT_SyntheticFuels!$C$4:$C$1000))*1,("Var_cap"=[1]OUT_SyntheticFuels!$B$4:$B$1000)*1,[1]OUT_SyntheticFuels!J$4:J$1000)</f>
        <v>0.76542300564701005</v>
      </c>
    </row>
    <row r="2025" spans="2:11" x14ac:dyDescent="0.3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0.219115491894397</v>
      </c>
    </row>
    <row r="2026" spans="2:11" x14ac:dyDescent="0.3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0</v>
      </c>
    </row>
    <row r="2027" spans="2:11" x14ac:dyDescent="0.3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0.219115491894397</v>
      </c>
    </row>
    <row r="2028" spans="2:11" x14ac:dyDescent="0.3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2.7798934894051296E-2</v>
      </c>
      <c r="G2029" s="7" cm="1">
        <f t="array" ref="G2029">SUMPRODUCT(("CT_CWODBDS"=[1]OUT_SyntheticFuels!$C$4:$C$1000)*1,("Var_cap"=[1]OUT_SyntheticFuels!$B$4:$B$1000)*1,[1]OUT_SyntheticFuels!F$4:F$1000)</f>
        <v>1.97911769328937E-2</v>
      </c>
      <c r="H2029" s="7" cm="1">
        <f t="array" ref="H2029">SUMPRODUCT(("CT_CWODBDS"=[1]OUT_SyntheticFuels!$C$4:$C$1000)*1,("Var_cap"=[1]OUT_SyntheticFuels!$B$4:$B$1000)*1,[1]OUT_SyntheticFuels!G$4:G$1000)</f>
        <v>1.9791176912779096E-2</v>
      </c>
      <c r="I2029" s="7" cm="1">
        <f t="array" ref="I2029">SUMPRODUCT(("CT_CWODBDS"=[1]OUT_SyntheticFuels!$C$4:$C$1000)*1,("Var_cap"=[1]OUT_SyntheticFuels!$B$4:$B$1000)*1,[1]OUT_SyntheticFuels!H$4:H$1000)</f>
        <v>0</v>
      </c>
      <c r="J2029" s="7" cm="1">
        <f t="array" ref="J2029">SUMPRODUCT(("CT_CWODBDS"=[1]OUT_SyntheticFuels!$C$4:$C$1000)*1,("Var_cap"=[1]OUT_SyntheticFuels!$B$4:$B$1000)*1,[1]OUT_SyntheticFuels!I$4:I$1000)</f>
        <v>0</v>
      </c>
      <c r="K2029" s="7" cm="1">
        <f t="array" ref="K2029">SUMPRODUCT(("CT_CWODBDS"=[1]OUT_SyntheticFuels!$C$4:$C$1000)*1,("Var_cap"=[1]OUT_SyntheticFuels!$B$4:$B$1000)*1,[1]OUT_SyntheticFuels!J$4:J$1000)</f>
        <v>0</v>
      </c>
    </row>
    <row r="2030" spans="2:11" x14ac:dyDescent="0.3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0</v>
      </c>
      <c r="K2030" s="7" cm="1">
        <f t="array" ref="K2030">SUMPRODUCT(("CT_CWODBDSCCS"=[1]OUT_SyntheticFuels!$C$4:$C$1000)*1,("Var_cap"=[1]OUT_SyntheticFuels!$B$4:$B$1000)*1,[1]OUT_SyntheticFuels!J$4:J$1000)</f>
        <v>0.18803184164507</v>
      </c>
    </row>
    <row r="2031" spans="2:11" x14ac:dyDescent="0.3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2.3698664029153209E-3</v>
      </c>
      <c r="G2031" s="7" cm="1">
        <f t="array" ref="G2031">SUMPRODUCT(("CT_CWODETH"=[1]OUT_SyntheticFuels!$C$4:$C$1000)*1,("Var_cap"=[1]OUT_SyntheticFuels!$B$4:$B$1000)*1,[1]OUT_SyntheticFuels!F$4:F$1000)</f>
        <v>3.5047620109904254E-9</v>
      </c>
      <c r="H2031" s="7" cm="1">
        <f t="array" ref="H2031">SUMPRODUCT(("CT_CWODETH"=[1]OUT_SyntheticFuels!$C$4:$C$1000)*1,("Var_cap"=[1]OUT_SyntheticFuels!$B$4:$B$1000)*1,[1]OUT_SyntheticFuels!G$4:G$1000)</f>
        <v>3.4997201608065465E-9</v>
      </c>
      <c r="I2031" s="7" cm="1">
        <f t="array" ref="I2031">SUMPRODUCT(("CT_CWODETH"=[1]OUT_SyntheticFuels!$C$4:$C$1000)*1,("Var_cap"=[1]OUT_SyntheticFuels!$B$4:$B$1000)*1,[1]OUT_SyntheticFuels!H$4:H$1000)</f>
        <v>1.2002961909986232E-9</v>
      </c>
      <c r="J2031" s="7" cm="1">
        <f t="array" ref="J2031">SUMPRODUCT(("CT_CWODETH"=[1]OUT_SyntheticFuels!$C$4:$C$1000)*1,("Var_cap"=[1]OUT_SyntheticFuels!$B$4:$B$1000)*1,[1]OUT_SyntheticFuels!I$4:I$1000)</f>
        <v>4.130789149999663E-10</v>
      </c>
      <c r="K2031" s="7" cm="1">
        <f t="array" ref="K2031">SUMPRODUCT(("CT_CWODETH"=[1]OUT_SyntheticFuels!$C$4:$C$1000)*1,("Var_cap"=[1]OUT_SyntheticFuels!$B$4:$B$1000)*1,[1]OUT_SyntheticFuels!J$4:J$1000)</f>
        <v>0</v>
      </c>
    </row>
    <row r="2032" spans="2:11" x14ac:dyDescent="0.3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0</v>
      </c>
      <c r="K2032" s="7" cm="1">
        <f t="array" ref="K2032">SUMPRODUCT(("CT_CWODETHCCS"=[1]OUT_SyntheticFuels!$C$4:$C$1000)*1,("Var_cap"=[1]OUT_SyntheticFuels!$B$4:$B$1000)*1,[1]OUT_SyntheticFuels!J$4:J$1000)</f>
        <v>0</v>
      </c>
    </row>
    <row r="2033" spans="2:11" x14ac:dyDescent="0.3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6.4571205937523496E-2</v>
      </c>
      <c r="G2033" s="7" cm="1">
        <f t="array" ref="G2033">SUMPRODUCT(("SUP_MNRBIO"=[1]OUT_SyntheticFuels!$C$4:$C$1000)*1,("Var_cap"=[1]OUT_SyntheticFuels!$B$4:$B$1000)*1,[1]OUT_SyntheticFuels!F$4:F$1000)</f>
        <v>0.12724154002250501</v>
      </c>
      <c r="H2033" s="7" cm="1">
        <f t="array" ref="H2033">SUMPRODUCT(("SUP_MNRBIO"=[1]OUT_SyntheticFuels!$C$4:$C$1000)*1,("Var_cap"=[1]OUT_SyntheticFuels!$B$4:$B$1000)*1,[1]OUT_SyntheticFuels!G$4:G$1000)</f>
        <v>0.156263240121396</v>
      </c>
      <c r="I2033" s="7" cm="1">
        <f t="array" ref="I2033">SUMPRODUCT(("SUP_MNRBIO"=[1]OUT_SyntheticFuels!$C$4:$C$1000)*1,("Var_cap"=[1]OUT_SyntheticFuels!$B$4:$B$1000)*1,[1]OUT_SyntheticFuels!H$4:H$1000)</f>
        <v>0.156263240121396</v>
      </c>
      <c r="J2033" s="7" cm="1">
        <f t="array" ref="J2033">SUMPRODUCT(("SUP_MNRBIO"=[1]OUT_SyntheticFuels!$C$4:$C$1000)*1,("Var_cap"=[1]OUT_SyntheticFuels!$B$4:$B$1000)*1,[1]OUT_SyntheticFuels!I$4:I$1000)</f>
        <v>0.15978320449597699</v>
      </c>
      <c r="K2033" s="7" cm="1">
        <f t="array" ref="K2033">SUMPRODUCT(("SUP_MNRBIO"=[1]OUT_SyntheticFuels!$C$4:$C$1000)*1,("Var_cap"=[1]OUT_SyntheticFuels!$B$4:$B$1000)*1,[1]OUT_SyntheticFuels!J$4:J$1000)</f>
        <v>0.23310025297887799</v>
      </c>
    </row>
    <row r="2034" spans="2:11" x14ac:dyDescent="0.3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0.21266558561205556</v>
      </c>
      <c r="G2034" s="7" cm="1">
        <f t="array" ref="G2034">SUMPRODUCT(("SUP_WSTBIO"=[1]OUT_SyntheticFuels!$C$4:$C$1000)*1,("Var_cap"=[1]OUT_SyntheticFuels!$B$4:$B$1000)*1,[1]OUT_SyntheticFuels!F$4:F$1000)</f>
        <v>0.21295811893389974</v>
      </c>
      <c r="H2034" s="7" cm="1">
        <f t="array" ref="H2034">SUMPRODUCT(("SUP_WSTBIO"=[1]OUT_SyntheticFuels!$C$4:$C$1000)*1,("Var_cap"=[1]OUT_SyntheticFuels!$B$4:$B$1000)*1,[1]OUT_SyntheticFuels!G$4:G$1000)</f>
        <v>0.21295811893389974</v>
      </c>
      <c r="I2034" s="7" cm="1">
        <f t="array" ref="I2034">SUMPRODUCT(("SUP_WSTBIO"=[1]OUT_SyntheticFuels!$C$4:$C$1000)*1,("Var_cap"=[1]OUT_SyntheticFuels!$B$4:$B$1000)*1,[1]OUT_SyntheticFuels!H$4:H$1000)</f>
        <v>0.21222238912470689</v>
      </c>
      <c r="J2034" s="7" cm="1">
        <f t="array" ref="J2034">SUMPRODUCT(("SUP_WSTBIO"=[1]OUT_SyntheticFuels!$C$4:$C$1000)*1,("Var_cap"=[1]OUT_SyntheticFuels!$B$4:$B$1000)*1,[1]OUT_SyntheticFuels!I$4:I$1000)</f>
        <v>0.20569094521466699</v>
      </c>
      <c r="K2034" s="7" cm="1">
        <f t="array" ref="K2034">SUMPRODUCT(("SUP_WSTBIO"=[1]OUT_SyntheticFuels!$C$4:$C$1000)*1,("Var_cap"=[1]OUT_SyntheticFuels!$B$4:$B$1000)*1,[1]OUT_SyntheticFuels!J$4:J$1000)</f>
        <v>0.19354746767933301</v>
      </c>
    </row>
    <row r="2035" spans="2:11" x14ac:dyDescent="0.3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0</v>
      </c>
      <c r="K2036" s="7" cm="1">
        <f t="array" ref="K2036">SUMPRODUCT(("SUP_WSTHTGBIO"=[1]OUT_SyntheticFuels!$C$4:$C$1000)*1,("Var_cap"=[1]OUT_SyntheticFuels!$B$4:$B$1000)*1,[1]OUT_SyntheticFuels!J$4:J$1000)</f>
        <v>0</v>
      </c>
    </row>
    <row r="2037" spans="2:11" x14ac:dyDescent="0.3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0</v>
      </c>
      <c r="K2037" s="7" cm="1">
        <f t="array" ref="K2037">SUMPRODUCT(("SUP_WSTHTGBIOCCS"=[1]OUT_SyntheticFuels!$C$4:$C$1000)*1,("Var_cap"=[1]OUT_SyntheticFuels!$B$4:$B$1000)*1,[1]OUT_SyntheticFuels!J$4:J$1000)</f>
        <v>0</v>
      </c>
    </row>
    <row r="2038" spans="2:11" x14ac:dyDescent="0.3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0</v>
      </c>
      <c r="G2038" s="7" cm="1">
        <f t="array" ref="G2038">SUMPRODUCT(("SUP_WODBIO"=[1]OUT_SyntheticFuels!$C$4:$C$1000)*1,("Var_cap"=[1]OUT_SyntheticFuels!$B$4:$B$1000)*1,[1]OUT_SyntheticFuels!F$4:F$1000)</f>
        <v>0</v>
      </c>
      <c r="H2038" s="7" cm="1">
        <f t="array" ref="H2038">SUMPRODUCT(("SUP_WODBIO"=[1]OUT_SyntheticFuels!$C$4:$C$1000)*1,("Var_cap"=[1]OUT_SyntheticFuels!$B$4:$B$1000)*1,[1]OUT_SyntheticFuels!G$4:G$1000)</f>
        <v>0</v>
      </c>
      <c r="I2038" s="7" cm="1">
        <f t="array" ref="I2038">SUMPRODUCT(("SUP_WODBIO"=[1]OUT_SyntheticFuels!$C$4:$C$1000)*1,("Var_cap"=[1]OUT_SyntheticFuels!$B$4:$B$1000)*1,[1]OUT_SyntheticFuels!H$4:H$1000)</f>
        <v>0</v>
      </c>
      <c r="J2038" s="7" cm="1">
        <f t="array" ref="J2038">SUMPRODUCT(("SUP_WODBIO"=[1]OUT_SyntheticFuels!$C$4:$C$1000)*1,("Var_cap"=[1]OUT_SyntheticFuels!$B$4:$B$1000)*1,[1]OUT_SyntheticFuels!I$4:I$1000)</f>
        <v>0</v>
      </c>
      <c r="K2038" s="7" cm="1">
        <f t="array" ref="K2038">SUMPRODUCT(("SUP_WODBIO"=[1]OUT_SyntheticFuels!$C$4:$C$1000)*1,("Var_cap"=[1]OUT_SyntheticFuels!$B$4:$B$1000)*1,[1]OUT_SyntheticFuels!J$4:J$1000)</f>
        <v>0</v>
      </c>
    </row>
    <row r="2039" spans="2:11" x14ac:dyDescent="0.3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0</v>
      </c>
      <c r="K2039" s="7" cm="1">
        <f t="array" ref="K2039">SUMPRODUCT(("SUP_WODBIOCCS"=[1]OUT_SyntheticFuels!$C$4:$C$1000)*1,("Var_cap"=[1]OUT_SyntheticFuels!$B$4:$B$1000)*1,[1]OUT_SyntheticFuels!J$4:J$1000)</f>
        <v>0</v>
      </c>
    </row>
    <row r="2040" spans="2:11" x14ac:dyDescent="0.3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4.1467165679236098E-2</v>
      </c>
      <c r="G2040" s="7" cm="1">
        <f t="array" ref="G2040">SUMPRODUCT(("SUP_BIONGA"=[1]OUT_SyntheticFuels!$C$4:$C$1000)*1,("Var_cap"=[1]OUT_SyntheticFuels!$B$4:$B$1000)*1,[1]OUT_SyntheticFuels!F$4:F$1000)</f>
        <v>0.1324085458312122</v>
      </c>
      <c r="H2040" s="7" cm="1">
        <f t="array" ref="H2040">SUMPRODUCT(("SUP_BIONGA"=[1]OUT_SyntheticFuels!$C$4:$C$1000)*1,("Var_cap"=[1]OUT_SyntheticFuels!$B$4:$B$1000)*1,[1]OUT_SyntheticFuels!G$4:G$1000)</f>
        <v>0.1324085458312122</v>
      </c>
      <c r="I2040" s="7" cm="1">
        <f t="array" ref="I2040">SUMPRODUCT(("SUP_BIONGA"=[1]OUT_SyntheticFuels!$C$4:$C$1000)*1,("Var_cap"=[1]OUT_SyntheticFuels!$B$4:$B$1000)*1,[1]OUT_SyntheticFuels!H$4:H$1000)</f>
        <v>0.1085722949794934</v>
      </c>
      <c r="J2040" s="7" cm="1">
        <f t="array" ref="J2040">SUMPRODUCT(("SUP_BIONGA"=[1]OUT_SyntheticFuels!$C$4:$C$1000)*1,("Var_cap"=[1]OUT_SyntheticFuels!$B$4:$B$1000)*1,[1]OUT_SyntheticFuels!I$4:I$1000)</f>
        <v>0.103695292190866</v>
      </c>
      <c r="K2040" s="7" cm="1">
        <f t="array" ref="K2040">SUMPRODUCT(("SUP_BIONGA"=[1]OUT_SyntheticFuels!$C$4:$C$1000)*1,("Var_cap"=[1]OUT_SyntheticFuels!$B$4:$B$1000)*1,[1]OUT_SyntheticFuels!J$4:J$1000)</f>
        <v>0.10369530699533799</v>
      </c>
    </row>
    <row r="2041" spans="2:11" x14ac:dyDescent="0.3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0.37169889514478099</v>
      </c>
      <c r="G2041" s="7" cm="1">
        <f t="array" ref="G2041">SUMPRODUCT(("CT_CWODPLT"=[1]OUT_SyntheticFuels!$C$4:$C$1000)*1,("Var_cap"=[1]OUT_SyntheticFuels!$B$4:$B$1000)*1,[1]OUT_SyntheticFuels!F$4:F$1000)</f>
        <v>0.45199827662595099</v>
      </c>
      <c r="H2041" s="7" cm="1">
        <f t="array" ref="H2041">SUMPRODUCT(("CT_CWODPLT"=[1]OUT_SyntheticFuels!$C$4:$C$1000)*1,("Var_cap"=[1]OUT_SyntheticFuels!$B$4:$B$1000)*1,[1]OUT_SyntheticFuels!G$4:G$1000)</f>
        <v>0.16718372590109098</v>
      </c>
      <c r="I2041" s="7" cm="1">
        <f t="array" ref="I2041">SUMPRODUCT(("CT_CWODPLT"=[1]OUT_SyntheticFuels!$C$4:$C$1000)*1,("Var_cap"=[1]OUT_SyntheticFuels!$B$4:$B$1000)*1,[1]OUT_SyntheticFuels!H$4:H$1000)</f>
        <v>0.16718372581372098</v>
      </c>
      <c r="J2041" s="7" cm="1">
        <f t="array" ref="J2041">SUMPRODUCT(("CT_CWODPLT"=[1]OUT_SyntheticFuels!$C$4:$C$1000)*1,("Var_cap"=[1]OUT_SyntheticFuels!$B$4:$B$1000)*1,[1]OUT_SyntheticFuels!I$4:I$1000)</f>
        <v>0.19859942110334328</v>
      </c>
      <c r="K2041" s="7" cm="1">
        <f t="array" ref="K2041">SUMPRODUCT(("CT_CWODPLT"=[1]OUT_SyntheticFuels!$C$4:$C$1000)*1,("Var_cap"=[1]OUT_SyntheticFuels!$B$4:$B$1000)*1,[1]OUT_SyntheticFuels!J$4:J$1000)</f>
        <v>0.189654402775387</v>
      </c>
    </row>
    <row r="2042" spans="2:11" x14ac:dyDescent="0.3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0</v>
      </c>
      <c r="J2042" s="7" cm="1">
        <f t="array" ref="J2042">SUMPRODUCT(("SUP_H2NGA"=[1]OUT_SyntheticFuels!$C$4:$C$1000)*1,("Var_cap"=[1]OUT_SyntheticFuels!$B$4:$B$1000)*1,[1]OUT_SyntheticFuels!I$4:I$1000)</f>
        <v>0</v>
      </c>
      <c r="K2042" s="7" cm="1">
        <f t="array" ref="K2042">SUMPRODUCT(("SUP_H2NGA"=[1]OUT_SyntheticFuels!$C$4:$C$1000)*1,("Var_cap"=[1]OUT_SyntheticFuels!$B$4:$B$1000)*1,[1]OUT_SyntheticFuels!J$4:J$1000)</f>
        <v>0</v>
      </c>
    </row>
    <row r="2043" spans="2:11" x14ac:dyDescent="0.3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0</v>
      </c>
      <c r="J2043" s="7" cm="1">
        <f t="array" ref="J2043">SUMPRODUCT(("SUP_H2DSL"=[1]OUT_SyntheticFuels!$C$4:$C$1000)*1,("Var_cap"=[1]OUT_SyntheticFuels!$B$4:$B$1000)*1,[1]OUT_SyntheticFuels!I$4:I$1000)</f>
        <v>7.8300564142428405E-2</v>
      </c>
      <c r="K2043" s="7" cm="1">
        <f t="array" ref="K2043">SUMPRODUCT(("SUP_H2DSL"=[1]OUT_SyntheticFuels!$C$4:$C$1000)*1,("Var_cap"=[1]OUT_SyntheticFuels!$B$4:$B$1000)*1,[1]OUT_SyntheticFuels!J$4:J$1000)</f>
        <v>0.84335953286448895</v>
      </c>
    </row>
    <row r="2044" spans="2:11" x14ac:dyDescent="0.3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0</v>
      </c>
      <c r="J2044" s="7" cm="1">
        <f t="array" ref="J2044">SUMPRODUCT(("SUP_H2GSL"=[1]OUT_SyntheticFuels!$C$4:$C$1000)*1,("Var_cap"=[1]OUT_SyntheticFuels!$B$4:$B$1000)*1,[1]OUT_SyntheticFuels!I$4:I$1000)</f>
        <v>6.0840649548742701E-2</v>
      </c>
      <c r="K2044" s="7" cm="1">
        <f t="array" ref="K2044">SUMPRODUCT(("SUP_H2GSL"=[1]OUT_SyntheticFuels!$C$4:$C$1000)*1,("Var_cap"=[1]OUT_SyntheticFuels!$B$4:$B$1000)*1,[1]OUT_SyntheticFuels!J$4:J$1000)</f>
        <v>6.0840649548742701E-2</v>
      </c>
    </row>
    <row r="2045" spans="2:11" x14ac:dyDescent="0.3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5" x14ac:dyDescent="0.35"/>
  <cols>
    <col min="2" max="2" width="36.58203125" bestFit="1" customWidth="1"/>
    <col min="3" max="3" width="9.33203125" bestFit="1" customWidth="1"/>
  </cols>
  <sheetData>
    <row r="2" spans="2:8" x14ac:dyDescent="0.3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5">
      <c r="B3" s="2" t="s">
        <v>1720</v>
      </c>
      <c r="C3" s="3">
        <f>SUM(C4:C7)</f>
        <v>716.45160382375104</v>
      </c>
      <c r="D3" s="3">
        <f t="shared" ref="D3:H3" si="0">SUM(D4:D7)</f>
        <v>703.77285244925588</v>
      </c>
      <c r="E3" s="3">
        <f t="shared" si="0"/>
        <v>660.38140852537026</v>
      </c>
      <c r="F3" s="3">
        <f t="shared" si="0"/>
        <v>595.64243299720056</v>
      </c>
      <c r="G3" s="3">
        <f t="shared" si="0"/>
        <v>538.8248151642332</v>
      </c>
      <c r="H3" s="3">
        <f t="shared" si="0"/>
        <v>504.43451316051369</v>
      </c>
    </row>
    <row r="4" spans="2:8" x14ac:dyDescent="0.35">
      <c r="B4" s="25" t="s">
        <v>1728</v>
      </c>
      <c r="C4" s="1">
        <f>'SPS1'!F761</f>
        <v>142.21733029649522</v>
      </c>
      <c r="D4" s="1">
        <f>'SPS1'!G761</f>
        <v>140.32095542778001</v>
      </c>
      <c r="E4" s="1">
        <f>'SPS1'!H761</f>
        <v>141.63275414709031</v>
      </c>
      <c r="F4" s="1">
        <f>'SPS1'!I761</f>
        <v>142.87065522135509</v>
      </c>
      <c r="G4" s="1">
        <f>'SPS1'!J761</f>
        <v>142.15749370065808</v>
      </c>
      <c r="H4" s="1">
        <f>'SPS1'!K761</f>
        <v>142.22129141458583</v>
      </c>
    </row>
    <row r="5" spans="2:8" x14ac:dyDescent="0.35">
      <c r="B5" s="25" t="s">
        <v>1729</v>
      </c>
      <c r="C5" s="1">
        <f>'SPS1'!F880</f>
        <v>140.10097211030359</v>
      </c>
      <c r="D5" s="1">
        <f>'SPS1'!G880</f>
        <v>141.77208834581941</v>
      </c>
      <c r="E5" s="1">
        <f>'SPS1'!H880</f>
        <v>129.01310400642512</v>
      </c>
      <c r="F5" s="1">
        <f>'SPS1'!I880</f>
        <v>119.00672632518666</v>
      </c>
      <c r="G5" s="1">
        <f>'SPS1'!J880</f>
        <v>104.07881235896618</v>
      </c>
      <c r="H5" s="1">
        <f>'SPS1'!K880</f>
        <v>93.186077279219546</v>
      </c>
    </row>
    <row r="6" spans="2:8" x14ac:dyDescent="0.35">
      <c r="B6" s="25" t="s">
        <v>1730</v>
      </c>
      <c r="C6" s="1">
        <f>'SPS1'!F970</f>
        <v>218.7194626131527</v>
      </c>
      <c r="D6" s="1">
        <f>'SPS1'!G970</f>
        <v>218.88899697097384</v>
      </c>
      <c r="E6" s="1">
        <f>'SPS1'!H970</f>
        <v>204.09704031400145</v>
      </c>
      <c r="F6" s="1">
        <f>'SPS1'!I970</f>
        <v>194.20728797289769</v>
      </c>
      <c r="G6" s="1">
        <f>'SPS1'!J970</f>
        <v>180.65224428470188</v>
      </c>
      <c r="H6" s="1">
        <f>'SPS1'!K970</f>
        <v>168.81343935695764</v>
      </c>
    </row>
    <row r="7" spans="2:8" x14ac:dyDescent="0.35">
      <c r="B7" s="25" t="s">
        <v>1731</v>
      </c>
      <c r="C7" s="1">
        <f>'SPS1'!F1134+'SPS1'!F1313+'SPS1'!F1397+'SPS1'!F1481+'SPS1'!F1488+'SPS1'!F1495+'SPS1'!F1544+'SPS1'!F1591+'SPS1'!F1638</f>
        <v>215.41383880379951</v>
      </c>
      <c r="D7" s="1">
        <f>'SPS1'!G1134+'SPS1'!G1313+'SPS1'!G1397+'SPS1'!G1481+'SPS1'!G1488+'SPS1'!G1495+'SPS1'!G1544+'SPS1'!G1591+'SPS1'!G1638</f>
        <v>202.79081170468262</v>
      </c>
      <c r="E7" s="1">
        <f>'SPS1'!H1134+'SPS1'!H1313+'SPS1'!H1397+'SPS1'!H1481+'SPS1'!H1488+'SPS1'!H1495+'SPS1'!H1544+'SPS1'!H1591+'SPS1'!H1638</f>
        <v>185.63851005785341</v>
      </c>
      <c r="F7" s="1">
        <f>'SPS1'!I1134+'SPS1'!I1313+'SPS1'!I1397+'SPS1'!I1481+'SPS1'!I1488+'SPS1'!I1495+'SPS1'!I1544+'SPS1'!I1591+'SPS1'!I1638</f>
        <v>139.55776347776106</v>
      </c>
      <c r="G7" s="1">
        <f>'SPS1'!J1134+'SPS1'!J1313+'SPS1'!J1397+'SPS1'!J1481+'SPS1'!J1488+'SPS1'!J1495+'SPS1'!J1544+'SPS1'!J1591+'SPS1'!J1638</f>
        <v>111.93626481990702</v>
      </c>
      <c r="H7" s="1">
        <f>'SPS1'!K1134+'SPS1'!K1313+'SPS1'!K1397+'SPS1'!K1481+'SPS1'!K1488+'SPS1'!K1495+'SPS1'!K1544+'SPS1'!K1591+'SPS1'!K1638</f>
        <v>100.21370510975066</v>
      </c>
    </row>
    <row r="8" spans="2:8" x14ac:dyDescent="0.35">
      <c r="B8" s="2" t="s">
        <v>1736</v>
      </c>
      <c r="C8" s="3">
        <f>SUM(C9:C12)</f>
        <v>508.44485769369578</v>
      </c>
      <c r="D8" s="3">
        <f t="shared" ref="D8:H8" si="1">SUM(D9:D12)</f>
        <v>491.41731588569434</v>
      </c>
      <c r="E8" s="3">
        <f t="shared" si="1"/>
        <v>447.10732259572706</v>
      </c>
      <c r="F8" s="3">
        <f t="shared" si="1"/>
        <v>499.7192610459403</v>
      </c>
      <c r="G8" s="3">
        <f t="shared" si="1"/>
        <v>471.50024755998538</v>
      </c>
      <c r="H8" s="3">
        <f t="shared" si="1"/>
        <v>469.19243075690838</v>
      </c>
    </row>
    <row r="9" spans="2:8" x14ac:dyDescent="0.35">
      <c r="B9" s="25" t="s">
        <v>1733</v>
      </c>
      <c r="C9" s="1">
        <f>'SPS1'!F289+'SPS1'!F407</f>
        <v>493.15975792677284</v>
      </c>
      <c r="D9" s="1">
        <f>'SPS1'!G289+'SPS1'!G407</f>
        <v>471.88133553546845</v>
      </c>
      <c r="E9" s="1">
        <f>'SPS1'!H289+'SPS1'!H407</f>
        <v>426.81721699066617</v>
      </c>
      <c r="F9" s="1">
        <f>'SPS1'!I289+'SPS1'!I407</f>
        <v>468.9267735844511</v>
      </c>
      <c r="G9" s="1">
        <f>'SPS1'!J289+'SPS1'!J407</f>
        <v>414.31705812014309</v>
      </c>
      <c r="H9" s="1">
        <f>'SPS1'!K289+'SPS1'!K407</f>
        <v>375.58872509445439</v>
      </c>
    </row>
    <row r="10" spans="2:8" x14ac:dyDescent="0.35">
      <c r="B10" s="25" t="s">
        <v>1734</v>
      </c>
      <c r="C10" s="1">
        <f>'SPS1'!F588+'SPS1'!F602+'SPS1'!F642</f>
        <v>15.279203758321366</v>
      </c>
      <c r="D10" s="1">
        <f>'SPS1'!G588+'SPS1'!G602+'SPS1'!G642</f>
        <v>19.518228382620727</v>
      </c>
      <c r="E10" s="1">
        <f>'SPS1'!H588+'SPS1'!H602+'SPS1'!H642</f>
        <v>20.272692371288311</v>
      </c>
      <c r="F10" s="1">
        <f>'SPS1'!I588+'SPS1'!I602+'SPS1'!I642</f>
        <v>21.725798088383705</v>
      </c>
      <c r="G10" s="1">
        <f>'SPS1'!J588+'SPS1'!J602+'SPS1'!J642</f>
        <v>21.700335790847934</v>
      </c>
      <c r="H10" s="1">
        <f>'SPS1'!K588+'SPS1'!K602+'SPS1'!K642</f>
        <v>37.113802404873894</v>
      </c>
    </row>
    <row r="11" spans="2:8" x14ac:dyDescent="0.35">
      <c r="B11" s="25" t="s">
        <v>1732</v>
      </c>
      <c r="C11" s="1">
        <f>'SPS1'!F677</f>
        <v>5.8960086015371798E-3</v>
      </c>
      <c r="D11" s="1">
        <f>'SPS1'!G677</f>
        <v>1.7751967605164471E-2</v>
      </c>
      <c r="E11" s="1">
        <f>'SPS1'!H677</f>
        <v>1.7413233772544039E-2</v>
      </c>
      <c r="F11" s="1">
        <f>'SPS1'!I677</f>
        <v>9.0666893731054969</v>
      </c>
      <c r="G11" s="1">
        <f>'SPS1'!J677</f>
        <v>35.482853648994343</v>
      </c>
      <c r="H11" s="1">
        <f>'SPS1'!K677</f>
        <v>56.489903257580096</v>
      </c>
    </row>
    <row r="12" spans="2:8" x14ac:dyDescent="0.3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0</v>
      </c>
      <c r="H12" s="1">
        <f>'SPS1'!K1702</f>
        <v>0</v>
      </c>
    </row>
    <row r="13" spans="2:8" x14ac:dyDescent="0.35">
      <c r="B13" s="2" t="s">
        <v>1737</v>
      </c>
      <c r="C13" s="3">
        <f>'SPS1'!F2+'SPS1'!F20-'SPS1'!F55</f>
        <v>963.3195334947676</v>
      </c>
      <c r="D13" s="3">
        <f>'SPS1'!G2+'SPS1'!G20-'SPS1'!G55</f>
        <v>956.44277350379696</v>
      </c>
      <c r="E13" s="3">
        <f>'SPS1'!H2+'SPS1'!H20-'SPS1'!H55</f>
        <v>848.85181408541621</v>
      </c>
      <c r="F13" s="3">
        <f>'SPS1'!I2+'SPS1'!I20-'SPS1'!I55</f>
        <v>810.930568127529</v>
      </c>
      <c r="G13" s="3">
        <f>'SPS1'!J2+'SPS1'!J20-'SPS1'!J55</f>
        <v>693.67100873658444</v>
      </c>
      <c r="H13" s="3">
        <f>'SPS1'!K2+'SPS1'!K20-'SPS1'!K55</f>
        <v>602.56851930308414</v>
      </c>
    </row>
    <row r="14" spans="2:8" x14ac:dyDescent="0.35">
      <c r="B14" s="25" t="s">
        <v>1738</v>
      </c>
      <c r="C14" s="1">
        <f>'SPS1'!F2</f>
        <v>299.34477868479701</v>
      </c>
      <c r="D14" s="1">
        <f>'SPS1'!G2</f>
        <v>291.31949972922689</v>
      </c>
      <c r="E14" s="1">
        <f>'SPS1'!H2</f>
        <v>332.74370205996303</v>
      </c>
      <c r="F14" s="1">
        <f>'SPS1'!I2</f>
        <v>371.52712976424044</v>
      </c>
      <c r="G14" s="1">
        <f>'SPS1'!J2</f>
        <v>414.44600134705342</v>
      </c>
      <c r="H14" s="1">
        <f>'SPS1'!K2</f>
        <v>506.33200514830867</v>
      </c>
    </row>
    <row r="15" spans="2:8" x14ac:dyDescent="0.35">
      <c r="B15" s="25" t="s">
        <v>19</v>
      </c>
      <c r="C15" s="1">
        <f>'SPS1'!F20</f>
        <v>781.1447507406134</v>
      </c>
      <c r="D15" s="1">
        <f>'SPS1'!G20</f>
        <v>699.41784617190001</v>
      </c>
      <c r="E15" s="1">
        <f>'SPS1'!H20</f>
        <v>570.71024813827887</v>
      </c>
      <c r="F15" s="1">
        <f>'SPS1'!I20</f>
        <v>469.65816067067118</v>
      </c>
      <c r="G15" s="1">
        <f>'SPS1'!J20</f>
        <v>293.68279729233535</v>
      </c>
      <c r="H15" s="1">
        <f>'SPS1'!K20</f>
        <v>108.84780968798992</v>
      </c>
    </row>
    <row r="16" spans="2:8" x14ac:dyDescent="0.35">
      <c r="B16" s="25" t="s">
        <v>24</v>
      </c>
      <c r="C16" s="1">
        <f>'SPS1'!F55</f>
        <v>117.16999593064281</v>
      </c>
      <c r="D16" s="1">
        <f>'SPS1'!G55</f>
        <v>34.294572397329937</v>
      </c>
      <c r="E16" s="1">
        <f>'SPS1'!H55</f>
        <v>54.602136112825804</v>
      </c>
      <c r="F16" s="1">
        <f>'SPS1'!I55</f>
        <v>30.254722307382615</v>
      </c>
      <c r="G16" s="1">
        <f>'SPS1'!J55</f>
        <v>14.457789902804389</v>
      </c>
      <c r="H16" s="1">
        <f>'SPS1'!K55</f>
        <v>12.611295533214475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2024-06-13T12:04:08Z</dcterms:modified>
</cp:coreProperties>
</file>