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E74AF511-8CA5-4928-8FFC-08EAFDB3F10C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FIN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SPS1_FIN_Mid!$A$1:$L$2340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F284" i="1" a="1"/>
  <c r="F284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H398" i="1" s="1"/>
  <c r="H439" i="1" s="1"/>
  <c r="G170" i="1"/>
  <c r="G398" i="1" s="1"/>
  <c r="G439" i="1" s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G384" i="1" s="1"/>
  <c r="G515" i="1" s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F97" i="1"/>
  <c r="F129" i="1" s="1"/>
  <c r="I96" i="1"/>
  <c r="I128" i="1" s="1"/>
  <c r="H96" i="1"/>
  <c r="G96" i="1"/>
  <c r="F96" i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I125" i="1" s="1"/>
  <c r="H93" i="1"/>
  <c r="H125" i="1" s="1"/>
  <c r="G93" i="1"/>
  <c r="G125" i="1" s="1"/>
  <c r="F93" i="1"/>
  <c r="F125" i="1" s="1"/>
  <c r="I92" i="1"/>
  <c r="I124" i="1" s="1"/>
  <c r="H92" i="1"/>
  <c r="G92" i="1"/>
  <c r="F92" i="1"/>
  <c r="F124" i="1" s="1"/>
  <c r="I91" i="1"/>
  <c r="H91" i="1"/>
  <c r="G91" i="1"/>
  <c r="F91" i="1"/>
  <c r="I90" i="1"/>
  <c r="I122" i="1" s="1"/>
  <c r="H90" i="1"/>
  <c r="G90" i="1"/>
  <c r="G122" i="1" s="1"/>
  <c r="F90" i="1"/>
  <c r="I89" i="1"/>
  <c r="H89" i="1"/>
  <c r="H121" i="1" s="1"/>
  <c r="G89" i="1"/>
  <c r="F89" i="1"/>
  <c r="F121" i="1" s="1"/>
  <c r="I88" i="1"/>
  <c r="H88" i="1"/>
  <c r="H120" i="1" s="1"/>
  <c r="G88" i="1"/>
  <c r="F88" i="1"/>
  <c r="F120" i="1" s="1"/>
  <c r="I87" i="1"/>
  <c r="I119" i="1" s="1"/>
  <c r="H87" i="1"/>
  <c r="G87" i="1"/>
  <c r="F87" i="1"/>
  <c r="I86" i="1"/>
  <c r="H86" i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F314" i="1"/>
  <c r="F419" i="1" s="1"/>
  <c r="F363" i="1"/>
  <c r="F504" i="1" s="1"/>
  <c r="G321" i="1"/>
  <c r="G476" i="1" s="1"/>
  <c r="F322" i="1"/>
  <c r="F477" i="1" s="1"/>
  <c r="F300" i="1"/>
  <c r="F413" i="1" s="1"/>
  <c r="G399" i="1"/>
  <c r="G519" i="1" s="1"/>
  <c r="G385" i="1"/>
  <c r="G516" i="1" s="1"/>
  <c r="H385" i="1"/>
  <c r="H516" i="1" s="1"/>
  <c r="F319" i="1"/>
  <c r="F474" i="1" s="1"/>
  <c r="F324" i="1"/>
  <c r="F479" i="1" s="1"/>
  <c r="I314" i="1"/>
  <c r="F315" i="1"/>
  <c r="F420" i="1" s="1"/>
  <c r="G241" i="1"/>
  <c r="G316" i="1" s="1"/>
  <c r="G471" i="1" s="1"/>
  <c r="G301" i="1"/>
  <c r="G465" i="1" s="1"/>
  <c r="G323" i="1"/>
  <c r="G478" i="1" s="1"/>
  <c r="I384" i="1"/>
  <c r="I515" i="1" s="1"/>
  <c r="I241" i="1"/>
  <c r="I316" i="1" s="1"/>
  <c r="I471" i="1" s="1"/>
  <c r="H301" i="1"/>
  <c r="H465" i="1" s="1"/>
  <c r="H318" i="1"/>
  <c r="H473" i="1" s="1"/>
  <c r="H323" i="1"/>
  <c r="H478" i="1" s="1"/>
  <c r="F385" i="1"/>
  <c r="F516" i="1" s="1"/>
  <c r="H380" i="1"/>
  <c r="H437" i="1" s="1"/>
  <c r="G319" i="1"/>
  <c r="G474" i="1" s="1"/>
  <c r="G324" i="1"/>
  <c r="G479" i="1" s="1"/>
  <c r="I399" i="1"/>
  <c r="I519" i="1" s="1"/>
  <c r="G315" i="1"/>
  <c r="G420" i="1" s="1"/>
  <c r="G320" i="1"/>
  <c r="G475" i="1" s="1"/>
  <c r="H903" i="1"/>
  <c r="H315" i="1"/>
  <c r="H420" i="1" s="1"/>
  <c r="H320" i="1"/>
  <c r="H475" i="1" s="1"/>
  <c r="I362" i="1"/>
  <c r="I429" i="1" s="1"/>
  <c r="H383" i="1"/>
  <c r="H514" i="1" s="1"/>
  <c r="H321" i="1"/>
  <c r="H476" i="1" s="1"/>
  <c r="H363" i="1"/>
  <c r="H504" i="1" s="1"/>
  <c r="F241" i="1"/>
  <c r="F316" i="1" s="1"/>
  <c r="F471" i="1" s="1"/>
  <c r="F383" i="1"/>
  <c r="F514" i="1" s="1"/>
  <c r="H384" i="1"/>
  <c r="H515" i="1" s="1"/>
  <c r="H300" i="1"/>
  <c r="H413" i="1" s="1"/>
  <c r="H241" i="1"/>
  <c r="H316" i="1" s="1"/>
  <c r="H471" i="1" s="1"/>
  <c r="H322" i="1"/>
  <c r="H477" i="1" s="1"/>
  <c r="F400" i="1"/>
  <c r="F520" i="1" s="1"/>
  <c r="I300" i="1"/>
  <c r="I413" i="1" s="1"/>
  <c r="I317" i="1"/>
  <c r="I472" i="1" s="1"/>
  <c r="F301" i="1"/>
  <c r="F465" i="1" s="1"/>
  <c r="I382" i="1"/>
  <c r="I513" i="1" s="1"/>
  <c r="I323" i="1"/>
  <c r="I478" i="1" s="1"/>
  <c r="H314" i="1"/>
  <c r="H419" i="1" s="1"/>
  <c r="H319" i="1"/>
  <c r="H474" i="1" s="1"/>
  <c r="H324" i="1"/>
  <c r="H479" i="1" s="1"/>
  <c r="G903" i="1"/>
  <c r="H399" i="1"/>
  <c r="H519" i="1" s="1"/>
  <c r="F386" i="1"/>
  <c r="F517" i="1" s="1"/>
  <c r="G400" i="1"/>
  <c r="G520" i="1" s="1"/>
  <c r="F321" i="1"/>
  <c r="F476" i="1" s="1"/>
  <c r="G124" i="1"/>
  <c r="I400" i="1"/>
  <c r="I520" i="1" s="1"/>
  <c r="F380" i="1"/>
  <c r="F437" i="1" s="1"/>
  <c r="I902" i="1"/>
  <c r="I903" i="1"/>
  <c r="G325" i="1"/>
  <c r="G480" i="1" s="1"/>
  <c r="G128" i="1"/>
  <c r="G380" i="1"/>
  <c r="G437" i="1" s="1"/>
  <c r="I380" i="1"/>
  <c r="I437" i="1" s="1"/>
  <c r="I385" i="1"/>
  <c r="I516" i="1" s="1"/>
  <c r="I318" i="1"/>
  <c r="I473" i="1" s="1"/>
  <c r="I118" i="1"/>
  <c r="I363" i="1"/>
  <c r="I504" i="1" s="1"/>
  <c r="F320" i="1"/>
  <c r="F475" i="1" s="1"/>
  <c r="G318" i="1"/>
  <c r="G473" i="1" s="1"/>
  <c r="F119" i="1"/>
  <c r="F364" i="1"/>
  <c r="G386" i="1"/>
  <c r="G517" i="1" s="1"/>
  <c r="G383" i="1"/>
  <c r="G514" i="1" s="1"/>
  <c r="H119" i="1"/>
  <c r="G364" i="1"/>
  <c r="H386" i="1"/>
  <c r="H517" i="1" s="1"/>
  <c r="H400" i="1"/>
  <c r="H520" i="1" s="1"/>
  <c r="H128" i="1"/>
  <c r="G363" i="1"/>
  <c r="G504" i="1" s="1"/>
  <c r="H364" i="1"/>
  <c r="I386" i="1"/>
  <c r="I517" i="1" s="1"/>
  <c r="I364" i="1"/>
  <c r="H325" i="1"/>
  <c r="H480" i="1" s="1"/>
  <c r="G300" i="1"/>
  <c r="G413" i="1" s="1"/>
  <c r="G317" i="1"/>
  <c r="G472" i="1" s="1"/>
  <c r="H382" i="1"/>
  <c r="H513" i="1" s="1"/>
  <c r="F325" i="1"/>
  <c r="F480" i="1" s="1"/>
  <c r="F318" i="1"/>
  <c r="F473" i="1" s="1"/>
  <c r="F323" i="1"/>
  <c r="F478" i="1" s="1"/>
  <c r="F123" i="1"/>
  <c r="G361" i="1"/>
  <c r="G428" i="1" s="1"/>
  <c r="G899" i="1"/>
  <c r="H902" i="1"/>
  <c r="I899" i="1"/>
  <c r="I398" i="1"/>
  <c r="I439" i="1" s="1"/>
  <c r="F399" i="1"/>
  <c r="F519" i="1" s="1"/>
  <c r="G786" i="1"/>
  <c r="G787" i="1" s="1"/>
  <c r="G783" i="1"/>
  <c r="H786" i="1"/>
  <c r="H787" i="1" s="1"/>
  <c r="H783" i="1"/>
  <c r="I786" i="1"/>
  <c r="I787" i="1" s="1"/>
  <c r="I783" i="1"/>
  <c r="F362" i="1"/>
  <c r="F429" i="1" s="1"/>
  <c r="F198" i="1"/>
  <c r="F361" i="1" s="1"/>
  <c r="F428" i="1" s="1"/>
  <c r="H362" i="1"/>
  <c r="H429" i="1" s="1"/>
  <c r="H198" i="1"/>
  <c r="H361" i="1" s="1"/>
  <c r="H428" i="1" s="1"/>
  <c r="F726" i="1" a="1"/>
  <c r="F726" i="1" s="1"/>
  <c r="F728" i="1" s="1" a="1"/>
  <c r="F728" i="1" s="1"/>
  <c r="F742" i="1" a="1"/>
  <c r="F742" i="1" s="1"/>
  <c r="F744" i="1" s="1" a="1"/>
  <c r="F744" i="1" s="1"/>
  <c r="G726" i="1" a="1"/>
  <c r="G726" i="1" s="1"/>
  <c r="G728" i="1" s="1" a="1"/>
  <c r="G728" i="1" s="1"/>
  <c r="G742" i="1" a="1"/>
  <c r="G742" i="1" s="1"/>
  <c r="G744" i="1" s="1" a="1"/>
  <c r="G744" i="1" s="1"/>
  <c r="I726" i="1" a="1"/>
  <c r="I726" i="1" s="1"/>
  <c r="I728" i="1" s="1" a="1"/>
  <c r="I728" i="1" s="1"/>
  <c r="I742" i="1" a="1"/>
  <c r="I742" i="1" s="1"/>
  <c r="I744" i="1" s="1" a="1"/>
  <c r="I744" i="1" s="1"/>
  <c r="F895" i="1"/>
  <c r="F903" i="1" s="1"/>
  <c r="F925" i="1"/>
  <c r="F924" i="1" s="1"/>
  <c r="H726" i="1" a="1"/>
  <c r="H726" i="1" s="1"/>
  <c r="H728" i="1" s="1" a="1"/>
  <c r="H728" i="1" s="1"/>
  <c r="H742" i="1" a="1"/>
  <c r="H742" i="1" s="1"/>
  <c r="H744" i="1" s="1" a="1"/>
  <c r="H744" i="1" s="1"/>
  <c r="F786" i="1"/>
  <c r="F787" i="1" s="1"/>
  <c r="F783" i="1"/>
  <c r="G119" i="1"/>
  <c r="H124" i="1"/>
  <c r="G925" i="1"/>
  <c r="G924" i="1" s="1"/>
  <c r="I198" i="1"/>
  <c r="I361" i="1" s="1"/>
  <c r="I428" i="1" s="1"/>
  <c r="H925" i="1"/>
  <c r="H924" i="1" s="1"/>
  <c r="G120" i="1"/>
  <c r="I321" i="1"/>
  <c r="I476" i="1" s="1"/>
  <c r="I925" i="1"/>
  <c r="I924" i="1" s="1"/>
  <c r="I315" i="1"/>
  <c r="I420" i="1" s="1"/>
  <c r="I320" i="1"/>
  <c r="I475" i="1" s="1"/>
  <c r="I325" i="1"/>
  <c r="I480" i="1" s="1"/>
  <c r="I120" i="1"/>
  <c r="I383" i="1"/>
  <c r="I514" i="1" s="1"/>
  <c r="G322" i="1"/>
  <c r="G477" i="1" s="1"/>
  <c r="F283" i="1"/>
  <c r="F382" i="1" s="1"/>
  <c r="F513" i="1" s="1"/>
  <c r="F317" i="1"/>
  <c r="F472" i="1" s="1"/>
  <c r="H899" i="1"/>
  <c r="G121" i="1"/>
  <c r="G283" i="1"/>
  <c r="G382" i="1" s="1"/>
  <c r="G513" i="1" s="1"/>
  <c r="I322" i="1"/>
  <c r="I477" i="1" s="1"/>
  <c r="H317" i="1"/>
  <c r="H472" i="1" s="1"/>
  <c r="I121" i="1"/>
  <c r="F128" i="1"/>
  <c r="G362" i="1"/>
  <c r="G429" i="1" s="1"/>
  <c r="F122" i="1"/>
  <c r="H122" i="1"/>
  <c r="G129" i="1"/>
  <c r="G902" i="1"/>
  <c r="I301" i="1"/>
  <c r="I465" i="1" s="1"/>
  <c r="F118" i="1"/>
  <c r="G123" i="1"/>
  <c r="I324" i="1"/>
  <c r="I479" i="1" s="1"/>
  <c r="H123" i="1"/>
  <c r="G314" i="1"/>
  <c r="G419" i="1" s="1"/>
  <c r="H118" i="1"/>
  <c r="I123" i="1"/>
  <c r="I470" i="1" l="1"/>
  <c r="I419" i="1"/>
  <c r="I310" i="1"/>
  <c r="F902" i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2226" i="1" a="1"/>
  <c r="J2226" i="1" s="1"/>
  <c r="K2224" i="1" a="1"/>
  <c r="K2224" i="1" s="1"/>
  <c r="K2225" i="1" s="1" a="1"/>
  <c r="K2225" i="1" s="1"/>
  <c r="J2224" i="1" a="1"/>
  <c r="J2224" i="1" s="1"/>
  <c r="J2225" i="1" s="1" a="1"/>
  <c r="J2225" i="1" s="1"/>
  <c r="J2227" i="1" a="1"/>
  <c r="J2227" i="1" s="1"/>
  <c r="J2228" i="1" s="1" a="1"/>
  <c r="J2228" i="1" s="1"/>
  <c r="L2232" i="1" a="1"/>
  <c r="L2232" i="1" s="1"/>
  <c r="L2231" i="1" a="1"/>
  <c r="L2231" i="1" s="1"/>
  <c r="L2229" i="1" a="1"/>
  <c r="L2229" i="1" s="1"/>
  <c r="L2230" i="1" s="1" a="1"/>
  <c r="L2230" i="1" s="1"/>
  <c r="L2227" i="1" a="1"/>
  <c r="L2227" i="1" s="1"/>
  <c r="L2228" i="1" s="1" a="1"/>
  <c r="L2228" i="1" s="1"/>
  <c r="K2232" i="1" a="1"/>
  <c r="K2232" i="1" s="1"/>
  <c r="J2232" i="1" a="1"/>
  <c r="J2232" i="1" s="1"/>
  <c r="L2226" i="1" a="1"/>
  <c r="L2226" i="1" s="1"/>
  <c r="J2231" i="1" a="1"/>
  <c r="J2231" i="1" s="1"/>
  <c r="L2224" i="1" a="1"/>
  <c r="L2224" i="1" s="1"/>
  <c r="L2225" i="1" s="1" a="1"/>
  <c r="L2225" i="1" s="1"/>
  <c r="K2229" i="1" a="1"/>
  <c r="K2229" i="1" s="1"/>
  <c r="K2230" i="1" s="1" a="1"/>
  <c r="K2230" i="1" s="1"/>
  <c r="K2227" i="1" a="1"/>
  <c r="K2227" i="1" s="1"/>
  <c r="K2228" i="1" s="1" a="1"/>
  <c r="K2228" i="1" s="1"/>
  <c r="K2226" i="1" a="1"/>
  <c r="K2226" i="1" s="1"/>
  <c r="J2229" i="1" a="1"/>
  <c r="J2229" i="1" s="1"/>
  <c r="J2230" i="1" s="1" a="1"/>
  <c r="J2230" i="1" s="1"/>
  <c r="K2231" i="1" a="1"/>
  <c r="K2231" i="1" s="1"/>
  <c r="L2222" i="1" a="1"/>
  <c r="L2222" i="1" s="1"/>
  <c r="J2222" i="1" a="1"/>
  <c r="J2222" i="1" s="1"/>
  <c r="J2219" i="1" a="1"/>
  <c r="J2219" i="1" s="1"/>
  <c r="J2220" i="1" s="1" a="1"/>
  <c r="J2220" i="1" s="1"/>
  <c r="J2221" i="1" a="1"/>
  <c r="J2221" i="1" s="1"/>
  <c r="K2216" i="1" a="1"/>
  <c r="K2216" i="1" s="1"/>
  <c r="L2216" i="1" a="1"/>
  <c r="L2216" i="1" s="1"/>
  <c r="L2221" i="1" a="1"/>
  <c r="L2221" i="1" s="1"/>
  <c r="J2216" i="1" a="1"/>
  <c r="J2216" i="1" s="1"/>
  <c r="J2214" i="1" a="1"/>
  <c r="J2214" i="1" s="1"/>
  <c r="J2215" i="1" s="1" a="1"/>
  <c r="J2215" i="1" s="1"/>
  <c r="L2214" i="1" a="1"/>
  <c r="L2214" i="1" s="1"/>
  <c r="L2215" i="1" s="1" a="1"/>
  <c r="L2215" i="1" s="1"/>
  <c r="K2219" i="1" a="1"/>
  <c r="K2219" i="1" s="1"/>
  <c r="K2220" i="1" s="1" a="1"/>
  <c r="K2220" i="1" s="1"/>
  <c r="K2217" i="1" a="1"/>
  <c r="K2217" i="1" s="1"/>
  <c r="K2218" i="1" s="1" a="1"/>
  <c r="K2218" i="1" s="1"/>
  <c r="K2214" i="1" a="1"/>
  <c r="K2214" i="1" s="1"/>
  <c r="K2215" i="1" s="1" a="1"/>
  <c r="K2215" i="1" s="1"/>
  <c r="L2217" i="1" a="1"/>
  <c r="L2217" i="1" s="1"/>
  <c r="L2218" i="1" s="1" a="1"/>
  <c r="L2218" i="1" s="1"/>
  <c r="L2219" i="1" a="1"/>
  <c r="L2219" i="1" s="1"/>
  <c r="L2220" i="1" s="1" a="1"/>
  <c r="L2220" i="1" s="1"/>
  <c r="J2217" i="1" a="1"/>
  <c r="J2217" i="1" s="1"/>
  <c r="J2218" i="1" s="1" a="1"/>
  <c r="J2218" i="1" s="1"/>
  <c r="K2222" i="1" a="1"/>
  <c r="K2222" i="1" s="1"/>
  <c r="K2221" i="1" a="1"/>
  <c r="K2221" i="1" s="1"/>
  <c r="L2204" i="1" a="1"/>
  <c r="L2204" i="1" s="1"/>
  <c r="K2206" i="1" a="1"/>
  <c r="K2206" i="1" s="1"/>
  <c r="J2210" i="1" a="1"/>
  <c r="J2210" i="1" s="1"/>
  <c r="J2211" i="1" a="1"/>
  <c r="J2211" i="1" s="1"/>
  <c r="J2209" i="1" a="1"/>
  <c r="J2209" i="1" s="1"/>
  <c r="K2207" i="1" a="1"/>
  <c r="K2207" i="1" s="1"/>
  <c r="L2212" i="1" a="1"/>
  <c r="L2212" i="1" s="1"/>
  <c r="K2212" i="1" a="1"/>
  <c r="K2212" i="1" s="1"/>
  <c r="L2206" i="1" a="1"/>
  <c r="L2206" i="1" s="1"/>
  <c r="J2207" i="1" a="1"/>
  <c r="J2207" i="1" s="1"/>
  <c r="K2208" i="1" a="1"/>
  <c r="K2208" i="1" s="1"/>
  <c r="L2211" i="1" a="1"/>
  <c r="L2211" i="1" s="1"/>
  <c r="J2208" i="1" a="1"/>
  <c r="J2208" i="1" s="1"/>
  <c r="L2205" i="1" a="1"/>
  <c r="L2205" i="1" s="1"/>
  <c r="K2205" i="1" a="1"/>
  <c r="K2205" i="1" s="1"/>
  <c r="J2204" i="1" a="1"/>
  <c r="J2204" i="1" s="1"/>
  <c r="K2210" i="1" a="1"/>
  <c r="K2210" i="1" s="1"/>
  <c r="J2212" i="1" a="1"/>
  <c r="J2212" i="1" s="1"/>
  <c r="L2207" i="1" a="1"/>
  <c r="L2207" i="1" s="1"/>
  <c r="J2206" i="1" a="1"/>
  <c r="J2206" i="1" s="1"/>
  <c r="K2211" i="1" a="1"/>
  <c r="K2211" i="1" s="1"/>
  <c r="K2209" i="1" a="1"/>
  <c r="K2209" i="1" s="1"/>
  <c r="L2208" i="1" a="1"/>
  <c r="L2208" i="1" s="1"/>
  <c r="L2210" i="1" a="1"/>
  <c r="L2210" i="1" s="1"/>
  <c r="K2204" i="1" a="1"/>
  <c r="K2204" i="1" s="1"/>
  <c r="L2209" i="1" a="1"/>
  <c r="L2209" i="1" s="1"/>
  <c r="J2205" i="1" a="1"/>
  <c r="J2205" i="1" s="1"/>
  <c r="J2201" i="1" a="1"/>
  <c r="J2201" i="1" s="1"/>
  <c r="K2200" i="1" a="1"/>
  <c r="K2200" i="1" s="1"/>
  <c r="J2197" i="1" a="1"/>
  <c r="J2197" i="1" s="1"/>
  <c r="L2200" i="1" a="1"/>
  <c r="L2200" i="1" s="1"/>
  <c r="J2198" i="1" a="1"/>
  <c r="J2198" i="1" s="1"/>
  <c r="K2197" i="1" a="1"/>
  <c r="K2197" i="1" s="1"/>
  <c r="K2195" i="1" a="1"/>
  <c r="K2195" i="1" s="1"/>
  <c r="L2196" i="1" a="1"/>
  <c r="L2196" i="1" s="1"/>
  <c r="J2200" i="1" a="1"/>
  <c r="J2200" i="1" s="1"/>
  <c r="K2196" i="1" a="1"/>
  <c r="K2196" i="1" s="1"/>
  <c r="L2195" i="1" a="1"/>
  <c r="L2195" i="1" s="1"/>
  <c r="J2199" i="1" a="1"/>
  <c r="J2199" i="1" s="1"/>
  <c r="L2203" i="1" a="1"/>
  <c r="L2203" i="1" s="1"/>
  <c r="L2198" i="1" a="1"/>
  <c r="L2198" i="1" s="1"/>
  <c r="K2201" i="1" a="1"/>
  <c r="K2201" i="1" s="1"/>
  <c r="K2203" i="1" a="1"/>
  <c r="K2203" i="1" s="1"/>
  <c r="J2203" i="1" a="1"/>
  <c r="J2203" i="1" s="1"/>
  <c r="J2195" i="1" a="1"/>
  <c r="J2195" i="1" s="1"/>
  <c r="L2201" i="1" a="1"/>
  <c r="L2201" i="1" s="1"/>
  <c r="J2196" i="1" a="1"/>
  <c r="J2196" i="1" s="1"/>
  <c r="K2202" i="1" a="1"/>
  <c r="K2202" i="1" s="1"/>
  <c r="K2198" i="1" a="1"/>
  <c r="K2198" i="1" s="1"/>
  <c r="L2197" i="1" a="1"/>
  <c r="L2197" i="1" s="1"/>
  <c r="L2202" i="1" a="1"/>
  <c r="L2202" i="1" s="1"/>
  <c r="J2202" i="1" a="1"/>
  <c r="J2202" i="1" s="1"/>
  <c r="L2199" i="1" a="1"/>
  <c r="L2199" i="1" s="1"/>
  <c r="K2199" i="1" a="1"/>
  <c r="K2199" i="1" s="1"/>
  <c r="L2190" i="1" a="1"/>
  <c r="L2190" i="1" s="1"/>
  <c r="K2190" i="1" a="1"/>
  <c r="K2190" i="1" s="1"/>
  <c r="L2191" i="1" a="1"/>
  <c r="L2191" i="1" s="1"/>
  <c r="J2190" i="1" a="1"/>
  <c r="J2190" i="1" s="1"/>
  <c r="K2192" i="1" a="1"/>
  <c r="K2192" i="1" s="1"/>
  <c r="K2193" i="1" a="1"/>
  <c r="K2193" i="1" s="1"/>
  <c r="J2193" i="1" a="1"/>
  <c r="J2193" i="1" s="1"/>
  <c r="L2192" i="1" a="1"/>
  <c r="L2192" i="1" s="1"/>
  <c r="K2188" i="1" a="1"/>
  <c r="K2188" i="1" s="1"/>
  <c r="J2186" i="1" a="1"/>
  <c r="J2186" i="1" s="1"/>
  <c r="L2187" i="1" a="1"/>
  <c r="L2187" i="1" s="1"/>
  <c r="J2192" i="1" a="1"/>
  <c r="J2192" i="1" s="1"/>
  <c r="K2187" i="1" a="1"/>
  <c r="K2187" i="1" s="1"/>
  <c r="L2186" i="1" a="1"/>
  <c r="L2186" i="1" s="1"/>
  <c r="J2191" i="1" a="1"/>
  <c r="J2191" i="1" s="1"/>
  <c r="L2185" i="1" a="1"/>
  <c r="L2185" i="1" s="1"/>
  <c r="L2188" i="1" a="1"/>
  <c r="L2188" i="1" s="1"/>
  <c r="J2187" i="1" a="1"/>
  <c r="J2187" i="1" s="1"/>
  <c r="K2191" i="1" a="1"/>
  <c r="K2191" i="1" s="1"/>
  <c r="K2185" i="1" a="1"/>
  <c r="K2185" i="1" s="1"/>
  <c r="J2188" i="1" a="1"/>
  <c r="J2188" i="1" s="1"/>
  <c r="L2194" i="1" a="1"/>
  <c r="L2194" i="1" s="1"/>
  <c r="L2193" i="1" a="1"/>
  <c r="L2193" i="1" s="1"/>
  <c r="K2186" i="1" a="1"/>
  <c r="K2186" i="1" s="1"/>
  <c r="K2194" i="1" a="1"/>
  <c r="K2194" i="1" s="1"/>
  <c r="J2194" i="1" a="1"/>
  <c r="J2194" i="1" s="1"/>
  <c r="J2182" i="1" a="1"/>
  <c r="J2182" i="1" s="1"/>
  <c r="J2180" i="1" a="1"/>
  <c r="J2180" i="1" s="1"/>
  <c r="J2184" i="1" a="1"/>
  <c r="J2184" i="1" s="1"/>
  <c r="J2177" i="1" a="1"/>
  <c r="J2177" i="1" s="1"/>
  <c r="J2179" i="1" a="1"/>
  <c r="J2179" i="1" s="1"/>
  <c r="K2183" i="1" a="1"/>
  <c r="K2183" i="1" s="1"/>
  <c r="L2181" i="1" a="1"/>
  <c r="L2181" i="1" s="1"/>
  <c r="L2180" i="1" a="1"/>
  <c r="L2180" i="1" s="1"/>
  <c r="L2184" i="1" a="1"/>
  <c r="L2184" i="1" s="1"/>
  <c r="K2184" i="1" a="1"/>
  <c r="K2184" i="1" s="1"/>
  <c r="L2183" i="1" a="1"/>
  <c r="L2183" i="1" s="1"/>
  <c r="J2183" i="1" a="1"/>
  <c r="J2183" i="1" s="1"/>
  <c r="L2182" i="1" a="1"/>
  <c r="L2182" i="1" s="1"/>
  <c r="J2176" i="1" a="1"/>
  <c r="J2176" i="1" s="1"/>
  <c r="K2182" i="1" a="1"/>
  <c r="K2182" i="1" s="1"/>
  <c r="J2181" i="1" a="1"/>
  <c r="J2181" i="1" s="1"/>
  <c r="K2176" i="1" a="1"/>
  <c r="K2176" i="1" s="1"/>
  <c r="L2176" i="1" a="1"/>
  <c r="L2176" i="1" s="1"/>
  <c r="K2181" i="1" a="1"/>
  <c r="K2181" i="1" s="1"/>
  <c r="K2178" i="1" a="1"/>
  <c r="K2178" i="1" s="1"/>
  <c r="K2177" i="1" a="1"/>
  <c r="K2177" i="1" s="1"/>
  <c r="L2178" i="1" a="1"/>
  <c r="L2178" i="1" s="1"/>
  <c r="K2180" i="1" a="1"/>
  <c r="K2180" i="1" s="1"/>
  <c r="L2177" i="1" a="1"/>
  <c r="L2177" i="1" s="1"/>
  <c r="L2179" i="1" a="1"/>
  <c r="L2179" i="1" s="1"/>
  <c r="K2179" i="1" a="1"/>
  <c r="K2179" i="1" s="1"/>
  <c r="J2185" i="1" a="1"/>
  <c r="J2185" i="1" s="1"/>
  <c r="J2178" i="1" a="1"/>
  <c r="J2178" i="1" s="1"/>
  <c r="L2168" i="1" a="1"/>
  <c r="L2168" i="1" s="1"/>
  <c r="K2175" i="1" a="1"/>
  <c r="K2175" i="1" s="1"/>
  <c r="J2168" i="1" a="1"/>
  <c r="J2168" i="1" s="1"/>
  <c r="J2175" i="1" a="1"/>
  <c r="J2175" i="1" s="1"/>
  <c r="J2172" i="1" a="1"/>
  <c r="J2172" i="1" s="1"/>
  <c r="L2173" i="1" a="1"/>
  <c r="L2173" i="1" s="1"/>
  <c r="J2171" i="1" a="1"/>
  <c r="J2171" i="1" s="1"/>
  <c r="K2172" i="1" a="1"/>
  <c r="K2172" i="1" s="1"/>
  <c r="L2169" i="1" a="1"/>
  <c r="L2169" i="1" s="1"/>
  <c r="L2171" i="1" a="1"/>
  <c r="L2171" i="1" s="1"/>
  <c r="L2170" i="1" a="1"/>
  <c r="L2170" i="1" s="1"/>
  <c r="K2170" i="1" a="1"/>
  <c r="K2170" i="1" s="1"/>
  <c r="L2167" i="1" a="1"/>
  <c r="L2167" i="1" s="1"/>
  <c r="K2167" i="1" a="1"/>
  <c r="K2167" i="1" s="1"/>
  <c r="K2173" i="1" a="1"/>
  <c r="K2173" i="1" s="1"/>
  <c r="K2171" i="1" a="1"/>
  <c r="K2171" i="1" s="1"/>
  <c r="J2170" i="1" a="1"/>
  <c r="J2170" i="1" s="1"/>
  <c r="K2168" i="1" a="1"/>
  <c r="K2168" i="1" s="1"/>
  <c r="L2175" i="1" a="1"/>
  <c r="L2175" i="1" s="1"/>
  <c r="J2167" i="1" a="1"/>
  <c r="J2167" i="1" s="1"/>
  <c r="L2174" i="1" a="1"/>
  <c r="L2174" i="1" s="1"/>
  <c r="K2174" i="1" a="1"/>
  <c r="K2174" i="1" s="1"/>
  <c r="L2172" i="1" a="1"/>
  <c r="L2172" i="1" s="1"/>
  <c r="J2169" i="1" a="1"/>
  <c r="J2169" i="1" s="1"/>
  <c r="J2174" i="1" a="1"/>
  <c r="J2174" i="1" s="1"/>
  <c r="K2169" i="1" a="1"/>
  <c r="K2169" i="1" s="1"/>
  <c r="J2173" i="1" a="1"/>
  <c r="J2173" i="1" s="1"/>
  <c r="J2161" i="1" a="1"/>
  <c r="J2161" i="1" s="1"/>
  <c r="K2161" i="1" a="1"/>
  <c r="K2161" i="1" s="1"/>
  <c r="L2158" i="1" a="1"/>
  <c r="L2158" i="1" s="1"/>
  <c r="L2164" i="1" a="1"/>
  <c r="L2164" i="1" s="1"/>
  <c r="K2160" i="1" a="1"/>
  <c r="K2160" i="1" s="1"/>
  <c r="K2158" i="1" a="1"/>
  <c r="K2158" i="1" s="1"/>
  <c r="K2162" i="1" a="1"/>
  <c r="K2162" i="1" s="1"/>
  <c r="L2163" i="1" a="1"/>
  <c r="L2163" i="1" s="1"/>
  <c r="K2159" i="1" a="1"/>
  <c r="K2159" i="1" s="1"/>
  <c r="K2166" i="1" a="1"/>
  <c r="K2166" i="1" s="1"/>
  <c r="J2166" i="1" a="1"/>
  <c r="J2166" i="1" s="1"/>
  <c r="L2159" i="1" a="1"/>
  <c r="L2159" i="1" s="1"/>
  <c r="J2158" i="1" a="1"/>
  <c r="J2158" i="1" s="1"/>
  <c r="J2164" i="1" a="1"/>
  <c r="J2164" i="1" s="1"/>
  <c r="J2163" i="1" a="1"/>
  <c r="J2163" i="1" s="1"/>
  <c r="L2161" i="1" a="1"/>
  <c r="L2161" i="1" s="1"/>
  <c r="L2160" i="1" a="1"/>
  <c r="L2160" i="1" s="1"/>
  <c r="K2163" i="1" a="1"/>
  <c r="K2163" i="1" s="1"/>
  <c r="L2162" i="1" a="1"/>
  <c r="L2162" i="1" s="1"/>
  <c r="J2162" i="1" a="1"/>
  <c r="J2162" i="1" s="1"/>
  <c r="J2160" i="1" a="1"/>
  <c r="J2160" i="1" s="1"/>
  <c r="J2159" i="1" a="1"/>
  <c r="J2159" i="1" s="1"/>
  <c r="L2157" i="1" a="1"/>
  <c r="L2157" i="1" s="1"/>
  <c r="K2164" i="1" a="1"/>
  <c r="K2164" i="1" s="1"/>
  <c r="L2166" i="1" a="1"/>
  <c r="L2166" i="1" s="1"/>
  <c r="J2150" i="1" a="1"/>
  <c r="J2150" i="1" s="1"/>
  <c r="J2155" i="1" a="1"/>
  <c r="J2155" i="1" s="1"/>
  <c r="L2151" i="1" a="1"/>
  <c r="L2151" i="1" s="1"/>
  <c r="L2154" i="1" a="1"/>
  <c r="L2154" i="1" s="1"/>
  <c r="K2150" i="1" a="1"/>
  <c r="K2150" i="1" s="1"/>
  <c r="L2148" i="1" a="1"/>
  <c r="L2148" i="1" s="1"/>
  <c r="K2148" i="1" a="1"/>
  <c r="K2148" i="1" s="1"/>
  <c r="K2155" i="1" a="1"/>
  <c r="K2155" i="1" s="1"/>
  <c r="J2154" i="1" a="1"/>
  <c r="J2154" i="1" s="1"/>
  <c r="K2152" i="1" a="1"/>
  <c r="K2152" i="1" s="1"/>
  <c r="K2149" i="1" a="1"/>
  <c r="K2149" i="1" s="1"/>
  <c r="L2156" i="1" a="1"/>
  <c r="L2156" i="1" s="1"/>
  <c r="K2151" i="1" a="1"/>
  <c r="K2151" i="1" s="1"/>
  <c r="J2156" i="1" a="1"/>
  <c r="J2156" i="1" s="1"/>
  <c r="L2150" i="1" a="1"/>
  <c r="L2150" i="1" s="1"/>
  <c r="L2152" i="1" a="1"/>
  <c r="L2152" i="1" s="1"/>
  <c r="L2155" i="1" a="1"/>
  <c r="L2155" i="1" s="1"/>
  <c r="K2153" i="1" a="1"/>
  <c r="K2153" i="1" s="1"/>
  <c r="L2149" i="1" a="1"/>
  <c r="L2149" i="1" s="1"/>
  <c r="J2149" i="1" a="1"/>
  <c r="J2149" i="1" s="1"/>
  <c r="J2152" i="1" a="1"/>
  <c r="J2152" i="1" s="1"/>
  <c r="J2153" i="1" a="1"/>
  <c r="J2153" i="1" s="1"/>
  <c r="L2153" i="1" a="1"/>
  <c r="L2153" i="1" s="1"/>
  <c r="J2151" i="1" a="1"/>
  <c r="J2151" i="1" s="1"/>
  <c r="K2156" i="1" a="1"/>
  <c r="K2156" i="1" s="1"/>
  <c r="K2157" i="1" a="1"/>
  <c r="K2157" i="1" s="1"/>
  <c r="J2157" i="1" a="1"/>
  <c r="J2157" i="1" s="1"/>
  <c r="K2154" i="1" a="1"/>
  <c r="K2154" i="1" s="1"/>
  <c r="J2148" i="1" a="1"/>
  <c r="J2148" i="1" s="1"/>
  <c r="L2142" i="1" a="1"/>
  <c r="L2142" i="1" s="1"/>
  <c r="K2143" i="1" a="1"/>
  <c r="K2143" i="1" s="1"/>
  <c r="J2142" i="1" a="1"/>
  <c r="J2142" i="1" s="1"/>
  <c r="L2147" i="1" a="1"/>
  <c r="L2147" i="1" s="1"/>
  <c r="J2141" i="1" a="1"/>
  <c r="J2141" i="1" s="1"/>
  <c r="L2145" i="1" a="1"/>
  <c r="L2145" i="1" s="1"/>
  <c r="K2147" i="1" a="1"/>
  <c r="K2147" i="1" s="1"/>
  <c r="J2147" i="1" a="1"/>
  <c r="J2147" i="1" s="1"/>
  <c r="K2145" i="1" a="1"/>
  <c r="K2145" i="1" s="1"/>
  <c r="K2146" i="1" a="1"/>
  <c r="K2146" i="1" s="1"/>
  <c r="J2146" i="1" a="1"/>
  <c r="J2146" i="1" s="1"/>
  <c r="K2140" i="1" a="1"/>
  <c r="K2140" i="1" s="1"/>
  <c r="K2144" i="1" a="1"/>
  <c r="K2144" i="1" s="1"/>
  <c r="K2142" i="1" a="1"/>
  <c r="K2142" i="1" s="1"/>
  <c r="J2145" i="1" a="1"/>
  <c r="J2145" i="1" s="1"/>
  <c r="L2144" i="1" a="1"/>
  <c r="L2144" i="1" s="1"/>
  <c r="J2140" i="1" a="1"/>
  <c r="J2140" i="1" s="1"/>
  <c r="J2144" i="1" a="1"/>
  <c r="J2144" i="1" s="1"/>
  <c r="L2143" i="1" a="1"/>
  <c r="L2143" i="1" s="1"/>
  <c r="L2140" i="1" a="1"/>
  <c r="L2140" i="1" s="1"/>
  <c r="L2141" i="1" a="1"/>
  <c r="L2141" i="1" s="1"/>
  <c r="L2146" i="1" a="1"/>
  <c r="L2146" i="1" s="1"/>
  <c r="K2141" i="1" a="1"/>
  <c r="K2141" i="1" s="1"/>
  <c r="J2143" i="1" a="1"/>
  <c r="J2143" i="1" s="1"/>
  <c r="L2135" i="1" a="1"/>
  <c r="L2135" i="1" s="1"/>
  <c r="J2134" i="1" a="1"/>
  <c r="J2134" i="1" s="1"/>
  <c r="L2133" i="1" a="1"/>
  <c r="L2133" i="1" s="1"/>
  <c r="K2131" i="1" a="1"/>
  <c r="K2131" i="1" s="1"/>
  <c r="J2131" i="1" a="1"/>
  <c r="J2131" i="1" s="1"/>
  <c r="J2136" i="1" a="1"/>
  <c r="J2136" i="1" s="1"/>
  <c r="L2131" i="1" a="1"/>
  <c r="L2131" i="1" s="1"/>
  <c r="K2139" i="1" a="1"/>
  <c r="K2139" i="1" s="1"/>
  <c r="L2138" i="1" a="1"/>
  <c r="L2138" i="1" s="1"/>
  <c r="L2132" i="1" a="1"/>
  <c r="L2132" i="1" s="1"/>
  <c r="K2137" i="1" a="1"/>
  <c r="K2137" i="1" s="1"/>
  <c r="L2130" i="1" a="1"/>
  <c r="L2130" i="1" s="1"/>
  <c r="J2139" i="1" a="1"/>
  <c r="J2139" i="1" s="1"/>
  <c r="J2132" i="1" a="1"/>
  <c r="J2132" i="1" s="1"/>
  <c r="L2137" i="1" a="1"/>
  <c r="L2137" i="1" s="1"/>
  <c r="J2137" i="1" a="1"/>
  <c r="J2137" i="1" s="1"/>
  <c r="J2135" i="1" a="1"/>
  <c r="J2135" i="1" s="1"/>
  <c r="J2133" i="1" a="1"/>
  <c r="J2133" i="1" s="1"/>
  <c r="L2134" i="1" a="1"/>
  <c r="L2134" i="1" s="1"/>
  <c r="K2134" i="1" a="1"/>
  <c r="K2134" i="1" s="1"/>
  <c r="J2138" i="1" a="1"/>
  <c r="J2138" i="1" s="1"/>
  <c r="L2136" i="1" a="1"/>
  <c r="L2136" i="1" s="1"/>
  <c r="K2136" i="1" a="1"/>
  <c r="K2136" i="1" s="1"/>
  <c r="K2135" i="1" a="1"/>
  <c r="K2135" i="1" s="1"/>
  <c r="K2132" i="1" a="1"/>
  <c r="K2132" i="1" s="1"/>
  <c r="L2139" i="1" a="1"/>
  <c r="L2139" i="1" s="1"/>
  <c r="K2133" i="1" a="1"/>
  <c r="K2133" i="1" s="1"/>
  <c r="K2138" i="1" a="1"/>
  <c r="K2138" i="1" s="1"/>
  <c r="K2130" i="1" a="1"/>
  <c r="K2130" i="1" s="1"/>
  <c r="J2130" i="1" a="1"/>
  <c r="J2130" i="1" s="1"/>
  <c r="L2125" i="1" a="1"/>
  <c r="L2125" i="1" s="1"/>
  <c r="K2124" i="1" a="1"/>
  <c r="K2124" i="1" s="1"/>
  <c r="L2129" i="1" a="1"/>
  <c r="L2129" i="1" s="1"/>
  <c r="K2129" i="1" a="1"/>
  <c r="K2129" i="1" s="1"/>
  <c r="K2123" i="1" a="1"/>
  <c r="K2123" i="1" s="1"/>
  <c r="J2129" i="1" a="1"/>
  <c r="J2129" i="1" s="1"/>
  <c r="J2128" i="1" a="1"/>
  <c r="J2128" i="1" s="1"/>
  <c r="K2127" i="1" a="1"/>
  <c r="K2127" i="1" s="1"/>
  <c r="J2125" i="1" a="1"/>
  <c r="J2125" i="1" s="1"/>
  <c r="K2121" i="1" a="1"/>
  <c r="K2121" i="1" s="1"/>
  <c r="L2128" i="1" a="1"/>
  <c r="L2128" i="1" s="1"/>
  <c r="K2128" i="1" a="1"/>
  <c r="K2128" i="1" s="1"/>
  <c r="L2122" i="1" a="1"/>
  <c r="L2122" i="1" s="1"/>
  <c r="L2121" i="1" a="1"/>
  <c r="L2121" i="1" s="1"/>
  <c r="J2127" i="1" a="1"/>
  <c r="J2127" i="1" s="1"/>
  <c r="L2126" i="1" a="1"/>
  <c r="L2126" i="1" s="1"/>
  <c r="J2126" i="1" a="1"/>
  <c r="J2126" i="1" s="1"/>
  <c r="L2124" i="1" a="1"/>
  <c r="L2124" i="1" s="1"/>
  <c r="L2123" i="1" a="1"/>
  <c r="L2123" i="1" s="1"/>
  <c r="J2124" i="1" a="1"/>
  <c r="J2124" i="1" s="1"/>
  <c r="K2122" i="1" a="1"/>
  <c r="K2122" i="1" s="1"/>
  <c r="J2123" i="1" a="1"/>
  <c r="J2123" i="1" s="1"/>
  <c r="L2127" i="1" a="1"/>
  <c r="L2127" i="1" s="1"/>
  <c r="K2125" i="1" a="1"/>
  <c r="K2125" i="1" s="1"/>
  <c r="J2122" i="1" a="1"/>
  <c r="J2122" i="1" s="1"/>
  <c r="K2126" i="1" a="1"/>
  <c r="K2126" i="1" s="1"/>
  <c r="K1175" i="1" a="1"/>
  <c r="K1175" i="1" s="1"/>
  <c r="J1175" i="1" a="1"/>
  <c r="J1175" i="1" s="1"/>
  <c r="J1167" i="1" a="1"/>
  <c r="J1167" i="1" s="1"/>
  <c r="J1168" i="1" a="1"/>
  <c r="J1168" i="1" s="1"/>
  <c r="K1174" i="1" a="1"/>
  <c r="K1174" i="1" s="1"/>
  <c r="K1170" i="1" a="1"/>
  <c r="K1170" i="1" s="1"/>
  <c r="L1172" i="1" a="1"/>
  <c r="L1172" i="1" s="1"/>
  <c r="L1173" i="1" a="1"/>
  <c r="L1173" i="1" s="1"/>
  <c r="K1173" i="1" a="1"/>
  <c r="K1173" i="1" s="1"/>
  <c r="K1168" i="1" a="1"/>
  <c r="K1168" i="1" s="1"/>
  <c r="K1167" i="1" a="1"/>
  <c r="K1167" i="1" s="1"/>
  <c r="J1172" i="1" a="1"/>
  <c r="J1172" i="1" s="1"/>
  <c r="J1171" i="1" a="1"/>
  <c r="J1171" i="1" s="1"/>
  <c r="L1169" i="1" a="1"/>
  <c r="L1169" i="1" s="1"/>
  <c r="L1174" i="1" a="1"/>
  <c r="L1174" i="1" s="1"/>
  <c r="J1174" i="1" a="1"/>
  <c r="J1174" i="1" s="1"/>
  <c r="J1173" i="1" a="1"/>
  <c r="J1173" i="1" s="1"/>
  <c r="L1167" i="1" a="1"/>
  <c r="L1167" i="1" s="1"/>
  <c r="K1172" i="1" a="1"/>
  <c r="K1172" i="1" s="1"/>
  <c r="L1170" i="1" a="1"/>
  <c r="L1170" i="1" s="1"/>
  <c r="L1171" i="1" a="1"/>
  <c r="L1171" i="1" s="1"/>
  <c r="K1171" i="1" a="1"/>
  <c r="K1171" i="1" s="1"/>
  <c r="J1170" i="1" a="1"/>
  <c r="J1170" i="1" s="1"/>
  <c r="L1166" i="1" a="1"/>
  <c r="L1166" i="1" s="1"/>
  <c r="J1169" i="1" a="1"/>
  <c r="J1169" i="1" s="1"/>
  <c r="L1168" i="1" a="1"/>
  <c r="L1168" i="1" s="1"/>
  <c r="K1169" i="1" a="1"/>
  <c r="K1169" i="1" s="1"/>
  <c r="L1175" i="1" a="1"/>
  <c r="L1175" i="1" s="1"/>
  <c r="K1166" i="1" a="1"/>
  <c r="K1166" i="1" s="1"/>
  <c r="J1166" i="1" a="1"/>
  <c r="J1166" i="1" s="1"/>
  <c r="L1165" i="1" a="1"/>
  <c r="L1165" i="1" s="1"/>
  <c r="K1165" i="1" a="1"/>
  <c r="K1165" i="1" s="1"/>
  <c r="J1165" i="1" a="1"/>
  <c r="J1165" i="1" s="1"/>
  <c r="K1162" i="1" a="1"/>
  <c r="K1162" i="1" s="1"/>
  <c r="K1155" i="1" a="1"/>
  <c r="K1155" i="1" s="1"/>
  <c r="J1162" i="1" a="1"/>
  <c r="J1162" i="1" s="1"/>
  <c r="J1164" i="1" a="1"/>
  <c r="J1164" i="1" s="1"/>
  <c r="K1164" i="1" a="1"/>
  <c r="K1164" i="1" s="1"/>
  <c r="L1163" i="1" a="1"/>
  <c r="L1163" i="1" s="1"/>
  <c r="L1155" i="1" a="1"/>
  <c r="L1155" i="1" s="1"/>
  <c r="J1155" i="1" a="1"/>
  <c r="J1155" i="1" s="1"/>
  <c r="K1156" i="1" a="1"/>
  <c r="K1156" i="1" s="1"/>
  <c r="J1156" i="1" a="1"/>
  <c r="J1156" i="1" s="1"/>
  <c r="L1156" i="1" a="1"/>
  <c r="L1156" i="1" s="1"/>
  <c r="L1164" i="1" a="1"/>
  <c r="L1164" i="1" s="1"/>
  <c r="K1163" i="1" a="1"/>
  <c r="K1163" i="1" s="1"/>
  <c r="J1163" i="1" a="1"/>
  <c r="J1163" i="1" s="1"/>
  <c r="L1162" i="1" a="1"/>
  <c r="L1162" i="1" s="1"/>
  <c r="K1145" i="1" a="1"/>
  <c r="K1145" i="1" s="1"/>
  <c r="K1147" i="1" a="1"/>
  <c r="K1147" i="1" s="1"/>
  <c r="J1146" i="1" a="1"/>
  <c r="J1146" i="1" s="1"/>
  <c r="J1149" i="1" a="1"/>
  <c r="J1149" i="1" s="1"/>
  <c r="L1146" i="1" a="1"/>
  <c r="L1146" i="1" s="1"/>
  <c r="J1147" i="1" a="1"/>
  <c r="J1147" i="1" s="1"/>
  <c r="K1149" i="1" a="1"/>
  <c r="K1149" i="1" s="1"/>
  <c r="L1154" i="1" a="1"/>
  <c r="L1154" i="1" s="1"/>
  <c r="J1150" i="1" a="1"/>
  <c r="J1150" i="1" s="1"/>
  <c r="J1145" i="1" a="1"/>
  <c r="J1145" i="1" s="1"/>
  <c r="K1154" i="1" a="1"/>
  <c r="K1154" i="1" s="1"/>
  <c r="J1154" i="1" a="1"/>
  <c r="J1154" i="1" s="1"/>
  <c r="L1147" i="1" a="1"/>
  <c r="L1147" i="1" s="1"/>
  <c r="J1153" i="1" a="1"/>
  <c r="J1153" i="1" s="1"/>
  <c r="K1146" i="1" a="1"/>
  <c r="K1146" i="1" s="1"/>
  <c r="K1148" i="1" a="1"/>
  <c r="K1148" i="1" s="1"/>
  <c r="L1148" i="1" a="1"/>
  <c r="L1148" i="1" s="1"/>
  <c r="K1153" i="1" a="1"/>
  <c r="K1153" i="1" s="1"/>
  <c r="L1149" i="1" a="1"/>
  <c r="L1149" i="1" s="1"/>
  <c r="K1150" i="1" a="1"/>
  <c r="K1150" i="1" s="1"/>
  <c r="J1148" i="1" a="1"/>
  <c r="J1148" i="1" s="1"/>
  <c r="L1144" i="1" a="1"/>
  <c r="L1144" i="1" s="1"/>
  <c r="L1150" i="1" a="1"/>
  <c r="L1150" i="1" s="1"/>
  <c r="L1153" i="1" a="1"/>
  <c r="L1153" i="1" s="1"/>
  <c r="L1145" i="1" a="1"/>
  <c r="L1145" i="1" s="1"/>
  <c r="J1143" i="1" a="1"/>
  <c r="J1143" i="1" s="1"/>
  <c r="K1144" i="1" a="1"/>
  <c r="K1144" i="1" s="1"/>
  <c r="J1144" i="1" a="1"/>
  <c r="J1144" i="1" s="1"/>
  <c r="L1143" i="1" a="1"/>
  <c r="L1143" i="1" s="1"/>
  <c r="J1142" i="1" a="1"/>
  <c r="J1142" i="1" s="1"/>
  <c r="K1141" i="1" a="1"/>
  <c r="K1141" i="1" s="1"/>
  <c r="J1141" i="1" a="1"/>
  <c r="J1141" i="1" s="1"/>
  <c r="K1143" i="1" a="1"/>
  <c r="K1143" i="1" s="1"/>
  <c r="L1141" i="1" a="1"/>
  <c r="L1141" i="1" s="1"/>
  <c r="L1142" i="1" a="1"/>
  <c r="L1142" i="1" s="1"/>
  <c r="K1142" i="1" a="1"/>
  <c r="K1142" i="1" s="1"/>
  <c r="K1140" i="1" a="1"/>
  <c r="K1140" i="1" s="1"/>
  <c r="J1139" i="1" a="1"/>
  <c r="J1139" i="1" s="1"/>
  <c r="J1140" i="1" a="1"/>
  <c r="J1140" i="1" s="1"/>
  <c r="L1139" i="1" a="1"/>
  <c r="L1139" i="1" s="1"/>
  <c r="K1139" i="1" a="1"/>
  <c r="K1139" i="1" s="1"/>
  <c r="L1140" i="1" a="1"/>
  <c r="L1140" i="1" s="1"/>
  <c r="K1138" i="1" a="1"/>
  <c r="K1138" i="1" s="1"/>
  <c r="J1138" i="1" a="1"/>
  <c r="J1138" i="1" s="1"/>
  <c r="L1138" i="1" a="1"/>
  <c r="L1138" i="1" s="1"/>
  <c r="J1369" i="1" a="1"/>
  <c r="J1369" i="1" s="1"/>
  <c r="L1369" i="1" a="1"/>
  <c r="L1369" i="1" s="1"/>
  <c r="K1369" i="1" a="1"/>
  <c r="K1369" i="1" s="1"/>
  <c r="K1368" i="1" a="1"/>
  <c r="K1368" i="1" s="1"/>
  <c r="J1368" i="1" a="1"/>
  <c r="J1368" i="1" s="1"/>
  <c r="K1366" i="1" a="1"/>
  <c r="K1366" i="1" s="1"/>
  <c r="L1367" i="1" a="1"/>
  <c r="L1367" i="1" s="1"/>
  <c r="K1367" i="1" a="1"/>
  <c r="K1367" i="1" s="1"/>
  <c r="J1367" i="1" a="1"/>
  <c r="J1367" i="1" s="1"/>
  <c r="L1366" i="1" a="1"/>
  <c r="L1366" i="1" s="1"/>
  <c r="J1366" i="1" a="1"/>
  <c r="J1366" i="1" s="1"/>
  <c r="L1368" i="1" a="1"/>
  <c r="L1368" i="1" s="1"/>
  <c r="L1361" i="1" a="1"/>
  <c r="L1361" i="1" s="1"/>
  <c r="J1365" i="1" a="1"/>
  <c r="J1365" i="1" s="1"/>
  <c r="J1362" i="1" a="1"/>
  <c r="J1362" i="1" s="1"/>
  <c r="K1364" i="1" a="1"/>
  <c r="K1364" i="1" s="1"/>
  <c r="L1360" i="1" a="1"/>
  <c r="L1360" i="1" s="1"/>
  <c r="L1363" i="1" a="1"/>
  <c r="L1363" i="1" s="1"/>
  <c r="K1362" i="1" a="1"/>
  <c r="K1362" i="1" s="1"/>
  <c r="K1361" i="1" a="1"/>
  <c r="K1361" i="1" s="1"/>
  <c r="K1363" i="1" a="1"/>
  <c r="K1363" i="1" s="1"/>
  <c r="L1365" i="1" a="1"/>
  <c r="L1365" i="1" s="1"/>
  <c r="K1365" i="1" a="1"/>
  <c r="K1365" i="1" s="1"/>
  <c r="J1361" i="1" a="1"/>
  <c r="J1361" i="1" s="1"/>
  <c r="L1362" i="1" a="1"/>
  <c r="L1362" i="1" s="1"/>
  <c r="J1364" i="1" a="1"/>
  <c r="J1364" i="1" s="1"/>
  <c r="J1363" i="1" a="1"/>
  <c r="J1363" i="1" s="1"/>
  <c r="L1364" i="1" a="1"/>
  <c r="L1364" i="1" s="1"/>
  <c r="L1359" i="1" a="1"/>
  <c r="L1359" i="1" s="1"/>
  <c r="K1359" i="1" a="1"/>
  <c r="K1359" i="1" s="1"/>
  <c r="J1354" i="1" a="1"/>
  <c r="J1354" i="1" s="1"/>
  <c r="J1359" i="1" a="1"/>
  <c r="J1359" i="1" s="1"/>
  <c r="J1358" i="1" a="1"/>
  <c r="J1358" i="1" s="1"/>
  <c r="L1354" i="1" a="1"/>
  <c r="L1354" i="1" s="1"/>
  <c r="K1358" i="1" a="1"/>
  <c r="K1358" i="1" s="1"/>
  <c r="L1357" i="1" a="1"/>
  <c r="L1357" i="1" s="1"/>
  <c r="L1358" i="1" a="1"/>
  <c r="L1358" i="1" s="1"/>
  <c r="K1357" i="1" a="1"/>
  <c r="K1357" i="1" s="1"/>
  <c r="J1357" i="1" a="1"/>
  <c r="J1357" i="1" s="1"/>
  <c r="K1353" i="1" a="1"/>
  <c r="K1353" i="1" s="1"/>
  <c r="L1356" i="1" a="1"/>
  <c r="L1356" i="1" s="1"/>
  <c r="K1356" i="1" a="1"/>
  <c r="K1356" i="1" s="1"/>
  <c r="K1354" i="1" a="1"/>
  <c r="K1354" i="1" s="1"/>
  <c r="J1356" i="1" a="1"/>
  <c r="J1356" i="1" s="1"/>
  <c r="L1355" i="1" a="1"/>
  <c r="L1355" i="1" s="1"/>
  <c r="J1355" i="1" a="1"/>
  <c r="J1355" i="1" s="1"/>
  <c r="K1355" i="1" a="1"/>
  <c r="K1355" i="1" s="1"/>
  <c r="L1353" i="1" a="1"/>
  <c r="L1353" i="1" s="1"/>
  <c r="K1360" i="1" a="1"/>
  <c r="K1360" i="1" s="1"/>
  <c r="J1360" i="1" a="1"/>
  <c r="J1360" i="1" s="1"/>
  <c r="J1353" i="1" a="1"/>
  <c r="J1353" i="1" s="1"/>
  <c r="L1348" i="1" a="1"/>
  <c r="L1348" i="1" s="1"/>
  <c r="J1346" i="1" a="1"/>
  <c r="J1346" i="1" s="1"/>
  <c r="L1349" i="1" a="1"/>
  <c r="L1349" i="1" s="1"/>
  <c r="L1350" i="1" a="1"/>
  <c r="L1350" i="1" s="1"/>
  <c r="L1352" i="1" a="1"/>
  <c r="L1352" i="1" s="1"/>
  <c r="K1352" i="1" a="1"/>
  <c r="K1352" i="1" s="1"/>
  <c r="J1352" i="1" a="1"/>
  <c r="J1352" i="1" s="1"/>
  <c r="K1349" i="1" a="1"/>
  <c r="K1349" i="1" s="1"/>
  <c r="J1349" i="1" a="1"/>
  <c r="J1349" i="1" s="1"/>
  <c r="J1348" i="1" a="1"/>
  <c r="J1348" i="1" s="1"/>
  <c r="K1347" i="1" a="1"/>
  <c r="K1347" i="1" s="1"/>
  <c r="K1346" i="1" a="1"/>
  <c r="K1346" i="1" s="1"/>
  <c r="J1350" i="1" a="1"/>
  <c r="J1350" i="1" s="1"/>
  <c r="J1347" i="1" a="1"/>
  <c r="J1347" i="1" s="1"/>
  <c r="L1347" i="1" a="1"/>
  <c r="L1347" i="1" s="1"/>
  <c r="K1350" i="1" a="1"/>
  <c r="K1350" i="1" s="1"/>
  <c r="K1348" i="1" a="1"/>
  <c r="K1348" i="1" s="1"/>
  <c r="L1346" i="1" a="1"/>
  <c r="L1346" i="1" s="1"/>
  <c r="L1340" i="1" a="1"/>
  <c r="L1340" i="1" s="1"/>
  <c r="J1336" i="1" a="1"/>
  <c r="J1336" i="1" s="1"/>
  <c r="K1340" i="1" a="1"/>
  <c r="K1340" i="1" s="1"/>
  <c r="J1340" i="1" a="1"/>
  <c r="J1340" i="1" s="1"/>
  <c r="J1339" i="1" a="1"/>
  <c r="J1339" i="1" s="1"/>
  <c r="K1335" i="1" a="1"/>
  <c r="K1335" i="1" s="1"/>
  <c r="K1332" i="1" a="1"/>
  <c r="K1332" i="1" s="1"/>
  <c r="L1338" i="1" a="1"/>
  <c r="L1338" i="1" s="1"/>
  <c r="J1338" i="1" a="1"/>
  <c r="J1338" i="1" s="1"/>
  <c r="L1336" i="1" a="1"/>
  <c r="L1336" i="1" s="1"/>
  <c r="K1336" i="1" a="1"/>
  <c r="K1336" i="1" s="1"/>
  <c r="K1337" i="1" a="1"/>
  <c r="K1337" i="1" s="1"/>
  <c r="J1332" i="1" a="1"/>
  <c r="J1332" i="1" s="1"/>
  <c r="L1334" i="1" a="1"/>
  <c r="L1334" i="1" s="1"/>
  <c r="L1333" i="1" a="1"/>
  <c r="L1333" i="1" s="1"/>
  <c r="L1339" i="1" a="1"/>
  <c r="L1339" i="1" s="1"/>
  <c r="K1339" i="1" a="1"/>
  <c r="K1339" i="1" s="1"/>
  <c r="K1333" i="1" a="1"/>
  <c r="K1333" i="1" s="1"/>
  <c r="J1337" i="1" a="1"/>
  <c r="J1337" i="1" s="1"/>
  <c r="K1334" i="1" a="1"/>
  <c r="K1334" i="1" s="1"/>
  <c r="J1333" i="1" a="1"/>
  <c r="J1333" i="1" s="1"/>
  <c r="L1335" i="1" a="1"/>
  <c r="L1335" i="1" s="1"/>
  <c r="J1335" i="1" a="1"/>
  <c r="J1335" i="1" s="1"/>
  <c r="J1334" i="1" a="1"/>
  <c r="J1334" i="1" s="1"/>
  <c r="K1338" i="1" a="1"/>
  <c r="K1338" i="1" s="1"/>
  <c r="L1337" i="1" a="1"/>
  <c r="L1337" i="1" s="1"/>
  <c r="L1332" i="1" a="1"/>
  <c r="L1332" i="1" s="1"/>
  <c r="J1325" i="1" a="1"/>
  <c r="J1325" i="1" s="1"/>
  <c r="J1321" i="1" a="1"/>
  <c r="J1321" i="1" s="1"/>
  <c r="L1323" i="1" a="1"/>
  <c r="L1323" i="1" s="1"/>
  <c r="K1321" i="1" a="1"/>
  <c r="K1321" i="1" s="1"/>
  <c r="L1320" i="1" a="1"/>
  <c r="L1320" i="1" s="1"/>
  <c r="K1326" i="1" a="1"/>
  <c r="K1326" i="1" s="1"/>
  <c r="L1325" i="1" a="1"/>
  <c r="L1325" i="1" s="1"/>
  <c r="K1325" i="1" a="1"/>
  <c r="K1325" i="1" s="1"/>
  <c r="K1320" i="1" a="1"/>
  <c r="K1320" i="1" s="1"/>
  <c r="J1326" i="1" a="1"/>
  <c r="J1326" i="1" s="1"/>
  <c r="L1324" i="1" a="1"/>
  <c r="L1324" i="1" s="1"/>
  <c r="K1324" i="1" a="1"/>
  <c r="K1324" i="1" s="1"/>
  <c r="J1324" i="1" a="1"/>
  <c r="J1324" i="1" s="1"/>
  <c r="J1320" i="1" a="1"/>
  <c r="J1320" i="1" s="1"/>
  <c r="K1323" i="1" a="1"/>
  <c r="K1323" i="1" s="1"/>
  <c r="J1323" i="1" a="1"/>
  <c r="J1323" i="1" s="1"/>
  <c r="L1321" i="1" a="1"/>
  <c r="L1321" i="1" s="1"/>
  <c r="L1326" i="1" a="1"/>
  <c r="L1326" i="1" s="1"/>
  <c r="J1319" i="1" a="1"/>
  <c r="J1319" i="1" s="1"/>
  <c r="K1317" i="1" a="1"/>
  <c r="K1317" i="1" s="1"/>
  <c r="J1318" i="1" a="1"/>
  <c r="J1318" i="1" s="1"/>
  <c r="J1317" i="1" a="1"/>
  <c r="J1317" i="1" s="1"/>
  <c r="L1319" i="1" a="1"/>
  <c r="L1319" i="1" s="1"/>
  <c r="K1319" i="1" a="1"/>
  <c r="K1319" i="1" s="1"/>
  <c r="L1318" i="1" a="1"/>
  <c r="L1318" i="1" s="1"/>
  <c r="K1318" i="1" a="1"/>
  <c r="K1318" i="1" s="1"/>
  <c r="L1317" i="1" a="1"/>
  <c r="L1317" i="1" s="1"/>
  <c r="K1262" i="1" a="1"/>
  <c r="K1262" i="1" s="1"/>
  <c r="J1263" i="1" a="1"/>
  <c r="J1263" i="1" s="1"/>
  <c r="L1262" i="1" a="1"/>
  <c r="L1262" i="1" s="1"/>
  <c r="L1263" i="1" a="1"/>
  <c r="L1263" i="1" s="1"/>
  <c r="J1261" i="1" a="1"/>
  <c r="J1261" i="1" s="1"/>
  <c r="K1261" i="1" a="1"/>
  <c r="K1261" i="1" s="1"/>
  <c r="K1263" i="1" a="1"/>
  <c r="K1263" i="1" s="1"/>
  <c r="J1262" i="1" a="1"/>
  <c r="J1262" i="1" s="1"/>
  <c r="L1261" i="1" a="1"/>
  <c r="L1261" i="1" s="1"/>
  <c r="J1259" i="1" a="1"/>
  <c r="J1259" i="1" s="1"/>
  <c r="J1257" i="1" a="1"/>
  <c r="J1257" i="1" s="1"/>
  <c r="J1253" i="1" a="1"/>
  <c r="J1253" i="1" s="1"/>
  <c r="K1253" i="1" a="1"/>
  <c r="K1253" i="1" s="1"/>
  <c r="L1253" i="1" a="1"/>
  <c r="L1253" i="1" s="1"/>
  <c r="J1255" i="1" a="1"/>
  <c r="J1255" i="1" s="1"/>
  <c r="L1260" i="1" a="1"/>
  <c r="L1260" i="1" s="1"/>
  <c r="K1260" i="1" a="1"/>
  <c r="K1260" i="1" s="1"/>
  <c r="K1259" i="1" a="1"/>
  <c r="K1259" i="1" s="1"/>
  <c r="L1259" i="1" a="1"/>
  <c r="L1259" i="1" s="1"/>
  <c r="J1258" i="1" a="1"/>
  <c r="J1258" i="1" s="1"/>
  <c r="K1256" i="1" a="1"/>
  <c r="K1256" i="1" s="1"/>
  <c r="L1257" i="1" a="1"/>
  <c r="L1257" i="1" s="1"/>
  <c r="K1257" i="1" a="1"/>
  <c r="K1257" i="1" s="1"/>
  <c r="J1254" i="1" a="1"/>
  <c r="J1254" i="1" s="1"/>
  <c r="L1254" i="1" a="1"/>
  <c r="L1254" i="1" s="1"/>
  <c r="J1260" i="1" a="1"/>
  <c r="J1260" i="1" s="1"/>
  <c r="L1258" i="1" a="1"/>
  <c r="L1258" i="1" s="1"/>
  <c r="J1256" i="1" a="1"/>
  <c r="J1256" i="1" s="1"/>
  <c r="L1255" i="1" a="1"/>
  <c r="L1255" i="1" s="1"/>
  <c r="K1258" i="1" a="1"/>
  <c r="K1258" i="1" s="1"/>
  <c r="K1254" i="1" a="1"/>
  <c r="K1254" i="1" s="1"/>
  <c r="L1256" i="1" a="1"/>
  <c r="L1256" i="1" s="1"/>
  <c r="K1255" i="1" a="1"/>
  <c r="K1255" i="1" s="1"/>
  <c r="J1252" i="1" a="1"/>
  <c r="J1252" i="1" s="1"/>
  <c r="J1248" i="1" a="1"/>
  <c r="J1248" i="1" s="1"/>
  <c r="K1248" i="1" a="1"/>
  <c r="K1248" i="1" s="1"/>
  <c r="L1250" i="1" a="1"/>
  <c r="L1250" i="1" s="1"/>
  <c r="L1244" i="1" a="1"/>
  <c r="L1244" i="1" s="1"/>
  <c r="K1252" i="1" a="1"/>
  <c r="K1252" i="1" s="1"/>
  <c r="L1252" i="1" a="1"/>
  <c r="L1252" i="1" s="1"/>
  <c r="L1249" i="1" a="1"/>
  <c r="L1249" i="1" s="1"/>
  <c r="J1245" i="1" a="1"/>
  <c r="J1245" i="1" s="1"/>
  <c r="J1251" i="1" a="1"/>
  <c r="J1251" i="1" s="1"/>
  <c r="K1250" i="1" a="1"/>
  <c r="K1250" i="1" s="1"/>
  <c r="K1246" i="1" a="1"/>
  <c r="K1246" i="1" s="1"/>
  <c r="K1249" i="1" a="1"/>
  <c r="K1249" i="1" s="1"/>
  <c r="J1246" i="1" a="1"/>
  <c r="J1246" i="1" s="1"/>
  <c r="L1251" i="1" a="1"/>
  <c r="L1251" i="1" s="1"/>
  <c r="J1249" i="1" a="1"/>
  <c r="J1249" i="1" s="1"/>
  <c r="K1251" i="1" a="1"/>
  <c r="K1251" i="1" s="1"/>
  <c r="J1250" i="1" a="1"/>
  <c r="J1250" i="1" s="1"/>
  <c r="J1247" i="1" a="1"/>
  <c r="J1247" i="1" s="1"/>
  <c r="K1247" i="1" a="1"/>
  <c r="K1247" i="1" s="1"/>
  <c r="L1248" i="1" a="1"/>
  <c r="L1248" i="1" s="1"/>
  <c r="L1245" i="1" a="1"/>
  <c r="L1245" i="1" s="1"/>
  <c r="L1247" i="1" a="1"/>
  <c r="L1247" i="1" s="1"/>
  <c r="J1244" i="1" a="1"/>
  <c r="J1244" i="1" s="1"/>
  <c r="K1244" i="1" a="1"/>
  <c r="K1244" i="1" s="1"/>
  <c r="K1245" i="1" a="1"/>
  <c r="K1245" i="1" s="1"/>
  <c r="L1246" i="1" a="1"/>
  <c r="L1246" i="1" s="1"/>
  <c r="J1242" i="1" a="1"/>
  <c r="J1242" i="1" s="1"/>
  <c r="L1241" i="1" a="1"/>
  <c r="L1241" i="1" s="1"/>
  <c r="K1237" i="1" a="1"/>
  <c r="K1237" i="1" s="1"/>
  <c r="J1235" i="1" a="1"/>
  <c r="J1235" i="1" s="1"/>
  <c r="K1239" i="1" a="1"/>
  <c r="K1239" i="1" s="1"/>
  <c r="L1237" i="1" a="1"/>
  <c r="L1237" i="1" s="1"/>
  <c r="K1241" i="1" a="1"/>
  <c r="K1241" i="1" s="1"/>
  <c r="K1238" i="1" a="1"/>
  <c r="K1238" i="1" s="1"/>
  <c r="J1240" i="1" a="1"/>
  <c r="J1240" i="1" s="1"/>
  <c r="L1238" i="1" a="1"/>
  <c r="L1238" i="1" s="1"/>
  <c r="J1238" i="1" a="1"/>
  <c r="J1238" i="1" s="1"/>
  <c r="J1236" i="1" a="1"/>
  <c r="J1236" i="1" s="1"/>
  <c r="J1237" i="1" a="1"/>
  <c r="J1237" i="1" s="1"/>
  <c r="K1235" i="1" a="1"/>
  <c r="K1235" i="1" s="1"/>
  <c r="J1243" i="1" a="1"/>
  <c r="J1243" i="1" s="1"/>
  <c r="K1242" i="1" a="1"/>
  <c r="K1242" i="1" s="1"/>
  <c r="L1239" i="1" a="1"/>
  <c r="L1239" i="1" s="1"/>
  <c r="J1241" i="1" a="1"/>
  <c r="J1241" i="1" s="1"/>
  <c r="K1240" i="1" a="1"/>
  <c r="K1240" i="1" s="1"/>
  <c r="L1235" i="1" a="1"/>
  <c r="L1235" i="1" s="1"/>
  <c r="L1236" i="1" a="1"/>
  <c r="L1236" i="1" s="1"/>
  <c r="L1243" i="1" a="1"/>
  <c r="L1243" i="1" s="1"/>
  <c r="L1242" i="1" a="1"/>
  <c r="L1242" i="1" s="1"/>
  <c r="L1240" i="1" a="1"/>
  <c r="L1240" i="1" s="1"/>
  <c r="J1239" i="1" a="1"/>
  <c r="J1239" i="1" s="1"/>
  <c r="K1236" i="1" a="1"/>
  <c r="K1236" i="1" s="1"/>
  <c r="K1243" i="1" a="1"/>
  <c r="K1243" i="1" s="1"/>
  <c r="K1226" i="1" a="1"/>
  <c r="K1226" i="1" s="1"/>
  <c r="K1233" i="1" a="1"/>
  <c r="K1233" i="1" s="1"/>
  <c r="K1229" i="1" a="1"/>
  <c r="K1229" i="1" s="1"/>
  <c r="L1229" i="1" a="1"/>
  <c r="L1229" i="1" s="1"/>
  <c r="K1232" i="1" a="1"/>
  <c r="K1232" i="1" s="1"/>
  <c r="K1227" i="1" a="1"/>
  <c r="K1227" i="1" s="1"/>
  <c r="K1230" i="1" a="1"/>
  <c r="K1230" i="1" s="1"/>
  <c r="L1226" i="1" a="1"/>
  <c r="L1226" i="1" s="1"/>
  <c r="J1226" i="1" a="1"/>
  <c r="J1226" i="1" s="1"/>
  <c r="L1232" i="1" a="1"/>
  <c r="L1232" i="1" s="1"/>
  <c r="L1233" i="1" a="1"/>
  <c r="L1233" i="1" s="1"/>
  <c r="J1233" i="1" a="1"/>
  <c r="J1233" i="1" s="1"/>
  <c r="J1232" i="1" a="1"/>
  <c r="J1232" i="1" s="1"/>
  <c r="L1231" i="1" a="1"/>
  <c r="L1231" i="1" s="1"/>
  <c r="K1231" i="1" a="1"/>
  <c r="K1231" i="1" s="1"/>
  <c r="J1231" i="1" a="1"/>
  <c r="J1231" i="1" s="1"/>
  <c r="L1230" i="1" a="1"/>
  <c r="L1230" i="1" s="1"/>
  <c r="J1230" i="1" a="1"/>
  <c r="J1230" i="1" s="1"/>
  <c r="L1227" i="1" a="1"/>
  <c r="L1227" i="1" s="1"/>
  <c r="J1228" i="1" a="1"/>
  <c r="J1228" i="1" s="1"/>
  <c r="J1227" i="1" a="1"/>
  <c r="J1227" i="1" s="1"/>
  <c r="J1229" i="1" a="1"/>
  <c r="J1229" i="1" s="1"/>
  <c r="K1228" i="1" a="1"/>
  <c r="K1228" i="1" s="1"/>
  <c r="L1234" i="1" a="1"/>
  <c r="L1234" i="1" s="1"/>
  <c r="K1234" i="1" a="1"/>
  <c r="K1234" i="1" s="1"/>
  <c r="J1234" i="1" a="1"/>
  <c r="J1234" i="1" s="1"/>
  <c r="L1228" i="1" a="1"/>
  <c r="L1228" i="1" s="1"/>
  <c r="K1221" i="1" a="1"/>
  <c r="K1221" i="1" s="1"/>
  <c r="L1225" i="1" a="1"/>
  <c r="L1225" i="1" s="1"/>
  <c r="K1225" i="1" a="1"/>
  <c r="K1225" i="1" s="1"/>
  <c r="J1225" i="1" a="1"/>
  <c r="J1225" i="1" s="1"/>
  <c r="L1218" i="1" a="1"/>
  <c r="L1218" i="1" s="1"/>
  <c r="J1222" i="1" a="1"/>
  <c r="J1222" i="1" s="1"/>
  <c r="K1219" i="1" a="1"/>
  <c r="K1219" i="1" s="1"/>
  <c r="L1224" i="1" a="1"/>
  <c r="L1224" i="1" s="1"/>
  <c r="K1220" i="1" a="1"/>
  <c r="K1220" i="1" s="1"/>
  <c r="L1219" i="1" a="1"/>
  <c r="L1219" i="1" s="1"/>
  <c r="K1222" i="1" a="1"/>
  <c r="K1222" i="1" s="1"/>
  <c r="K1218" i="1" a="1"/>
  <c r="K1218" i="1" s="1"/>
  <c r="L1221" i="1" a="1"/>
  <c r="L1221" i="1" s="1"/>
  <c r="L1217" i="1" a="1"/>
  <c r="L1217" i="1" s="1"/>
  <c r="K1224" i="1" a="1"/>
  <c r="K1224" i="1" s="1"/>
  <c r="K1223" i="1" a="1"/>
  <c r="K1223" i="1" s="1"/>
  <c r="J1223" i="1" a="1"/>
  <c r="J1223" i="1" s="1"/>
  <c r="L1222" i="1" a="1"/>
  <c r="L1222" i="1" s="1"/>
  <c r="J1221" i="1" a="1"/>
  <c r="J1221" i="1" s="1"/>
  <c r="J1220" i="1" a="1"/>
  <c r="J1220" i="1" s="1"/>
  <c r="J1218" i="1" a="1"/>
  <c r="J1218" i="1" s="1"/>
  <c r="L1220" i="1" a="1"/>
  <c r="L1220" i="1" s="1"/>
  <c r="L1223" i="1" a="1"/>
  <c r="L1223" i="1" s="1"/>
  <c r="J1219" i="1" a="1"/>
  <c r="J1219" i="1" s="1"/>
  <c r="J1224" i="1" a="1"/>
  <c r="J1224" i="1" s="1"/>
  <c r="J1208" i="1" a="1"/>
  <c r="J1208" i="1" s="1"/>
  <c r="K1214" i="1" a="1"/>
  <c r="K1214" i="1" s="1"/>
  <c r="L1211" i="1" a="1"/>
  <c r="L1211" i="1" s="1"/>
  <c r="K1211" i="1" a="1"/>
  <c r="K1211" i="1" s="1"/>
  <c r="J1209" i="1" a="1"/>
  <c r="J1209" i="1" s="1"/>
  <c r="K1210" i="1" a="1"/>
  <c r="K1210" i="1" s="1"/>
  <c r="K1209" i="1" a="1"/>
  <c r="K1209" i="1" s="1"/>
  <c r="K1208" i="1" a="1"/>
  <c r="K1208" i="1" s="1"/>
  <c r="L1214" i="1" a="1"/>
  <c r="L1214" i="1" s="1"/>
  <c r="J1214" i="1" a="1"/>
  <c r="J1214" i="1" s="1"/>
  <c r="K1212" i="1" a="1"/>
  <c r="K1212" i="1" s="1"/>
  <c r="L1209" i="1" a="1"/>
  <c r="L1209" i="1" s="1"/>
  <c r="L1212" i="1" a="1"/>
  <c r="L1212" i="1" s="1"/>
  <c r="J1212" i="1" a="1"/>
  <c r="J1212" i="1" s="1"/>
  <c r="K1217" i="1" a="1"/>
  <c r="K1217" i="1" s="1"/>
  <c r="J1217" i="1" a="1"/>
  <c r="J1217" i="1" s="1"/>
  <c r="J1211" i="1" a="1"/>
  <c r="J1211" i="1" s="1"/>
  <c r="J1215" i="1" a="1"/>
  <c r="J1215" i="1" s="1"/>
  <c r="K1215" i="1" a="1"/>
  <c r="K1215" i="1" s="1"/>
  <c r="L1216" i="1" a="1"/>
  <c r="L1216" i="1" s="1"/>
  <c r="L1208" i="1" a="1"/>
  <c r="L1208" i="1" s="1"/>
  <c r="L1215" i="1" a="1"/>
  <c r="L1215" i="1" s="1"/>
  <c r="K1216" i="1" a="1"/>
  <c r="K1216" i="1" s="1"/>
  <c r="J1216" i="1" a="1"/>
  <c r="J1216" i="1" s="1"/>
  <c r="J1210" i="1" a="1"/>
  <c r="J1210" i="1" s="1"/>
  <c r="L1210" i="1" a="1"/>
  <c r="L1210" i="1" s="1"/>
  <c r="K1200" i="1" a="1"/>
  <c r="K1200" i="1" s="1"/>
  <c r="L1196" i="1" a="1"/>
  <c r="L1196" i="1" s="1"/>
  <c r="J1199" i="1" a="1"/>
  <c r="J1199" i="1" s="1"/>
  <c r="L1197" i="1" a="1"/>
  <c r="L1197" i="1" s="1"/>
  <c r="K1202" i="1" a="1"/>
  <c r="K1202" i="1" s="1"/>
  <c r="L1200" i="1" a="1"/>
  <c r="L1200" i="1" s="1"/>
  <c r="J1201" i="1" a="1"/>
  <c r="J1201" i="1" s="1"/>
  <c r="L1199" i="1" a="1"/>
  <c r="L1199" i="1" s="1"/>
  <c r="L1201" i="1" a="1"/>
  <c r="L1201" i="1" s="1"/>
  <c r="K1198" i="1" a="1"/>
  <c r="K1198" i="1" s="1"/>
  <c r="K1199" i="1" a="1"/>
  <c r="K1199" i="1" s="1"/>
  <c r="K1197" i="1" a="1"/>
  <c r="K1197" i="1" s="1"/>
  <c r="K1196" i="1" a="1"/>
  <c r="K1196" i="1" s="1"/>
  <c r="J1200" i="1" a="1"/>
  <c r="J1200" i="1" s="1"/>
  <c r="K1201" i="1" a="1"/>
  <c r="K1201" i="1" s="1"/>
  <c r="L1202" i="1" a="1"/>
  <c r="L1202" i="1" s="1"/>
  <c r="L1198" i="1" a="1"/>
  <c r="L1198" i="1" s="1"/>
  <c r="J1196" i="1" a="1"/>
  <c r="J1196" i="1" s="1"/>
  <c r="J1197" i="1" a="1"/>
  <c r="J1197" i="1" s="1"/>
  <c r="J1202" i="1" a="1"/>
  <c r="J1202" i="1" s="1"/>
  <c r="J1198" i="1" a="1"/>
  <c r="J1198" i="1" s="1"/>
  <c r="L1195" i="1" a="1"/>
  <c r="L1195" i="1" s="1"/>
  <c r="K1195" i="1" a="1"/>
  <c r="K1195" i="1" s="1"/>
  <c r="J1190" i="1" a="1"/>
  <c r="J1190" i="1" s="1"/>
  <c r="J1195" i="1" a="1"/>
  <c r="J1195" i="1" s="1"/>
  <c r="K1192" i="1" a="1"/>
  <c r="K1192" i="1" s="1"/>
  <c r="J1191" i="1" a="1"/>
  <c r="J1191" i="1" s="1"/>
  <c r="L1194" i="1" a="1"/>
  <c r="L1194" i="1" s="1"/>
  <c r="L1188" i="1" a="1"/>
  <c r="L1188" i="1" s="1"/>
  <c r="K1194" i="1" a="1"/>
  <c r="K1194" i="1" s="1"/>
  <c r="J1194" i="1" a="1"/>
  <c r="J1194" i="1" s="1"/>
  <c r="L1193" i="1" a="1"/>
  <c r="L1193" i="1" s="1"/>
  <c r="K1193" i="1" a="1"/>
  <c r="K1193" i="1" s="1"/>
  <c r="J1192" i="1" a="1"/>
  <c r="J1192" i="1" s="1"/>
  <c r="L1189" i="1" a="1"/>
  <c r="L1189" i="1" s="1"/>
  <c r="J1187" i="1" a="1"/>
  <c r="J1187" i="1" s="1"/>
  <c r="J1193" i="1" a="1"/>
  <c r="J1193" i="1" s="1"/>
  <c r="K1190" i="1" a="1"/>
  <c r="K1190" i="1" s="1"/>
  <c r="L1192" i="1" a="1"/>
  <c r="L1192" i="1" s="1"/>
  <c r="K1188" i="1" a="1"/>
  <c r="K1188" i="1" s="1"/>
  <c r="K1187" i="1" a="1"/>
  <c r="K1187" i="1" s="1"/>
  <c r="L1191" i="1" a="1"/>
  <c r="L1191" i="1" s="1"/>
  <c r="J1189" i="1" a="1"/>
  <c r="J1189" i="1" s="1"/>
  <c r="K1191" i="1" a="1"/>
  <c r="K1191" i="1" s="1"/>
  <c r="J1188" i="1" a="1"/>
  <c r="J1188" i="1" s="1"/>
  <c r="L1187" i="1" a="1"/>
  <c r="L1187" i="1" s="1"/>
  <c r="K1189" i="1" a="1"/>
  <c r="K1189" i="1" s="1"/>
  <c r="L1190" i="1" a="1"/>
  <c r="L1190" i="1" s="1"/>
  <c r="L1178" i="1" a="1"/>
  <c r="L1178" i="1" s="1"/>
  <c r="L1177" i="1" a="1"/>
  <c r="L1177" i="1" s="1"/>
  <c r="K1176" i="1" a="1"/>
  <c r="K1176" i="1" s="1"/>
  <c r="L1186" i="1" a="1"/>
  <c r="L1186" i="1" s="1"/>
  <c r="J1186" i="1" a="1"/>
  <c r="J1186" i="1" s="1"/>
  <c r="L1185" i="1" a="1"/>
  <c r="L1185" i="1" s="1"/>
  <c r="J1179" i="1" a="1"/>
  <c r="J1179" i="1" s="1"/>
  <c r="K1177" i="1" a="1"/>
  <c r="K1177" i="1" s="1"/>
  <c r="K1178" i="1" a="1"/>
  <c r="K1178" i="1" s="1"/>
  <c r="J1177" i="1" a="1"/>
  <c r="J1177" i="1" s="1"/>
  <c r="J1176" i="1" a="1"/>
  <c r="J1176" i="1" s="1"/>
  <c r="J1178" i="1" a="1"/>
  <c r="J1178" i="1" s="1"/>
  <c r="J1185" i="1" a="1"/>
  <c r="J1185" i="1" s="1"/>
  <c r="K1179" i="1" a="1"/>
  <c r="K1179" i="1" s="1"/>
  <c r="K1185" i="1" a="1"/>
  <c r="K1185" i="1" s="1"/>
  <c r="L1179" i="1" a="1"/>
  <c r="L1179" i="1" s="1"/>
  <c r="L1176" i="1" a="1"/>
  <c r="L1176" i="1" s="1"/>
  <c r="K1186" i="1" a="1"/>
  <c r="K1186" i="1" s="1"/>
  <c r="K1522" i="1" a="1"/>
  <c r="K1522" i="1" s="1"/>
  <c r="L1525" i="1" a="1"/>
  <c r="L1525" i="1" s="1"/>
  <c r="K1521" i="1" a="1"/>
  <c r="K1521" i="1" s="1"/>
  <c r="J1523" i="1" a="1"/>
  <c r="J1523" i="1" s="1"/>
  <c r="K1525" i="1" a="1"/>
  <c r="K1525" i="1" s="1"/>
  <c r="J1525" i="1" a="1"/>
  <c r="J1525" i="1" s="1"/>
  <c r="L1521" i="1" a="1"/>
  <c r="L1521" i="1" s="1"/>
  <c r="K1528" i="1" a="1"/>
  <c r="K1528" i="1" s="1"/>
  <c r="J1521" i="1" a="1"/>
  <c r="J1521" i="1" s="1"/>
  <c r="J1528" i="1" a="1"/>
  <c r="J1528" i="1" s="1"/>
  <c r="L1520" i="1" a="1"/>
  <c r="L1520" i="1" s="1"/>
  <c r="J1526" i="1" a="1"/>
  <c r="J1526" i="1" s="1"/>
  <c r="L1526" i="1" a="1"/>
  <c r="L1526" i="1" s="1"/>
  <c r="K1523" i="1" a="1"/>
  <c r="K1523" i="1" s="1"/>
  <c r="J1522" i="1" a="1"/>
  <c r="J1522" i="1" s="1"/>
  <c r="K1520" i="1" a="1"/>
  <c r="K1520" i="1" s="1"/>
  <c r="J1527" i="1" a="1"/>
  <c r="J1527" i="1" s="1"/>
  <c r="J1524" i="1" a="1"/>
  <c r="J1524" i="1" s="1"/>
  <c r="L1528" i="1" a="1"/>
  <c r="L1528" i="1" s="1"/>
  <c r="L1527" i="1" a="1"/>
  <c r="L1527" i="1" s="1"/>
  <c r="K1527" i="1" a="1"/>
  <c r="K1527" i="1" s="1"/>
  <c r="J1520" i="1" a="1"/>
  <c r="J1520" i="1" s="1"/>
  <c r="K1526" i="1" a="1"/>
  <c r="K1526" i="1" s="1"/>
  <c r="L1523" i="1" a="1"/>
  <c r="L1523" i="1" s="1"/>
  <c r="L1524" i="1" a="1"/>
  <c r="L1524" i="1" s="1"/>
  <c r="K1524" i="1" a="1"/>
  <c r="K1524" i="1" s="1"/>
  <c r="L1522" i="1" a="1"/>
  <c r="L1522" i="1" s="1"/>
  <c r="L1519" i="1" a="1"/>
  <c r="L1519" i="1" s="1"/>
  <c r="J1517" i="1" a="1"/>
  <c r="J1517" i="1" s="1"/>
  <c r="L1514" i="1" a="1"/>
  <c r="L1514" i="1" s="1"/>
  <c r="L1516" i="1" a="1"/>
  <c r="L1516" i="1" s="1"/>
  <c r="J1516" i="1" a="1"/>
  <c r="J1516" i="1" s="1"/>
  <c r="K1514" i="1" a="1"/>
  <c r="K1514" i="1" s="1"/>
  <c r="L1513" i="1" a="1"/>
  <c r="L1513" i="1" s="1"/>
  <c r="K1517" i="1" a="1"/>
  <c r="K1517" i="1" s="1"/>
  <c r="K1516" i="1" a="1"/>
  <c r="K1516" i="1" s="1"/>
  <c r="J1515" i="1" a="1"/>
  <c r="J1515" i="1" s="1"/>
  <c r="J1513" i="1" a="1"/>
  <c r="J1513" i="1" s="1"/>
  <c r="L1515" i="1" a="1"/>
  <c r="L1515" i="1" s="1"/>
  <c r="J1514" i="1" a="1"/>
  <c r="J1514" i="1" s="1"/>
  <c r="K1519" i="1" a="1"/>
  <c r="K1519" i="1" s="1"/>
  <c r="J1519" i="1" a="1"/>
  <c r="J1519" i="1" s="1"/>
  <c r="L1517" i="1" a="1"/>
  <c r="L1517" i="1" s="1"/>
  <c r="K1515" i="1" a="1"/>
  <c r="K1515" i="1" s="1"/>
  <c r="K1513" i="1" a="1"/>
  <c r="K1513" i="1" s="1"/>
  <c r="K1502" i="1" a="1"/>
  <c r="K1502" i="1" s="1"/>
  <c r="K1504" i="1" a="1"/>
  <c r="K1504" i="1" s="1"/>
  <c r="K1506" i="1" a="1"/>
  <c r="K1506" i="1" s="1"/>
  <c r="L1504" i="1" a="1"/>
  <c r="L1504" i="1" s="1"/>
  <c r="J1505" i="1" a="1"/>
  <c r="J1505" i="1" s="1"/>
  <c r="L1502" i="1" a="1"/>
  <c r="L1502" i="1" s="1"/>
  <c r="J1502" i="1" a="1"/>
  <c r="J1502" i="1" s="1"/>
  <c r="J1504" i="1" a="1"/>
  <c r="J1504" i="1" s="1"/>
  <c r="J1507" i="1" a="1"/>
  <c r="J1507" i="1" s="1"/>
  <c r="J1506" i="1" a="1"/>
  <c r="J1506" i="1" s="1"/>
  <c r="L1507" i="1" a="1"/>
  <c r="L1507" i="1" s="1"/>
  <c r="L1501" i="1" a="1"/>
  <c r="L1501" i="1" s="1"/>
  <c r="K1505" i="1" a="1"/>
  <c r="K1505" i="1" s="1"/>
  <c r="J1501" i="1" a="1"/>
  <c r="J1501" i="1" s="1"/>
  <c r="K1507" i="1" a="1"/>
  <c r="K1507" i="1" s="1"/>
  <c r="L1505" i="1" a="1"/>
  <c r="L1505" i="1" s="1"/>
  <c r="K1501" i="1" a="1"/>
  <c r="K1501" i="1" s="1"/>
  <c r="L1506" i="1" a="1"/>
  <c r="L1506" i="1" s="1"/>
  <c r="K1494" i="1" a="1"/>
  <c r="K1494" i="1" s="1"/>
  <c r="J1487" i="1" a="1"/>
  <c r="J1487" i="1" s="1"/>
  <c r="L1485" i="1" a="1"/>
  <c r="L1485" i="1" s="1"/>
  <c r="L1494" i="1" a="1"/>
  <c r="L1494" i="1" s="1"/>
  <c r="K1487" i="1" a="1"/>
  <c r="K1487" i="1" s="1"/>
  <c r="L1500" i="1" a="1"/>
  <c r="L1500" i="1" s="1"/>
  <c r="J1500" i="1" a="1"/>
  <c r="J1500" i="1" s="1"/>
  <c r="L1487" i="1" a="1"/>
  <c r="L1487" i="1" s="1"/>
  <c r="L1499" i="1" a="1"/>
  <c r="L1499" i="1" s="1"/>
  <c r="K1492" i="1" a="1"/>
  <c r="K1492" i="1" s="1"/>
  <c r="K1499" i="1" a="1"/>
  <c r="K1499" i="1" s="1"/>
  <c r="J1492" i="1" a="1"/>
  <c r="J1492" i="1" s="1"/>
  <c r="L1492" i="1" a="1"/>
  <c r="L1492" i="1" s="1"/>
  <c r="J1499" i="1" a="1"/>
  <c r="J1499" i="1" s="1"/>
  <c r="K1485" i="1" a="1"/>
  <c r="K1485" i="1" s="1"/>
  <c r="J1494" i="1" a="1"/>
  <c r="J1494" i="1" s="1"/>
  <c r="K1500" i="1" a="1"/>
  <c r="K1500" i="1" s="1"/>
  <c r="J1485" i="1" a="1"/>
  <c r="J1485" i="1" s="1"/>
  <c r="K1458" i="1" a="1"/>
  <c r="K1458" i="1" s="1"/>
  <c r="K1457" i="1" a="1"/>
  <c r="K1457" i="1" s="1"/>
  <c r="L1451" i="1" a="1"/>
  <c r="L1451" i="1" s="1"/>
  <c r="J1457" i="1" a="1"/>
  <c r="J1457" i="1" s="1"/>
  <c r="K1452" i="1" a="1"/>
  <c r="K1452" i="1" s="1"/>
  <c r="L1453" i="1" a="1"/>
  <c r="L1453" i="1" s="1"/>
  <c r="J1453" i="1" a="1"/>
  <c r="J1453" i="1" s="1"/>
  <c r="L1452" i="1" a="1"/>
  <c r="L1452" i="1" s="1"/>
  <c r="K1451" i="1" a="1"/>
  <c r="K1451" i="1" s="1"/>
  <c r="J1452" i="1" a="1"/>
  <c r="J1452" i="1" s="1"/>
  <c r="J1456" i="1" a="1"/>
  <c r="J1456" i="1" s="1"/>
  <c r="L1455" i="1" a="1"/>
  <c r="L1455" i="1" s="1"/>
  <c r="K1453" i="1" a="1"/>
  <c r="K1453" i="1" s="1"/>
  <c r="K1455" i="1" a="1"/>
  <c r="K1455" i="1" s="1"/>
  <c r="J1458" i="1" a="1"/>
  <c r="J1458" i="1" s="1"/>
  <c r="L1454" i="1" a="1"/>
  <c r="L1454" i="1" s="1"/>
  <c r="J1455" i="1" a="1"/>
  <c r="J1455" i="1" s="1"/>
  <c r="J1454" i="1" a="1"/>
  <c r="J1454" i="1" s="1"/>
  <c r="L1458" i="1" a="1"/>
  <c r="L1458" i="1" s="1"/>
  <c r="J1451" i="1" a="1"/>
  <c r="J1451" i="1" s="1"/>
  <c r="L1457" i="1" a="1"/>
  <c r="L1457" i="1" s="1"/>
  <c r="K1454" i="1" a="1"/>
  <c r="K1454" i="1" s="1"/>
  <c r="K1456" i="1" a="1"/>
  <c r="K1456" i="1" s="1"/>
  <c r="L1456" i="1" a="1"/>
  <c r="L1456" i="1" s="1"/>
  <c r="L1450" i="1" a="1"/>
  <c r="L1450" i="1" s="1"/>
  <c r="K1446" i="1" a="1"/>
  <c r="K1446" i="1" s="1"/>
  <c r="K1450" i="1" a="1"/>
  <c r="K1450" i="1" s="1"/>
  <c r="J1450" i="1" a="1"/>
  <c r="J1450" i="1" s="1"/>
  <c r="K1447" i="1" a="1"/>
  <c r="K1447" i="1" s="1"/>
  <c r="J1442" i="1" a="1"/>
  <c r="J1442" i="1" s="1"/>
  <c r="K1445" i="1" a="1"/>
  <c r="K1445" i="1" s="1"/>
  <c r="K1448" i="1" a="1"/>
  <c r="K1448" i="1" s="1"/>
  <c r="L1445" i="1" a="1"/>
  <c r="L1445" i="1" s="1"/>
  <c r="L1446" i="1" a="1"/>
  <c r="L1446" i="1" s="1"/>
  <c r="L1449" i="1" a="1"/>
  <c r="L1449" i="1" s="1"/>
  <c r="J1445" i="1" a="1"/>
  <c r="J1445" i="1" s="1"/>
  <c r="K1449" i="1" a="1"/>
  <c r="K1449" i="1" s="1"/>
  <c r="L1444" i="1" a="1"/>
  <c r="L1444" i="1" s="1"/>
  <c r="J1448" i="1" a="1"/>
  <c r="J1448" i="1" s="1"/>
  <c r="K1443" i="1" a="1"/>
  <c r="K1443" i="1" s="1"/>
  <c r="J1447" i="1" a="1"/>
  <c r="J1447" i="1" s="1"/>
  <c r="J1444" i="1" a="1"/>
  <c r="J1444" i="1" s="1"/>
  <c r="J1446" i="1" a="1"/>
  <c r="J1446" i="1" s="1"/>
  <c r="K1442" i="1" a="1"/>
  <c r="K1442" i="1" s="1"/>
  <c r="L1448" i="1" a="1"/>
  <c r="L1448" i="1" s="1"/>
  <c r="L1447" i="1" a="1"/>
  <c r="L1447" i="1" s="1"/>
  <c r="K1444" i="1" a="1"/>
  <c r="K1444" i="1" s="1"/>
  <c r="J1443" i="1" a="1"/>
  <c r="J1443" i="1" s="1"/>
  <c r="L1442" i="1" a="1"/>
  <c r="L1442" i="1" s="1"/>
  <c r="L1443" i="1" a="1"/>
  <c r="L1443" i="1" s="1"/>
  <c r="J1449" i="1" a="1"/>
  <c r="J1449" i="1" s="1"/>
  <c r="L1438" i="1" a="1"/>
  <c r="L1438" i="1" s="1"/>
  <c r="L1436" i="1" a="1"/>
  <c r="L1436" i="1" s="1"/>
  <c r="J1436" i="1" a="1"/>
  <c r="J1436" i="1" s="1"/>
  <c r="L1441" i="1" a="1"/>
  <c r="L1441" i="1" s="1"/>
  <c r="K1441" i="1" a="1"/>
  <c r="K1441" i="1" s="1"/>
  <c r="J1441" i="1" a="1"/>
  <c r="J1441" i="1" s="1"/>
  <c r="K1436" i="1" a="1"/>
  <c r="K1436" i="1" s="1"/>
  <c r="L1440" i="1" a="1"/>
  <c r="L1440" i="1" s="1"/>
  <c r="J1440" i="1" a="1"/>
  <c r="J1440" i="1" s="1"/>
  <c r="K1439" i="1" a="1"/>
  <c r="K1439" i="1" s="1"/>
  <c r="J1438" i="1" a="1"/>
  <c r="J1438" i="1" s="1"/>
  <c r="K1440" i="1" a="1"/>
  <c r="K1440" i="1" s="1"/>
  <c r="L1439" i="1" a="1"/>
  <c r="L1439" i="1" s="1"/>
  <c r="J1439" i="1" a="1"/>
  <c r="J1439" i="1" s="1"/>
  <c r="K1437" i="1" a="1"/>
  <c r="K1437" i="1" s="1"/>
  <c r="K1438" i="1" a="1"/>
  <c r="K1438" i="1" s="1"/>
  <c r="J1437" i="1" a="1"/>
  <c r="J1437" i="1" s="1"/>
  <c r="L1437" i="1" a="1"/>
  <c r="L1437" i="1" s="1"/>
  <c r="L1432" i="1" a="1"/>
  <c r="L1432" i="1" s="1"/>
  <c r="K1430" i="1" a="1"/>
  <c r="K1430" i="1" s="1"/>
  <c r="J1430" i="1" a="1"/>
  <c r="J1430" i="1" s="1"/>
  <c r="J1431" i="1" a="1"/>
  <c r="J1431" i="1" s="1"/>
  <c r="J1432" i="1" a="1"/>
  <c r="J1432" i="1" s="1"/>
  <c r="L1434" i="1" a="1"/>
  <c r="L1434" i="1" s="1"/>
  <c r="L1433" i="1" a="1"/>
  <c r="L1433" i="1" s="1"/>
  <c r="J1434" i="1" a="1"/>
  <c r="J1434" i="1" s="1"/>
  <c r="L1430" i="1" a="1"/>
  <c r="L1430" i="1" s="1"/>
  <c r="K1433" i="1" a="1"/>
  <c r="K1433" i="1" s="1"/>
  <c r="J1433" i="1" a="1"/>
  <c r="J1433" i="1" s="1"/>
  <c r="K1432" i="1" a="1"/>
  <c r="K1432" i="1" s="1"/>
  <c r="K1431" i="1" a="1"/>
  <c r="K1431" i="1" s="1"/>
  <c r="L1431" i="1" a="1"/>
  <c r="L1431" i="1" s="1"/>
  <c r="K1434" i="1" a="1"/>
  <c r="K1434" i="1" s="1"/>
  <c r="L1422" i="1" a="1"/>
  <c r="L1422" i="1" s="1"/>
  <c r="L1420" i="1" a="1"/>
  <c r="L1420" i="1" s="1"/>
  <c r="J1422" i="1" a="1"/>
  <c r="J1422" i="1" s="1"/>
  <c r="J1420" i="1" a="1"/>
  <c r="J1420" i="1" s="1"/>
  <c r="K1420" i="1" a="1"/>
  <c r="K1420" i="1" s="1"/>
  <c r="J1419" i="1" a="1"/>
  <c r="J1419" i="1" s="1"/>
  <c r="L1424" i="1" a="1"/>
  <c r="L1424" i="1" s="1"/>
  <c r="J1423" i="1" a="1"/>
  <c r="J1423" i="1" s="1"/>
  <c r="K1424" i="1" a="1"/>
  <c r="K1424" i="1" s="1"/>
  <c r="J1424" i="1" a="1"/>
  <c r="J1424" i="1" s="1"/>
  <c r="K1422" i="1" a="1"/>
  <c r="K1422" i="1" s="1"/>
  <c r="J1421" i="1" a="1"/>
  <c r="J1421" i="1" s="1"/>
  <c r="K1419" i="1" a="1"/>
  <c r="K1419" i="1" s="1"/>
  <c r="L1423" i="1" a="1"/>
  <c r="L1423" i="1" s="1"/>
  <c r="K1423" i="1" a="1"/>
  <c r="K1423" i="1" s="1"/>
  <c r="L1421" i="1" a="1"/>
  <c r="L1421" i="1" s="1"/>
  <c r="L1419" i="1" a="1"/>
  <c r="L1419" i="1" s="1"/>
  <c r="K1421" i="1" a="1"/>
  <c r="K1421" i="1" s="1"/>
  <c r="L1417" i="1" a="1"/>
  <c r="L1417" i="1" s="1"/>
  <c r="J1410" i="1" a="1"/>
  <c r="J1410" i="1" s="1"/>
  <c r="L1409" i="1" a="1"/>
  <c r="L1409" i="1" s="1"/>
  <c r="J1417" i="1" a="1"/>
  <c r="J1417" i="1" s="1"/>
  <c r="L1408" i="1" a="1"/>
  <c r="L1408" i="1" s="1"/>
  <c r="K1416" i="1" a="1"/>
  <c r="K1416" i="1" s="1"/>
  <c r="K1409" i="1" a="1"/>
  <c r="K1409" i="1" s="1"/>
  <c r="J1409" i="1" a="1"/>
  <c r="J1409" i="1" s="1"/>
  <c r="L1410" i="1" a="1"/>
  <c r="L1410" i="1" s="1"/>
  <c r="L1418" i="1" a="1"/>
  <c r="L1418" i="1" s="1"/>
  <c r="K1418" i="1" a="1"/>
  <c r="K1418" i="1" s="1"/>
  <c r="J1418" i="1" a="1"/>
  <c r="J1418" i="1" s="1"/>
  <c r="J1416" i="1" a="1"/>
  <c r="J1416" i="1" s="1"/>
  <c r="K1417" i="1" a="1"/>
  <c r="K1417" i="1" s="1"/>
  <c r="K1410" i="1" a="1"/>
  <c r="K1410" i="1" s="1"/>
  <c r="L1416" i="1" a="1"/>
  <c r="L1416" i="1" s="1"/>
  <c r="L1407" i="1" a="1"/>
  <c r="L1407" i="1" s="1"/>
  <c r="J1405" i="1" a="1"/>
  <c r="J1405" i="1" s="1"/>
  <c r="J1402" i="1" a="1"/>
  <c r="J1402" i="1" s="1"/>
  <c r="L1404" i="1" a="1"/>
  <c r="L1404" i="1" s="1"/>
  <c r="J1407" i="1" a="1"/>
  <c r="J1407" i="1" s="1"/>
  <c r="L1405" i="1" a="1"/>
  <c r="L1405" i="1" s="1"/>
  <c r="K1405" i="1" a="1"/>
  <c r="K1405" i="1" s="1"/>
  <c r="K1404" i="1" a="1"/>
  <c r="K1404" i="1" s="1"/>
  <c r="J1404" i="1" a="1"/>
  <c r="J1404" i="1" s="1"/>
  <c r="L1403" i="1" a="1"/>
  <c r="L1403" i="1" s="1"/>
  <c r="K1403" i="1" a="1"/>
  <c r="K1403" i="1" s="1"/>
  <c r="J1403" i="1" a="1"/>
  <c r="J1403" i="1" s="1"/>
  <c r="K1402" i="1" a="1"/>
  <c r="K1402" i="1" s="1"/>
  <c r="L1402" i="1" a="1"/>
  <c r="L1402" i="1" s="1"/>
  <c r="K1408" i="1" a="1"/>
  <c r="K1408" i="1" s="1"/>
  <c r="J1408" i="1" a="1"/>
  <c r="J1408" i="1" s="1"/>
  <c r="K1407" i="1" a="1"/>
  <c r="K1407" i="1" s="1"/>
  <c r="K1401" i="1" a="1"/>
  <c r="K1401" i="1" s="1"/>
  <c r="J1401" i="1" a="1"/>
  <c r="J1401" i="1" s="1"/>
  <c r="L1401" i="1" a="1"/>
  <c r="L1401" i="1" s="1"/>
  <c r="K1374" i="1" a="1"/>
  <c r="K1374" i="1" s="1"/>
  <c r="J1374" i="1" a="1"/>
  <c r="J1374" i="1" s="1"/>
  <c r="L1374" i="1" a="1"/>
  <c r="L1374" i="1" s="1"/>
  <c r="J1373" i="1" a="1"/>
  <c r="J1373" i="1" s="1"/>
  <c r="L1373" i="1" a="1"/>
  <c r="L1373" i="1" s="1"/>
  <c r="K1373" i="1" a="1"/>
  <c r="K1373" i="1" s="1"/>
  <c r="L1371" i="1" a="1"/>
  <c r="L1371" i="1" s="1"/>
  <c r="K1371" i="1" a="1"/>
  <c r="K1371" i="1" s="1"/>
  <c r="K1370" i="1" a="1"/>
  <c r="K1370" i="1" s="1"/>
  <c r="L1372" i="1" a="1"/>
  <c r="L1372" i="1" s="1"/>
  <c r="J1371" i="1" a="1"/>
  <c r="J1371" i="1" s="1"/>
  <c r="J1370" i="1" a="1"/>
  <c r="J1370" i="1" s="1"/>
  <c r="K1372" i="1" a="1"/>
  <c r="K1372" i="1" s="1"/>
  <c r="J1372" i="1" a="1"/>
  <c r="J1372" i="1" s="1"/>
  <c r="L1370" i="1" a="1"/>
  <c r="L1370" i="1" s="1"/>
  <c r="L1551" i="1" a="1"/>
  <c r="L1551" i="1" s="1"/>
  <c r="K1551" i="1" a="1"/>
  <c r="K1551" i="1" s="1"/>
  <c r="J1551" i="1" a="1"/>
  <c r="J1551" i="1" s="1"/>
  <c r="L1549" i="1" a="1"/>
  <c r="L1549" i="1" s="1"/>
  <c r="K1549" i="1" a="1"/>
  <c r="K1549" i="1" s="1"/>
  <c r="J1549" i="1" a="1"/>
  <c r="J1549" i="1" s="1"/>
  <c r="K1531" i="1" a="1"/>
  <c r="K1531" i="1" s="1"/>
  <c r="L1531" i="1" a="1"/>
  <c r="L1531" i="1" s="1"/>
  <c r="J1530" i="1" a="1"/>
  <c r="J1530" i="1" s="1"/>
  <c r="L1530" i="1" a="1"/>
  <c r="L1530" i="1" s="1"/>
  <c r="J1531" i="1" a="1"/>
  <c r="J1531" i="1" s="1"/>
  <c r="J1548" i="1" a="1"/>
  <c r="J1548" i="1" s="1"/>
  <c r="L1548" i="1" a="1"/>
  <c r="L1548" i="1" s="1"/>
  <c r="K1530" i="1" a="1"/>
  <c r="K1530" i="1" s="1"/>
  <c r="K1548" i="1" a="1"/>
  <c r="K1548" i="1" s="1"/>
  <c r="K1557" i="1" a="1"/>
  <c r="K1557" i="1" s="1"/>
  <c r="J1557" i="1" a="1"/>
  <c r="J1557" i="1" s="1"/>
  <c r="L1595" i="1" a="1"/>
  <c r="L1595" i="1" s="1"/>
  <c r="K1595" i="1" a="1"/>
  <c r="K1595" i="1" s="1"/>
  <c r="K1596" i="1" a="1"/>
  <c r="K1596" i="1" s="1"/>
  <c r="J1596" i="1" a="1"/>
  <c r="J1596" i="1" s="1"/>
  <c r="L1596" i="1" a="1"/>
  <c r="L1596" i="1" s="1"/>
  <c r="K1581" i="1" a="1"/>
  <c r="K1581" i="1" s="1"/>
  <c r="J1581" i="1" a="1"/>
  <c r="J1581" i="1" s="1"/>
  <c r="L1582" i="1" a="1"/>
  <c r="L1582" i="1" s="1"/>
  <c r="K1582" i="1" a="1"/>
  <c r="K1582" i="1" s="1"/>
  <c r="J1582" i="1" a="1"/>
  <c r="J1582" i="1" s="1"/>
  <c r="L1581" i="1" a="1"/>
  <c r="L1581" i="1" s="1"/>
  <c r="L1579" i="1" a="1"/>
  <c r="L1579" i="1" s="1"/>
  <c r="L1580" i="1" a="1"/>
  <c r="L1580" i="1" s="1"/>
  <c r="K1580" i="1" a="1"/>
  <c r="K1580" i="1" s="1"/>
  <c r="J1577" i="1" a="1"/>
  <c r="J1577" i="1" s="1"/>
  <c r="J1580" i="1" a="1"/>
  <c r="J1580" i="1" s="1"/>
  <c r="K1578" i="1" a="1"/>
  <c r="K1578" i="1" s="1"/>
  <c r="K1579" i="1" a="1"/>
  <c r="K1579" i="1" s="1"/>
  <c r="L1577" i="1" a="1"/>
  <c r="L1577" i="1" s="1"/>
  <c r="J1579" i="1" a="1"/>
  <c r="J1579" i="1" s="1"/>
  <c r="J1578" i="1" a="1"/>
  <c r="J1578" i="1" s="1"/>
  <c r="K1577" i="1" a="1"/>
  <c r="K1577" i="1" s="1"/>
  <c r="L1578" i="1" a="1"/>
  <c r="L1578" i="1" s="1"/>
  <c r="K1575" i="1" a="1"/>
  <c r="K1575" i="1" s="1"/>
  <c r="L1575" i="1" a="1"/>
  <c r="L1575" i="1" s="1"/>
  <c r="J1574" i="1" a="1"/>
  <c r="J1574" i="1" s="1"/>
  <c r="K1574" i="1" a="1"/>
  <c r="K1574" i="1" s="1"/>
  <c r="L1576" i="1" a="1"/>
  <c r="L1576" i="1" s="1"/>
  <c r="K1576" i="1" a="1"/>
  <c r="K1576" i="1" s="1"/>
  <c r="J1576" i="1" a="1"/>
  <c r="J1576" i="1" s="1"/>
  <c r="J1575" i="1" a="1"/>
  <c r="J1575" i="1" s="1"/>
  <c r="L1572" i="1" a="1"/>
  <c r="L1572" i="1" s="1"/>
  <c r="L1574" i="1" a="1"/>
  <c r="L1574" i="1" s="1"/>
  <c r="L1558" i="1" a="1"/>
  <c r="L1558" i="1" s="1"/>
  <c r="K1558" i="1" a="1"/>
  <c r="K1558" i="1" s="1"/>
  <c r="J1558" i="1" a="1"/>
  <c r="J1558" i="1" s="1"/>
  <c r="L1557" i="1" a="1"/>
  <c r="L1557" i="1" s="1"/>
  <c r="J1595" i="1" a="1"/>
  <c r="J1595" i="1" s="1"/>
  <c r="L1529" i="1" a="1"/>
  <c r="L1529" i="1" s="1"/>
  <c r="K1529" i="1" a="1"/>
  <c r="K1529" i="1" s="1"/>
  <c r="J1529" i="1" a="1"/>
  <c r="J1529" i="1" s="1"/>
  <c r="K1572" i="1" a="1"/>
  <c r="K1572" i="1" s="1"/>
  <c r="J1572" i="1" a="1"/>
  <c r="J1572" i="1" s="1"/>
  <c r="J1564" i="1" a="1"/>
  <c r="J1564" i="1" s="1"/>
  <c r="K1564" i="1" a="1"/>
  <c r="K1564" i="1" s="1"/>
  <c r="K1565" i="1" a="1"/>
  <c r="K1565" i="1" s="1"/>
  <c r="L1564" i="1" a="1"/>
  <c r="L1564" i="1" s="1"/>
  <c r="L1566" i="1" a="1"/>
  <c r="L1566" i="1" s="1"/>
  <c r="L1565" i="1" a="1"/>
  <c r="L1565" i="1" s="1"/>
  <c r="K1566" i="1" a="1"/>
  <c r="K1566" i="1" s="1"/>
  <c r="J1566" i="1" a="1"/>
  <c r="J1566" i="1" s="1"/>
  <c r="J1565" i="1" a="1"/>
  <c r="J1565" i="1" s="1"/>
  <c r="L2116" i="1" a="1"/>
  <c r="L2116" i="1" s="1"/>
  <c r="J2121" i="1" a="1"/>
  <c r="J2121" i="1" s="1"/>
  <c r="K2119" i="1" a="1"/>
  <c r="K2119" i="1" s="1"/>
  <c r="J2115" i="1" a="1"/>
  <c r="J2115" i="1" s="1"/>
  <c r="K2117" i="1" a="1"/>
  <c r="K2117" i="1" s="1"/>
  <c r="K2120" i="1" a="1"/>
  <c r="K2120" i="1" s="1"/>
  <c r="J2116" i="1" a="1"/>
  <c r="J2116" i="1" s="1"/>
  <c r="L2118" i="1" a="1"/>
  <c r="L2118" i="1" s="1"/>
  <c r="L2120" i="1" a="1"/>
  <c r="L2120" i="1" s="1"/>
  <c r="L2117" i="1" a="1"/>
  <c r="L2117" i="1" s="1"/>
  <c r="L2115" i="1" a="1"/>
  <c r="L2115" i="1" s="1"/>
  <c r="J2120" i="1" a="1"/>
  <c r="J2120" i="1" s="1"/>
  <c r="L2119" i="1" a="1"/>
  <c r="L2119" i="1" s="1"/>
  <c r="J2119" i="1" a="1"/>
  <c r="J2119" i="1" s="1"/>
  <c r="J2117" i="1" a="1"/>
  <c r="J2117" i="1" s="1"/>
  <c r="K2116" i="1" a="1"/>
  <c r="K2116" i="1" s="1"/>
  <c r="K2118" i="1" a="1"/>
  <c r="K2118" i="1" s="1"/>
  <c r="J2118" i="1" a="1"/>
  <c r="J2118" i="1" s="1"/>
  <c r="K2115" i="1" a="1"/>
  <c r="K2115" i="1" s="1"/>
  <c r="L2015" i="1" a="1"/>
  <c r="L2015" i="1" s="1"/>
  <c r="L2021" i="1" a="1"/>
  <c r="L2021" i="1" s="1"/>
  <c r="J2021" i="1" a="1"/>
  <c r="J2021" i="1" s="1"/>
  <c r="J2018" i="1" a="1"/>
  <c r="J2018" i="1" s="1"/>
  <c r="J2019" i="1" s="1" a="1"/>
  <c r="J2019" i="1" s="1"/>
  <c r="L2018" i="1" a="1"/>
  <c r="L2018" i="1" s="1"/>
  <c r="L2019" i="1" s="1" a="1"/>
  <c r="L2019" i="1" s="1"/>
  <c r="L2020" i="1" a="1"/>
  <c r="L2020" i="1" s="1"/>
  <c r="K2020" i="1" a="1"/>
  <c r="K2020" i="1" s="1"/>
  <c r="J2015" i="1" a="1"/>
  <c r="J2015" i="1" s="1"/>
  <c r="L2016" i="1" a="1"/>
  <c r="L2016" i="1" s="1"/>
  <c r="L2017" i="1" s="1" a="1"/>
  <c r="L2017" i="1" s="1"/>
  <c r="J2020" i="1" a="1"/>
  <c r="J2020" i="1" s="1"/>
  <c r="K2018" i="1" a="1"/>
  <c r="K2018" i="1" s="1"/>
  <c r="K2019" i="1" s="1" a="1"/>
  <c r="K2019" i="1" s="1"/>
  <c r="K2016" i="1" a="1"/>
  <c r="K2016" i="1" s="1"/>
  <c r="K2017" i="1" s="1" a="1"/>
  <c r="K2017" i="1" s="1"/>
  <c r="J2016" i="1" a="1"/>
  <c r="J2016" i="1" s="1"/>
  <c r="J2017" i="1" s="1" a="1"/>
  <c r="J2017" i="1" s="1"/>
  <c r="K2015" i="1" a="1"/>
  <c r="K2015" i="1" s="1"/>
  <c r="K2021" i="1" a="1"/>
  <c r="K2021" i="1" s="1"/>
  <c r="K2013" i="1" a="1"/>
  <c r="K2013" i="1" s="1"/>
  <c r="K2014" i="1" s="1" a="1"/>
  <c r="K2014" i="1" s="1"/>
  <c r="L2008" i="1" a="1"/>
  <c r="L2008" i="1" s="1"/>
  <c r="L2009" i="1" s="1" a="1"/>
  <c r="L2009" i="1" s="1"/>
  <c r="J2010" i="1" a="1"/>
  <c r="J2010" i="1" s="1"/>
  <c r="J2011" i="1" a="1"/>
  <c r="J2011" i="1" s="1"/>
  <c r="J2006" i="1" a="1"/>
  <c r="J2006" i="1" s="1"/>
  <c r="J2007" i="1" s="1" a="1"/>
  <c r="J2007" i="1" s="1"/>
  <c r="L2013" i="1" a="1"/>
  <c r="L2013" i="1" s="1"/>
  <c r="L2014" i="1" s="1" a="1"/>
  <c r="L2014" i="1" s="1"/>
  <c r="L2010" i="1" a="1"/>
  <c r="L2010" i="1" s="1"/>
  <c r="L2011" i="1" a="1"/>
  <c r="L2011" i="1" s="1"/>
  <c r="K2010" i="1" a="1"/>
  <c r="K2010" i="1" s="1"/>
  <c r="L2006" i="1" a="1"/>
  <c r="L2006" i="1" s="1"/>
  <c r="L2007" i="1" s="1" a="1"/>
  <c r="L2007" i="1" s="1"/>
  <c r="J2008" i="1" a="1"/>
  <c r="J2008" i="1" s="1"/>
  <c r="J2009" i="1" s="1" a="1"/>
  <c r="J2009" i="1" s="1"/>
  <c r="J2013" i="1" a="1"/>
  <c r="J2013" i="1" s="1"/>
  <c r="J2014" i="1" s="1" a="1"/>
  <c r="J2014" i="1" s="1"/>
  <c r="K2008" i="1" a="1"/>
  <c r="K2008" i="1" s="1"/>
  <c r="K2009" i="1" s="1" a="1"/>
  <c r="K2009" i="1" s="1"/>
  <c r="K2011" i="1" a="1"/>
  <c r="K2011" i="1" s="1"/>
  <c r="K2006" i="1" a="1"/>
  <c r="K2006" i="1" s="1"/>
  <c r="K2007" i="1" s="1" a="1"/>
  <c r="K2007" i="1" s="1"/>
  <c r="J1998" i="1" a="1"/>
  <c r="J1998" i="1" s="1"/>
  <c r="L1997" i="1" a="1"/>
  <c r="L1997" i="1" s="1"/>
  <c r="L1996" i="1" a="1"/>
  <c r="L1996" i="1" s="1"/>
  <c r="L2005" i="1" a="1"/>
  <c r="L2005" i="1" s="1"/>
  <c r="K2005" i="1" a="1"/>
  <c r="K2005" i="1" s="1"/>
  <c r="J2005" i="1" a="1"/>
  <c r="J2005" i="1" s="1"/>
  <c r="L1998" i="1" a="1"/>
  <c r="L1998" i="1" s="1"/>
  <c r="L2000" i="1" a="1"/>
  <c r="L2000" i="1" s="1"/>
  <c r="L2003" i="1" a="1"/>
  <c r="L2003" i="1" s="1"/>
  <c r="L2004" i="1" s="1" a="1"/>
  <c r="L2004" i="1" s="1"/>
  <c r="L2001" i="1" a="1"/>
  <c r="L2001" i="1" s="1"/>
  <c r="J1999" i="1" a="1"/>
  <c r="J1999" i="1" s="1"/>
  <c r="K2001" i="1" a="1"/>
  <c r="K2001" i="1" s="1"/>
  <c r="K1996" i="1" a="1"/>
  <c r="K1996" i="1" s="1"/>
  <c r="L1999" i="1" a="1"/>
  <c r="L1999" i="1" s="1"/>
  <c r="J2001" i="1" a="1"/>
  <c r="J2001" i="1" s="1"/>
  <c r="J2000" i="1" a="1"/>
  <c r="J2000" i="1" s="1"/>
  <c r="K1998" i="1" a="1"/>
  <c r="K1998" i="1" s="1"/>
  <c r="J1997" i="1" a="1"/>
  <c r="J1997" i="1" s="1"/>
  <c r="K1999" i="1" a="1"/>
  <c r="K1999" i="1" s="1"/>
  <c r="K1997" i="1" a="1"/>
  <c r="K1997" i="1" s="1"/>
  <c r="J1996" i="1" a="1"/>
  <c r="J1996" i="1" s="1"/>
  <c r="K2000" i="1" a="1"/>
  <c r="K2000" i="1" s="1"/>
  <c r="K2003" i="1" a="1"/>
  <c r="K2003" i="1" s="1"/>
  <c r="K2004" i="1" s="1" a="1"/>
  <c r="K2004" i="1" s="1"/>
  <c r="J2003" i="1" a="1"/>
  <c r="J2003" i="1" s="1"/>
  <c r="J2004" i="1" s="1" a="1"/>
  <c r="J2004" i="1" s="1"/>
  <c r="J1991" i="1" a="1"/>
  <c r="J1991" i="1" s="1"/>
  <c r="L1995" i="1" a="1"/>
  <c r="L1995" i="1" s="1"/>
  <c r="K1987" i="1" a="1"/>
  <c r="K1987" i="1" s="1"/>
  <c r="K1992" i="1" a="1"/>
  <c r="K1992" i="1" s="1"/>
  <c r="L1988" i="1" a="1"/>
  <c r="L1988" i="1" s="1"/>
  <c r="J1994" i="1" a="1"/>
  <c r="J1994" i="1" s="1"/>
  <c r="K1995" i="1" a="1"/>
  <c r="K1995" i="1" s="1"/>
  <c r="J1995" i="1" a="1"/>
  <c r="J1995" i="1" s="1"/>
  <c r="L1987" i="1" a="1"/>
  <c r="L1987" i="1" s="1"/>
  <c r="L1990" i="1" a="1"/>
  <c r="L1990" i="1" s="1"/>
  <c r="L1994" i="1" a="1"/>
  <c r="L1994" i="1" s="1"/>
  <c r="J1993" i="1" a="1"/>
  <c r="J1993" i="1" s="1"/>
  <c r="L1989" i="1" a="1"/>
  <c r="L1989" i="1" s="1"/>
  <c r="J1987" i="1" a="1"/>
  <c r="J1987" i="1" s="1"/>
  <c r="K1989" i="1" a="1"/>
  <c r="K1989" i="1" s="1"/>
  <c r="K1990" i="1" a="1"/>
  <c r="K1990" i="1" s="1"/>
  <c r="L1991" i="1" a="1"/>
  <c r="L1991" i="1" s="1"/>
  <c r="K1991" i="1" a="1"/>
  <c r="K1991" i="1" s="1"/>
  <c r="K1994" i="1" a="1"/>
  <c r="K1994" i="1" s="1"/>
  <c r="L1992" i="1" a="1"/>
  <c r="L1992" i="1" s="1"/>
  <c r="J1988" i="1" a="1"/>
  <c r="J1988" i="1" s="1"/>
  <c r="K1988" i="1" a="1"/>
  <c r="K1988" i="1" s="1"/>
  <c r="K1993" i="1" a="1"/>
  <c r="K1993" i="1" s="1"/>
  <c r="J1989" i="1" a="1"/>
  <c r="J1989" i="1" s="1"/>
  <c r="J1990" i="1" a="1"/>
  <c r="J1990" i="1" s="1"/>
  <c r="L1993" i="1" a="1"/>
  <c r="L1993" i="1" s="1"/>
  <c r="J1992" i="1" a="1"/>
  <c r="J1992" i="1" s="1"/>
  <c r="J1981" i="1" a="1"/>
  <c r="J1981" i="1" s="1"/>
  <c r="J1979" i="1" a="1"/>
  <c r="J1979" i="1" s="1"/>
  <c r="J1980" i="1" a="1"/>
  <c r="J1980" i="1" s="1"/>
  <c r="K1986" i="1" a="1"/>
  <c r="K1986" i="1" s="1"/>
  <c r="L1984" i="1" a="1"/>
  <c r="L1984" i="1" s="1"/>
  <c r="K1980" i="1" a="1"/>
  <c r="K1980" i="1" s="1"/>
  <c r="J1986" i="1" a="1"/>
  <c r="J1986" i="1" s="1"/>
  <c r="K1985" i="1" a="1"/>
  <c r="K1985" i="1" s="1"/>
  <c r="J1983" i="1" a="1"/>
  <c r="J1983" i="1" s="1"/>
  <c r="K1981" i="1" a="1"/>
  <c r="K1981" i="1" s="1"/>
  <c r="K1979" i="1" a="1"/>
  <c r="K1979" i="1" s="1"/>
  <c r="L1985" i="1" a="1"/>
  <c r="L1985" i="1" s="1"/>
  <c r="J1985" i="1" a="1"/>
  <c r="J1985" i="1" s="1"/>
  <c r="K1983" i="1" a="1"/>
  <c r="K1983" i="1" s="1"/>
  <c r="L1981" i="1" a="1"/>
  <c r="L1981" i="1" s="1"/>
  <c r="K1984" i="1" a="1"/>
  <c r="K1984" i="1" s="1"/>
  <c r="L1983" i="1" a="1"/>
  <c r="L1983" i="1" s="1"/>
  <c r="L1982" i="1" a="1"/>
  <c r="L1982" i="1" s="1"/>
  <c r="K1982" i="1" a="1"/>
  <c r="K1982" i="1" s="1"/>
  <c r="L1980" i="1" a="1"/>
  <c r="L1980" i="1" s="1"/>
  <c r="L1979" i="1" a="1"/>
  <c r="L1979" i="1" s="1"/>
  <c r="J1982" i="1" a="1"/>
  <c r="J1982" i="1" s="1"/>
  <c r="J1984" i="1" a="1"/>
  <c r="J1984" i="1" s="1"/>
  <c r="L1986" i="1" a="1"/>
  <c r="L1986" i="1" s="1"/>
  <c r="K1969" i="1" a="1"/>
  <c r="K1969" i="1" s="1"/>
  <c r="K1971" i="1" a="1"/>
  <c r="K1971" i="1" s="1"/>
  <c r="K1973" i="1" a="1"/>
  <c r="K1973" i="1" s="1"/>
  <c r="L1970" i="1" a="1"/>
  <c r="L1970" i="1" s="1"/>
  <c r="L1972" i="1" a="1"/>
  <c r="L1972" i="1" s="1"/>
  <c r="L1976" i="1" a="1"/>
  <c r="L1976" i="1" s="1"/>
  <c r="K1976" i="1" a="1"/>
  <c r="K1976" i="1" s="1"/>
  <c r="L1974" i="1" a="1"/>
  <c r="L1974" i="1" s="1"/>
  <c r="J1973" i="1" a="1"/>
  <c r="J1973" i="1" s="1"/>
  <c r="K1970" i="1" a="1"/>
  <c r="K1970" i="1" s="1"/>
  <c r="L1977" i="1" a="1"/>
  <c r="L1977" i="1" s="1"/>
  <c r="J1975" i="1" a="1"/>
  <c r="J1975" i="1" s="1"/>
  <c r="K1977" i="1" a="1"/>
  <c r="K1977" i="1" s="1"/>
  <c r="K1974" i="1" a="1"/>
  <c r="K1974" i="1" s="1"/>
  <c r="J1977" i="1" a="1"/>
  <c r="J1977" i="1" s="1"/>
  <c r="L1971" i="1" a="1"/>
  <c r="L1971" i="1" s="1"/>
  <c r="J1976" i="1" a="1"/>
  <c r="J1976" i="1" s="1"/>
  <c r="L1975" i="1" a="1"/>
  <c r="L1975" i="1" s="1"/>
  <c r="K1975" i="1" a="1"/>
  <c r="K1975" i="1" s="1"/>
  <c r="L1973" i="1" a="1"/>
  <c r="L1973" i="1" s="1"/>
  <c r="J1971" i="1" a="1"/>
  <c r="J1971" i="1" s="1"/>
  <c r="J1974" i="1" a="1"/>
  <c r="J1974" i="1" s="1"/>
  <c r="K1972" i="1" a="1"/>
  <c r="K1972" i="1" s="1"/>
  <c r="L1969" i="1" a="1"/>
  <c r="L1969" i="1" s="1"/>
  <c r="J1969" i="1" a="1"/>
  <c r="J1969" i="1" s="1"/>
  <c r="J1970" i="1" a="1"/>
  <c r="J1970" i="1" s="1"/>
  <c r="J1972" i="1" a="1"/>
  <c r="J1972" i="1" s="1"/>
  <c r="K1965" i="1" a="1"/>
  <c r="K1965" i="1" s="1"/>
  <c r="J1963" i="1" a="1"/>
  <c r="J1963" i="1" s="1"/>
  <c r="J1962" i="1" a="1"/>
  <c r="J1962" i="1" s="1"/>
  <c r="L1968" i="1" a="1"/>
  <c r="L1968" i="1" s="1"/>
  <c r="L1962" i="1" a="1"/>
  <c r="L1962" i="1" s="1"/>
  <c r="J1961" i="1" a="1"/>
  <c r="J1961" i="1" s="1"/>
  <c r="K1960" i="1" a="1"/>
  <c r="K1960" i="1" s="1"/>
  <c r="J1964" i="1" a="1"/>
  <c r="J1964" i="1" s="1"/>
  <c r="K1963" i="1" a="1"/>
  <c r="K1963" i="1" s="1"/>
  <c r="K1968" i="1" a="1"/>
  <c r="K1968" i="1" s="1"/>
  <c r="J1968" i="1" a="1"/>
  <c r="J1968" i="1" s="1"/>
  <c r="J1967" i="1" a="1"/>
  <c r="J1967" i="1" s="1"/>
  <c r="L1966" i="1" a="1"/>
  <c r="L1966" i="1" s="1"/>
  <c r="J1966" i="1" a="1"/>
  <c r="J1966" i="1" s="1"/>
  <c r="L1965" i="1" a="1"/>
  <c r="L1965" i="1" s="1"/>
  <c r="K1961" i="1" a="1"/>
  <c r="K1961" i="1" s="1"/>
  <c r="J1965" i="1" a="1"/>
  <c r="J1965" i="1" s="1"/>
  <c r="L1964" i="1" a="1"/>
  <c r="L1964" i="1" s="1"/>
  <c r="L1963" i="1" a="1"/>
  <c r="L1963" i="1" s="1"/>
  <c r="K1964" i="1" a="1"/>
  <c r="K1964" i="1" s="1"/>
  <c r="L1961" i="1" a="1"/>
  <c r="L1961" i="1" s="1"/>
  <c r="L1967" i="1" a="1"/>
  <c r="L1967" i="1" s="1"/>
  <c r="K1967" i="1" a="1"/>
  <c r="K1967" i="1" s="1"/>
  <c r="K1966" i="1" a="1"/>
  <c r="K1966" i="1" s="1"/>
  <c r="J1960" i="1" a="1"/>
  <c r="J1960" i="1" s="1"/>
  <c r="K1962" i="1" a="1"/>
  <c r="K1962" i="1" s="1"/>
  <c r="L1960" i="1" a="1"/>
  <c r="L1960" i="1" s="1"/>
  <c r="K1951" i="1" a="1"/>
  <c r="K1951" i="1" s="1"/>
  <c r="L1958" i="1" a="1"/>
  <c r="L1958" i="1" s="1"/>
  <c r="J1958" i="1" a="1"/>
  <c r="J1958" i="1" s="1"/>
  <c r="K1957" i="1" a="1"/>
  <c r="K1957" i="1" s="1"/>
  <c r="K1956" i="1" a="1"/>
  <c r="K1956" i="1" s="1"/>
  <c r="K1958" i="1" a="1"/>
  <c r="K1958" i="1" s="1"/>
  <c r="L1957" i="1" a="1"/>
  <c r="L1957" i="1" s="1"/>
  <c r="J1957" i="1" a="1"/>
  <c r="J1957" i="1" s="1"/>
  <c r="L1953" i="1" a="1"/>
  <c r="L1953" i="1" s="1"/>
  <c r="L1952" i="1" a="1"/>
  <c r="L1952" i="1" s="1"/>
  <c r="K1952" i="1" a="1"/>
  <c r="K1952" i="1" s="1"/>
  <c r="J1952" i="1" a="1"/>
  <c r="J1952" i="1" s="1"/>
  <c r="J1953" i="1" a="1"/>
  <c r="J1953" i="1" s="1"/>
  <c r="L1955" i="1" a="1"/>
  <c r="L1955" i="1" s="1"/>
  <c r="K1955" i="1" a="1"/>
  <c r="K1955" i="1" s="1"/>
  <c r="J1955" i="1" a="1"/>
  <c r="J1955" i="1" s="1"/>
  <c r="L1950" i="1" a="1"/>
  <c r="L1950" i="1" s="1"/>
  <c r="J1951" i="1" a="1"/>
  <c r="J1951" i="1" s="1"/>
  <c r="J1950" i="1" a="1"/>
  <c r="J1950" i="1" s="1"/>
  <c r="K1953" i="1" a="1"/>
  <c r="K1953" i="1" s="1"/>
  <c r="L1951" i="1" a="1"/>
  <c r="L1951" i="1" s="1"/>
  <c r="L1956" i="1" a="1"/>
  <c r="L1956" i="1" s="1"/>
  <c r="J1956" i="1" a="1"/>
  <c r="J1956" i="1" s="1"/>
  <c r="L1959" i="1" a="1"/>
  <c r="L1959" i="1" s="1"/>
  <c r="K1959" i="1" a="1"/>
  <c r="K1959" i="1" s="1"/>
  <c r="J1959" i="1" a="1"/>
  <c r="J1959" i="1" s="1"/>
  <c r="K1950" i="1" a="1"/>
  <c r="K1950" i="1" s="1"/>
  <c r="J1947" i="1" a="1"/>
  <c r="J1947" i="1" s="1"/>
  <c r="K1949" i="1" a="1"/>
  <c r="K1949" i="1" s="1"/>
  <c r="L1944" i="1" a="1"/>
  <c r="L1944" i="1" s="1"/>
  <c r="J1944" i="1" a="1"/>
  <c r="J1944" i="1" s="1"/>
  <c r="L1947" i="1" a="1"/>
  <c r="L1947" i="1" s="1"/>
  <c r="L1941" i="1" a="1"/>
  <c r="L1941" i="1" s="1"/>
  <c r="L1949" i="1" a="1"/>
  <c r="L1949" i="1" s="1"/>
  <c r="J1949" i="1" a="1"/>
  <c r="J1949" i="1" s="1"/>
  <c r="J1948" i="1" a="1"/>
  <c r="J1948" i="1" s="1"/>
  <c r="K1944" i="1" a="1"/>
  <c r="K1944" i="1" s="1"/>
  <c r="K1947" i="1" a="1"/>
  <c r="K1947" i="1" s="1"/>
  <c r="L1945" i="1" a="1"/>
  <c r="L1945" i="1" s="1"/>
  <c r="L1942" i="1" a="1"/>
  <c r="L1942" i="1" s="1"/>
  <c r="K1941" i="1" a="1"/>
  <c r="K1941" i="1" s="1"/>
  <c r="L1948" i="1" a="1"/>
  <c r="L1948" i="1" s="1"/>
  <c r="K1942" i="1" a="1"/>
  <c r="K1942" i="1" s="1"/>
  <c r="K1948" i="1" a="1"/>
  <c r="K1948" i="1" s="1"/>
  <c r="L1946" i="1" a="1"/>
  <c r="L1946" i="1" s="1"/>
  <c r="J1946" i="1" a="1"/>
  <c r="J1946" i="1" s="1"/>
  <c r="K1946" i="1" a="1"/>
  <c r="K1946" i="1" s="1"/>
  <c r="K1945" i="1" a="1"/>
  <c r="K1945" i="1" s="1"/>
  <c r="K1943" i="1" a="1"/>
  <c r="K1943" i="1" s="1"/>
  <c r="J1945" i="1" a="1"/>
  <c r="J1945" i="1" s="1"/>
  <c r="J1943" i="1" a="1"/>
  <c r="J1943" i="1" s="1"/>
  <c r="J1942" i="1" a="1"/>
  <c r="J1942" i="1" s="1"/>
  <c r="J1941" i="1" a="1"/>
  <c r="J1941" i="1" s="1"/>
  <c r="L1943" i="1" a="1"/>
  <c r="L1943" i="1" s="1"/>
  <c r="L1933" i="1" a="1"/>
  <c r="L1933" i="1" s="1"/>
  <c r="K1934" i="1" a="1"/>
  <c r="K1934" i="1" s="1"/>
  <c r="L1934" i="1" a="1"/>
  <c r="L1934" i="1" s="1"/>
  <c r="K1933" i="1" a="1"/>
  <c r="K1933" i="1" s="1"/>
  <c r="J1932" i="1" a="1"/>
  <c r="J1932" i="1" s="1"/>
  <c r="K1938" i="1" a="1"/>
  <c r="K1938" i="1" s="1"/>
  <c r="J1937" i="1" a="1"/>
  <c r="J1937" i="1" s="1"/>
  <c r="L1937" i="1" a="1"/>
  <c r="L1937" i="1" s="1"/>
  <c r="K1937" i="1" a="1"/>
  <c r="K1937" i="1" s="1"/>
  <c r="J1940" i="1" a="1"/>
  <c r="J1940" i="1" s="1"/>
  <c r="J1935" i="1" a="1"/>
  <c r="J1935" i="1" s="1"/>
  <c r="K1936" i="1" a="1"/>
  <c r="K1936" i="1" s="1"/>
  <c r="L1940" i="1" a="1"/>
  <c r="L1940" i="1" s="1"/>
  <c r="K1940" i="1" a="1"/>
  <c r="K1940" i="1" s="1"/>
  <c r="J1939" i="1" a="1"/>
  <c r="J1939" i="1" s="1"/>
  <c r="J1938" i="1" a="1"/>
  <c r="J1938" i="1" s="1"/>
  <c r="K1932" i="1" a="1"/>
  <c r="K1932" i="1" s="1"/>
  <c r="L1939" i="1" a="1"/>
  <c r="L1939" i="1" s="1"/>
  <c r="L1935" i="1" a="1"/>
  <c r="L1935" i="1" s="1"/>
  <c r="K1939" i="1" a="1"/>
  <c r="K1939" i="1" s="1"/>
  <c r="L1936" i="1" a="1"/>
  <c r="L1936" i="1" s="1"/>
  <c r="J1936" i="1" a="1"/>
  <c r="J1936" i="1" s="1"/>
  <c r="L1932" i="1" a="1"/>
  <c r="L1932" i="1" s="1"/>
  <c r="K1935" i="1" a="1"/>
  <c r="K1935" i="1" s="1"/>
  <c r="J1934" i="1" a="1"/>
  <c r="J1934" i="1" s="1"/>
  <c r="J1933" i="1" a="1"/>
  <c r="J1933" i="1" s="1"/>
  <c r="L1938" i="1" a="1"/>
  <c r="L1938" i="1" s="1"/>
  <c r="L1930" i="1" a="1"/>
  <c r="L1930" i="1" s="1"/>
  <c r="J1929" i="1" a="1"/>
  <c r="J1929" i="1" s="1"/>
  <c r="L1925" i="1" a="1"/>
  <c r="L1925" i="1" s="1"/>
  <c r="K1927" i="1" a="1"/>
  <c r="K1927" i="1" s="1"/>
  <c r="K1924" i="1" a="1"/>
  <c r="K1924" i="1" s="1"/>
  <c r="J1926" i="1" a="1"/>
  <c r="J1926" i="1" s="1"/>
  <c r="K1931" i="1" a="1"/>
  <c r="K1931" i="1" s="1"/>
  <c r="J1931" i="1" a="1"/>
  <c r="J1931" i="1" s="1"/>
  <c r="K1930" i="1" a="1"/>
  <c r="K1930" i="1" s="1"/>
  <c r="L1928" i="1" a="1"/>
  <c r="L1928" i="1" s="1"/>
  <c r="J1930" i="1" a="1"/>
  <c r="J1930" i="1" s="1"/>
  <c r="J1927" i="1" a="1"/>
  <c r="J1927" i="1" s="1"/>
  <c r="J1923" i="1" a="1"/>
  <c r="J1923" i="1" s="1"/>
  <c r="L1929" i="1" a="1"/>
  <c r="L1929" i="1" s="1"/>
  <c r="K1929" i="1" a="1"/>
  <c r="K1929" i="1" s="1"/>
  <c r="K1928" i="1" a="1"/>
  <c r="K1928" i="1" s="1"/>
  <c r="L1927" i="1" a="1"/>
  <c r="L1927" i="1" s="1"/>
  <c r="L1926" i="1" a="1"/>
  <c r="L1926" i="1" s="1"/>
  <c r="K1925" i="1" a="1"/>
  <c r="K1925" i="1" s="1"/>
  <c r="L1923" i="1" a="1"/>
  <c r="L1923" i="1" s="1"/>
  <c r="J1925" i="1" a="1"/>
  <c r="J1925" i="1" s="1"/>
  <c r="J1928" i="1" a="1"/>
  <c r="J1928" i="1" s="1"/>
  <c r="L1924" i="1" a="1"/>
  <c r="L1924" i="1" s="1"/>
  <c r="J1924" i="1" a="1"/>
  <c r="J1924" i="1" s="1"/>
  <c r="K1926" i="1" a="1"/>
  <c r="K1926" i="1" s="1"/>
  <c r="K1923" i="1" a="1"/>
  <c r="K1923" i="1" s="1"/>
  <c r="L1931" i="1" a="1"/>
  <c r="L1931" i="1" s="1"/>
  <c r="J1920" i="1" a="1"/>
  <c r="J1920" i="1" s="1"/>
  <c r="K1918" i="1" a="1"/>
  <c r="K1918" i="1" s="1"/>
  <c r="J1918" i="1" a="1"/>
  <c r="J1918" i="1" s="1"/>
  <c r="K1915" i="1" a="1"/>
  <c r="K1915" i="1" s="1"/>
  <c r="J1914" i="1" a="1"/>
  <c r="J1914" i="1" s="1"/>
  <c r="J1922" i="1" a="1"/>
  <c r="J1922" i="1" s="1"/>
  <c r="K1916" i="1" a="1"/>
  <c r="K1916" i="1" s="1"/>
  <c r="L1921" i="1" a="1"/>
  <c r="L1921" i="1" s="1"/>
  <c r="K1921" i="1" a="1"/>
  <c r="K1921" i="1" s="1"/>
  <c r="J1917" i="1" a="1"/>
  <c r="J1917" i="1" s="1"/>
  <c r="L1919" i="1" a="1"/>
  <c r="L1919" i="1" s="1"/>
  <c r="L1920" i="1" a="1"/>
  <c r="L1920" i="1" s="1"/>
  <c r="K1917" i="1" a="1"/>
  <c r="K1917" i="1" s="1"/>
  <c r="K1920" i="1" a="1"/>
  <c r="K1920" i="1" s="1"/>
  <c r="L1916" i="1" a="1"/>
  <c r="L1916" i="1" s="1"/>
  <c r="J1919" i="1" a="1"/>
  <c r="J1919" i="1" s="1"/>
  <c r="L1915" i="1" a="1"/>
  <c r="L1915" i="1" s="1"/>
  <c r="L1913" i="1" a="1"/>
  <c r="L1913" i="1" s="1"/>
  <c r="L1917" i="1" a="1"/>
  <c r="L1917" i="1" s="1"/>
  <c r="J1916" i="1" a="1"/>
  <c r="J1916" i="1" s="1"/>
  <c r="K1914" i="1" a="1"/>
  <c r="K1914" i="1" s="1"/>
  <c r="L1914" i="1" a="1"/>
  <c r="L1914" i="1" s="1"/>
  <c r="K1919" i="1" a="1"/>
  <c r="K1919" i="1" s="1"/>
  <c r="J1915" i="1" a="1"/>
  <c r="J1915" i="1" s="1"/>
  <c r="L1922" i="1" a="1"/>
  <c r="L1922" i="1" s="1"/>
  <c r="J1921" i="1" a="1"/>
  <c r="J1921" i="1" s="1"/>
  <c r="K1922" i="1" a="1"/>
  <c r="K1922" i="1" s="1"/>
  <c r="L1918" i="1" a="1"/>
  <c r="L1918" i="1" s="1"/>
  <c r="L1909" i="1" a="1"/>
  <c r="L1909" i="1" s="1"/>
  <c r="J1908" i="1" a="1"/>
  <c r="J1908" i="1" s="1"/>
  <c r="K1906" i="1" a="1"/>
  <c r="K1906" i="1" s="1"/>
  <c r="L1905" i="1" a="1"/>
  <c r="L1905" i="1" s="1"/>
  <c r="K1905" i="1" a="1"/>
  <c r="K1905" i="1" s="1"/>
  <c r="K1912" i="1" a="1"/>
  <c r="K1912" i="1" s="1"/>
  <c r="K1910" i="1" a="1"/>
  <c r="K1910" i="1" s="1"/>
  <c r="J1906" i="1" a="1"/>
  <c r="J1906" i="1" s="1"/>
  <c r="J1910" i="1" a="1"/>
  <c r="J1910" i="1" s="1"/>
  <c r="L1911" i="1" a="1"/>
  <c r="L1911" i="1" s="1"/>
  <c r="K1911" i="1" a="1"/>
  <c r="K1911" i="1" s="1"/>
  <c r="J1911" i="1" a="1"/>
  <c r="J1911" i="1" s="1"/>
  <c r="L1910" i="1" a="1"/>
  <c r="L1910" i="1" s="1"/>
  <c r="J1907" i="1" a="1"/>
  <c r="J1907" i="1" s="1"/>
  <c r="L1904" i="1" a="1"/>
  <c r="L1904" i="1" s="1"/>
  <c r="K1907" i="1" a="1"/>
  <c r="K1907" i="1" s="1"/>
  <c r="L1908" i="1" a="1"/>
  <c r="L1908" i="1" s="1"/>
  <c r="L1907" i="1" a="1"/>
  <c r="L1907" i="1" s="1"/>
  <c r="L1906" i="1" a="1"/>
  <c r="L1906" i="1" s="1"/>
  <c r="J1909" i="1" a="1"/>
  <c r="J1909" i="1" s="1"/>
  <c r="K1908" i="1" a="1"/>
  <c r="K1908" i="1" s="1"/>
  <c r="J1905" i="1" a="1"/>
  <c r="J1905" i="1" s="1"/>
  <c r="J1913" i="1" a="1"/>
  <c r="J1913" i="1" s="1"/>
  <c r="K1909" i="1" a="1"/>
  <c r="K1909" i="1" s="1"/>
  <c r="L1912" i="1" a="1"/>
  <c r="L1912" i="1" s="1"/>
  <c r="K1913" i="1" a="1"/>
  <c r="K1913" i="1" s="1"/>
  <c r="J1912" i="1" a="1"/>
  <c r="J1912" i="1" s="1"/>
  <c r="J1904" i="1" a="1"/>
  <c r="J1904" i="1" s="1"/>
  <c r="K1904" i="1" a="1"/>
  <c r="K1904" i="1" s="1"/>
  <c r="J1672" i="1" a="1"/>
  <c r="J1672" i="1" s="1"/>
  <c r="K1676" i="1" a="1"/>
  <c r="K1676" i="1" s="1"/>
  <c r="J1675" i="1" a="1"/>
  <c r="J1675" i="1" s="1"/>
  <c r="L1674" i="1" a="1"/>
  <c r="L1674" i="1" s="1"/>
  <c r="K1672" i="1" a="1"/>
  <c r="K1672" i="1" s="1"/>
  <c r="L1672" i="1" a="1"/>
  <c r="L1672" i="1" s="1"/>
  <c r="K1674" i="1" a="1"/>
  <c r="K1674" i="1" s="1"/>
  <c r="J1676" i="1" a="1"/>
  <c r="J1676" i="1" s="1"/>
  <c r="L1676" i="1" a="1"/>
  <c r="L1676" i="1" s="1"/>
  <c r="J1674" i="1" a="1"/>
  <c r="J1674" i="1" s="1"/>
  <c r="J1673" i="1" a="1"/>
  <c r="J1673" i="1" s="1"/>
  <c r="L1675" i="1" a="1"/>
  <c r="L1675" i="1" s="1"/>
  <c r="L1673" i="1" a="1"/>
  <c r="L1673" i="1" s="1"/>
  <c r="K1675" i="1" a="1"/>
  <c r="K1675" i="1" s="1"/>
  <c r="K1673" i="1" a="1"/>
  <c r="K1673" i="1" s="1"/>
  <c r="J1669" i="1" a="1"/>
  <c r="J1669" i="1" s="1"/>
  <c r="J1668" i="1" a="1"/>
  <c r="J1668" i="1" s="1"/>
  <c r="K1668" i="1" a="1"/>
  <c r="K1668" i="1" s="1"/>
  <c r="J1667" i="1" a="1"/>
  <c r="J1667" i="1" s="1"/>
  <c r="L1662" i="1" a="1"/>
  <c r="L1662" i="1" s="1"/>
  <c r="L1660" i="1" a="1"/>
  <c r="L1660" i="1" s="1"/>
  <c r="L1667" i="1" a="1"/>
  <c r="L1667" i="1" s="1"/>
  <c r="J1662" i="1" a="1"/>
  <c r="J1662" i="1" s="1"/>
  <c r="L1671" i="1" a="1"/>
  <c r="L1671" i="1" s="1"/>
  <c r="K1671" i="1" a="1"/>
  <c r="K1671" i="1" s="1"/>
  <c r="K1660" i="1" a="1"/>
  <c r="K1660" i="1" s="1"/>
  <c r="K1662" i="1" a="1"/>
  <c r="K1662" i="1" s="1"/>
  <c r="J1661" i="1" a="1"/>
  <c r="J1661" i="1" s="1"/>
  <c r="K1661" i="1" a="1"/>
  <c r="K1661" i="1" s="1"/>
  <c r="K1670" i="1" a="1"/>
  <c r="K1670" i="1" s="1"/>
  <c r="L1670" i="1" a="1"/>
  <c r="L1670" i="1" s="1"/>
  <c r="L1668" i="1" a="1"/>
  <c r="L1668" i="1" s="1"/>
  <c r="K1667" i="1" a="1"/>
  <c r="K1667" i="1" s="1"/>
  <c r="L1661" i="1" a="1"/>
  <c r="L1661" i="1" s="1"/>
  <c r="J1660" i="1" a="1"/>
  <c r="J1660" i="1" s="1"/>
  <c r="K1669" i="1" a="1"/>
  <c r="K1669" i="1" s="1"/>
  <c r="L1669" i="1" a="1"/>
  <c r="L1669" i="1" s="1"/>
  <c r="J1671" i="1" a="1"/>
  <c r="J1671" i="1" s="1"/>
  <c r="J1670" i="1" a="1"/>
  <c r="J1670" i="1" s="1"/>
  <c r="J1647" i="1" a="1"/>
  <c r="J1647" i="1" s="1"/>
  <c r="L1647" i="1" a="1"/>
  <c r="L1647" i="1" s="1"/>
  <c r="K1647" i="1" a="1"/>
  <c r="K1647" i="1" s="1"/>
  <c r="K1646" i="1" a="1"/>
  <c r="K1646" i="1" s="1"/>
  <c r="J1654" i="1" a="1"/>
  <c r="J1654" i="1" s="1"/>
  <c r="J1646" i="1" a="1"/>
  <c r="J1646" i="1" s="1"/>
  <c r="L1646" i="1" a="1"/>
  <c r="L1646" i="1" s="1"/>
  <c r="L1654" i="1" a="1"/>
  <c r="L1654" i="1" s="1"/>
  <c r="K1654" i="1" a="1"/>
  <c r="K1654" i="1" s="1"/>
  <c r="K1642" i="1" a="1"/>
  <c r="K1642" i="1" s="1"/>
  <c r="J1629" i="1" a="1"/>
  <c r="J1629" i="1" s="1"/>
  <c r="K1626" i="1" a="1"/>
  <c r="K1626" i="1" s="1"/>
  <c r="J1628" i="1" a="1"/>
  <c r="J1628" i="1" s="1"/>
  <c r="K1627" i="1" a="1"/>
  <c r="K1627" i="1" s="1"/>
  <c r="K1628" i="1" a="1"/>
  <c r="K1628" i="1" s="1"/>
  <c r="L1627" i="1" a="1"/>
  <c r="L1627" i="1" s="1"/>
  <c r="L1643" i="1" a="1"/>
  <c r="L1643" i="1" s="1"/>
  <c r="J1643" i="1" a="1"/>
  <c r="J1643" i="1" s="1"/>
  <c r="K1643" i="1" a="1"/>
  <c r="K1643" i="1" s="1"/>
  <c r="L1642" i="1" a="1"/>
  <c r="L1642" i="1" s="1"/>
  <c r="K1629" i="1" a="1"/>
  <c r="K1629" i="1" s="1"/>
  <c r="L1626" i="1" a="1"/>
  <c r="L1626" i="1" s="1"/>
  <c r="L1628" i="1" a="1"/>
  <c r="L1628" i="1" s="1"/>
  <c r="J1642" i="1" a="1"/>
  <c r="J1642" i="1" s="1"/>
  <c r="J1627" i="1" a="1"/>
  <c r="J1627" i="1" s="1"/>
  <c r="L1629" i="1" a="1"/>
  <c r="L1629" i="1" s="1"/>
  <c r="J1625" i="1" a="1"/>
  <c r="J1625" i="1" s="1"/>
  <c r="J1623" i="1" a="1"/>
  <c r="J1623" i="1" s="1"/>
  <c r="K1622" i="1" a="1"/>
  <c r="K1622" i="1" s="1"/>
  <c r="L1623" i="1" a="1"/>
  <c r="L1623" i="1" s="1"/>
  <c r="K1621" i="1" a="1"/>
  <c r="K1621" i="1" s="1"/>
  <c r="L1621" i="1" a="1"/>
  <c r="L1621" i="1" s="1"/>
  <c r="L1624" i="1" a="1"/>
  <c r="L1624" i="1" s="1"/>
  <c r="L1625" i="1" a="1"/>
  <c r="L1625" i="1" s="1"/>
  <c r="K1625" i="1" a="1"/>
  <c r="K1625" i="1" s="1"/>
  <c r="K1624" i="1" a="1"/>
  <c r="K1624" i="1" s="1"/>
  <c r="J1624" i="1" a="1"/>
  <c r="J1624" i="1" s="1"/>
  <c r="K1619" i="1" a="1"/>
  <c r="K1619" i="1" s="1"/>
  <c r="K1623" i="1" a="1"/>
  <c r="K1623" i="1" s="1"/>
  <c r="J1621" i="1" a="1"/>
  <c r="J1621" i="1" s="1"/>
  <c r="L1622" i="1" a="1"/>
  <c r="L1622" i="1" s="1"/>
  <c r="J1622" i="1" a="1"/>
  <c r="J1622" i="1" s="1"/>
  <c r="J1619" i="1" a="1"/>
  <c r="J1619" i="1" s="1"/>
  <c r="L1619" i="1" a="1"/>
  <c r="L1619" i="1" s="1"/>
  <c r="L1613" i="1" a="1"/>
  <c r="L1613" i="1" s="1"/>
  <c r="K1613" i="1" a="1"/>
  <c r="K1613" i="1" s="1"/>
  <c r="J1613" i="1" a="1"/>
  <c r="J1613" i="1" s="1"/>
  <c r="J1626" i="1" a="1"/>
  <c r="J1626" i="1" s="1"/>
  <c r="L1604" i="1" a="1"/>
  <c r="L1604" i="1" s="1"/>
  <c r="J1605" i="1" a="1"/>
  <c r="J1605" i="1" s="1"/>
  <c r="J1604" i="1" a="1"/>
  <c r="J1604" i="1" s="1"/>
  <c r="K1598" i="1" a="1"/>
  <c r="K1598" i="1" s="1"/>
  <c r="K1611" i="1" a="1"/>
  <c r="K1611" i="1" s="1"/>
  <c r="L1612" i="1" a="1"/>
  <c r="L1612" i="1" s="1"/>
  <c r="J1598" i="1" a="1"/>
  <c r="J1598" i="1" s="1"/>
  <c r="K1612" i="1" a="1"/>
  <c r="K1612" i="1" s="1"/>
  <c r="J1612" i="1" a="1"/>
  <c r="J1612" i="1" s="1"/>
  <c r="K1604" i="1" a="1"/>
  <c r="K1604" i="1" s="1"/>
  <c r="L1605" i="1" a="1"/>
  <c r="L1605" i="1" s="1"/>
  <c r="K1605" i="1" a="1"/>
  <c r="K1605" i="1" s="1"/>
  <c r="L1598" i="1" a="1"/>
  <c r="L1598" i="1" s="1"/>
  <c r="L1611" i="1" a="1"/>
  <c r="L1611" i="1" s="1"/>
  <c r="J1611" i="1" a="1"/>
  <c r="J1611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2306" i="1" a="1"/>
  <c r="L2306" i="1" s="1"/>
  <c r="K2312" i="1" a="1"/>
  <c r="K2312" i="1" s="1"/>
  <c r="K2310" i="1" a="1"/>
  <c r="K2310" i="1" s="1"/>
  <c r="J2308" i="1" a="1"/>
  <c r="J2308" i="1" s="1"/>
  <c r="J2304" i="1" a="1"/>
  <c r="J2304" i="1" s="1"/>
  <c r="K2306" i="1" a="1"/>
  <c r="K2306" i="1" s="1"/>
  <c r="K2308" i="1" a="1"/>
  <c r="K2308" i="1" s="1"/>
  <c r="J2310" i="1" a="1"/>
  <c r="J2310" i="1" s="1"/>
  <c r="K2303" i="1" a="1"/>
  <c r="K2303" i="1" s="1"/>
  <c r="L2310" i="1" a="1"/>
  <c r="L2310" i="1" s="1"/>
  <c r="K2304" i="1" a="1"/>
  <c r="K2304" i="1" s="1"/>
  <c r="L2303" i="1" a="1"/>
  <c r="L2303" i="1" s="1"/>
  <c r="J2306" i="1" a="1"/>
  <c r="J2306" i="1" s="1"/>
  <c r="L2312" i="1" a="1"/>
  <c r="L2312" i="1" s="1"/>
  <c r="J2312" i="1" a="1"/>
  <c r="J2312" i="1" s="1"/>
  <c r="L2304" i="1" a="1"/>
  <c r="L2304" i="1" s="1"/>
  <c r="L2308" i="1" a="1"/>
  <c r="L2308" i="1" s="1"/>
  <c r="K2297" i="1" a="1"/>
  <c r="K2297" i="1" s="1"/>
  <c r="L2292" i="1" a="1"/>
  <c r="L2292" i="1" s="1"/>
  <c r="K2300" i="1" a="1"/>
  <c r="K2300" i="1" s="1"/>
  <c r="J2294" i="1" a="1"/>
  <c r="J2294" i="1" s="1"/>
  <c r="K2298" i="1" a="1"/>
  <c r="K2298" i="1" s="1"/>
  <c r="L2302" i="1" a="1"/>
  <c r="L2302" i="1" s="1"/>
  <c r="K2302" i="1" a="1"/>
  <c r="K2302" i="1" s="1"/>
  <c r="J2300" i="1" a="1"/>
  <c r="J2300" i="1" s="1"/>
  <c r="L2290" i="1" a="1"/>
  <c r="L2290" i="1" s="1"/>
  <c r="L2300" i="1" a="1"/>
  <c r="L2300" i="1" s="1"/>
  <c r="J2298" i="1" a="1"/>
  <c r="J2298" i="1" s="1"/>
  <c r="L2297" i="1" a="1"/>
  <c r="L2297" i="1" s="1"/>
  <c r="L2294" i="1" a="1"/>
  <c r="L2294" i="1" s="1"/>
  <c r="J2297" i="1" a="1"/>
  <c r="J2297" i="1" s="1"/>
  <c r="J2292" i="1" a="1"/>
  <c r="J2292" i="1" s="1"/>
  <c r="K2292" i="1" a="1"/>
  <c r="K2292" i="1" s="1"/>
  <c r="K2294" i="1" a="1"/>
  <c r="K2294" i="1" s="1"/>
  <c r="K2290" i="1" a="1"/>
  <c r="K2290" i="1" s="1"/>
  <c r="J2302" i="1" a="1"/>
  <c r="J2302" i="1" s="1"/>
  <c r="L2298" i="1" a="1"/>
  <c r="L2298" i="1" s="1"/>
  <c r="J2303" i="1" a="1"/>
  <c r="J2303" i="1" s="1"/>
  <c r="J2290" i="1" a="1"/>
  <c r="J2290" i="1" s="1"/>
  <c r="K2288" i="1" a="1"/>
  <c r="K2288" i="1" s="1"/>
  <c r="J2288" i="1" a="1"/>
  <c r="J2288" i="1" s="1"/>
  <c r="L2286" i="1" a="1"/>
  <c r="L2286" i="1" s="1"/>
  <c r="J2286" i="1" a="1"/>
  <c r="J2286" i="1" s="1"/>
  <c r="J2284" i="1" a="1"/>
  <c r="J2284" i="1" s="1"/>
  <c r="L2282" i="1" a="1"/>
  <c r="L2282" i="1" s="1"/>
  <c r="K2281" i="1" a="1"/>
  <c r="K2281" i="1" s="1"/>
  <c r="J2277" i="1" a="1"/>
  <c r="J2277" i="1" s="1"/>
  <c r="J2282" i="1" a="1"/>
  <c r="J2282" i="1" s="1"/>
  <c r="L2284" i="1" a="1"/>
  <c r="L2284" i="1" s="1"/>
  <c r="K2286" i="1" a="1"/>
  <c r="K2286" i="1" s="1"/>
  <c r="L2280" i="1" a="1"/>
  <c r="L2280" i="1" s="1"/>
  <c r="K2278" i="1" a="1"/>
  <c r="K2278" i="1" s="1"/>
  <c r="K2280" i="1" a="1"/>
  <c r="K2280" i="1" s="1"/>
  <c r="L2281" i="1" a="1"/>
  <c r="L2281" i="1" s="1"/>
  <c r="K2284" i="1" a="1"/>
  <c r="K2284" i="1" s="1"/>
  <c r="J2281" i="1" a="1"/>
  <c r="J2281" i="1" s="1"/>
  <c r="J2280" i="1" a="1"/>
  <c r="J2280" i="1" s="1"/>
  <c r="L2278" i="1" a="1"/>
  <c r="L2278" i="1" s="1"/>
  <c r="L2288" i="1" a="1"/>
  <c r="L2288" i="1" s="1"/>
  <c r="K2282" i="1" a="1"/>
  <c r="K2282" i="1" s="1"/>
  <c r="J2278" i="1" a="1"/>
  <c r="J2278" i="1" s="1"/>
  <c r="L2277" i="1" a="1"/>
  <c r="L2277" i="1" s="1"/>
  <c r="K2277" i="1" a="1"/>
  <c r="K2277" i="1" s="1"/>
  <c r="L2275" i="1" a="1"/>
  <c r="L2275" i="1" s="1"/>
  <c r="K2275" i="1" a="1"/>
  <c r="K2275" i="1" s="1"/>
  <c r="J2271" i="1" a="1"/>
  <c r="J2271" i="1" s="1"/>
  <c r="L2267" i="1" a="1"/>
  <c r="L2267" i="1" s="1"/>
  <c r="L2263" i="1" a="1"/>
  <c r="L2263" i="1" s="1"/>
  <c r="L2271" i="1" a="1"/>
  <c r="L2271" i="1" s="1"/>
  <c r="J2265" i="1" a="1"/>
  <c r="J2265" i="1" s="1"/>
  <c r="J2267" i="1" a="1"/>
  <c r="J2267" i="1" s="1"/>
  <c r="J2275" i="1" a="1"/>
  <c r="J2275" i="1" s="1"/>
  <c r="L2274" i="1" a="1"/>
  <c r="L2274" i="1" s="1"/>
  <c r="K2274" i="1" a="1"/>
  <c r="K2274" i="1" s="1"/>
  <c r="J2274" i="1" a="1"/>
  <c r="J2274" i="1" s="1"/>
  <c r="J2269" i="1" a="1"/>
  <c r="J2269" i="1" s="1"/>
  <c r="K2271" i="1" a="1"/>
  <c r="K2271" i="1" s="1"/>
  <c r="K2265" i="1" a="1"/>
  <c r="K2265" i="1" s="1"/>
  <c r="L2265" i="1" a="1"/>
  <c r="L2265" i="1" s="1"/>
  <c r="K2263" i="1" a="1"/>
  <c r="K2263" i="1" s="1"/>
  <c r="K2267" i="1" a="1"/>
  <c r="K2267" i="1" s="1"/>
  <c r="L2269" i="1" a="1"/>
  <c r="L2269" i="1" s="1"/>
  <c r="J2263" i="1" a="1"/>
  <c r="J2263" i="1" s="1"/>
  <c r="K2269" i="1" a="1"/>
  <c r="K2269" i="1" s="1"/>
  <c r="L2258" i="1" a="1"/>
  <c r="L2258" i="1" s="1"/>
  <c r="J2252" i="1" a="1"/>
  <c r="J2252" i="1" s="1"/>
  <c r="K2258" i="1" a="1"/>
  <c r="K2258" i="1" s="1"/>
  <c r="L2255" i="1" a="1"/>
  <c r="L2255" i="1" s="1"/>
  <c r="K2248" i="1" a="1"/>
  <c r="K2248" i="1" s="1"/>
  <c r="K2252" i="1" a="1"/>
  <c r="K2252" i="1" s="1"/>
  <c r="K2256" i="1" a="1"/>
  <c r="K2256" i="1" s="1"/>
  <c r="L2256" i="1" a="1"/>
  <c r="L2256" i="1" s="1"/>
  <c r="L2261" i="1" a="1"/>
  <c r="L2261" i="1" s="1"/>
  <c r="K2261" i="1" a="1"/>
  <c r="K2261" i="1" s="1"/>
  <c r="J2261" i="1" a="1"/>
  <c r="J2261" i="1" s="1"/>
  <c r="J2250" i="1" a="1"/>
  <c r="J2250" i="1" s="1"/>
  <c r="L2248" i="1" a="1"/>
  <c r="L2248" i="1" s="1"/>
  <c r="J2260" i="1" a="1"/>
  <c r="J2260" i="1" s="1"/>
  <c r="L2250" i="1" a="1"/>
  <c r="L2250" i="1" s="1"/>
  <c r="J2248" i="1" a="1"/>
  <c r="J2248" i="1" s="1"/>
  <c r="J2258" i="1" a="1"/>
  <c r="J2258" i="1" s="1"/>
  <c r="J2256" i="1" a="1"/>
  <c r="J2256" i="1" s="1"/>
  <c r="L2252" i="1" a="1"/>
  <c r="L2252" i="1" s="1"/>
  <c r="L2260" i="1" a="1"/>
  <c r="L2260" i="1" s="1"/>
  <c r="J2255" i="1" a="1"/>
  <c r="J2255" i="1" s="1"/>
  <c r="K2260" i="1" a="1"/>
  <c r="K2260" i="1" s="1"/>
  <c r="K2255" i="1" a="1"/>
  <c r="K2255" i="1" s="1"/>
  <c r="K2250" i="1" a="1"/>
  <c r="K2250" i="1" s="1"/>
  <c r="L2246" i="1" a="1"/>
  <c r="L2246" i="1" s="1"/>
  <c r="K2246" i="1" a="1"/>
  <c r="K2246" i="1" s="1"/>
  <c r="J2246" i="1" a="1"/>
  <c r="J2246" i="1" s="1"/>
  <c r="K2242" i="1" a="1"/>
  <c r="K2242" i="1" s="1"/>
  <c r="J2239" i="1" a="1"/>
  <c r="J2239" i="1" s="1"/>
  <c r="J2237" i="1" a="1"/>
  <c r="J2237" i="1" s="1"/>
  <c r="L2242" i="1" a="1"/>
  <c r="L2242" i="1" s="1"/>
  <c r="L2244" i="1" a="1"/>
  <c r="L2244" i="1" s="1"/>
  <c r="L2241" i="1" a="1"/>
  <c r="L2241" i="1" s="1"/>
  <c r="L2236" i="1" a="1"/>
  <c r="L2236" i="1" s="1"/>
  <c r="K2244" i="1" a="1"/>
  <c r="K2244" i="1" s="1"/>
  <c r="L2237" i="1" a="1"/>
  <c r="L2237" i="1" s="1"/>
  <c r="K2239" i="1" a="1"/>
  <c r="K2239" i="1" s="1"/>
  <c r="K2237" i="1" a="1"/>
  <c r="K2237" i="1" s="1"/>
  <c r="J2236" i="1" a="1"/>
  <c r="J2236" i="1" s="1"/>
  <c r="K2236" i="1" a="1"/>
  <c r="K2236" i="1" s="1"/>
  <c r="J2241" i="1" a="1"/>
  <c r="J2241" i="1" s="1"/>
  <c r="J2244" i="1" a="1"/>
  <c r="J2244" i="1" s="1"/>
  <c r="K2241" i="1" a="1"/>
  <c r="K2241" i="1" s="1"/>
  <c r="J2242" i="1" a="1"/>
  <c r="J2242" i="1" s="1"/>
  <c r="L2239" i="1" a="1"/>
  <c r="L2239" i="1" s="1"/>
  <c r="L1039" i="1" a="1"/>
  <c r="L1039" i="1" s="1"/>
  <c r="J1041" i="1" a="1"/>
  <c r="J1041" i="1" s="1"/>
  <c r="J1039" i="1" a="1"/>
  <c r="J1039" i="1" s="1"/>
  <c r="L1041" i="1" a="1"/>
  <c r="L1041" i="1" s="1"/>
  <c r="K1039" i="1" a="1"/>
  <c r="K1039" i="1" s="1"/>
  <c r="K1032" i="1" a="1"/>
  <c r="K1032" i="1" s="1"/>
  <c r="K1041" i="1" a="1"/>
  <c r="K1041" i="1" s="1"/>
  <c r="L1032" i="1" a="1"/>
  <c r="L1032" i="1" s="1"/>
  <c r="J1032" i="1" a="1"/>
  <c r="J1032" i="1" s="1"/>
  <c r="J1027" i="1" a="1"/>
  <c r="J1027" i="1" s="1"/>
  <c r="K1027" i="1" a="1"/>
  <c r="K1027" i="1" s="1"/>
  <c r="J1029" i="1" a="1"/>
  <c r="J1029" i="1" s="1"/>
  <c r="L1029" i="1" a="1"/>
  <c r="L1029" i="1" s="1"/>
  <c r="K1029" i="1" a="1"/>
  <c r="K1029" i="1" s="1"/>
  <c r="L1027" i="1" a="1"/>
  <c r="L1027" i="1" s="1"/>
  <c r="L1024" i="1" a="1"/>
  <c r="L1024" i="1" s="1"/>
  <c r="K1024" i="1" a="1"/>
  <c r="K1024" i="1" s="1"/>
  <c r="J1024" i="1" a="1"/>
  <c r="J1024" i="1" s="1"/>
  <c r="J1008" i="1" a="1"/>
  <c r="J1008" i="1" s="1"/>
  <c r="J1054" i="1" s="1" a="1"/>
  <c r="J1054" i="1" s="1"/>
  <c r="L1008" i="1" a="1"/>
  <c r="L1008" i="1" s="1"/>
  <c r="L1054" i="1" s="1" a="1"/>
  <c r="L1054" i="1" s="1"/>
  <c r="K999" i="1" a="1"/>
  <c r="K999" i="1" s="1"/>
  <c r="K1051" i="1" s="1" a="1"/>
  <c r="K1051" i="1" s="1"/>
  <c r="L999" i="1" a="1"/>
  <c r="L999" i="1" s="1"/>
  <c r="L1051" i="1" s="1" a="1"/>
  <c r="L1051" i="1" s="1"/>
  <c r="K1008" i="1" a="1"/>
  <c r="K1008" i="1" s="1"/>
  <c r="K1054" i="1" s="1" a="1"/>
  <c r="K1054" i="1" s="1"/>
  <c r="L978" i="1" a="1"/>
  <c r="L978" i="1" s="1"/>
  <c r="K991" i="1" a="1"/>
  <c r="K991" i="1" s="1"/>
  <c r="L991" i="1" a="1"/>
  <c r="L991" i="1" s="1"/>
  <c r="J991" i="1" a="1"/>
  <c r="J991" i="1" s="1"/>
  <c r="L985" i="1" a="1"/>
  <c r="L985" i="1" s="1"/>
  <c r="J979" i="1" a="1"/>
  <c r="J979" i="1" s="1"/>
  <c r="J1053" i="1" s="1" a="1"/>
  <c r="J1053" i="1" s="1"/>
  <c r="K985" i="1" a="1"/>
  <c r="K985" i="1" s="1"/>
  <c r="J985" i="1" a="1"/>
  <c r="J985" i="1" s="1"/>
  <c r="L979" i="1" a="1"/>
  <c r="L979" i="1" s="1"/>
  <c r="L1053" i="1" s="1" a="1"/>
  <c r="L1053" i="1" s="1"/>
  <c r="J999" i="1" a="1"/>
  <c r="J999" i="1" s="1"/>
  <c r="J1051" i="1" s="1" a="1"/>
  <c r="J1051" i="1" s="1"/>
  <c r="L998" i="1" a="1"/>
  <c r="L998" i="1" s="1"/>
  <c r="K979" i="1" a="1"/>
  <c r="K979" i="1" s="1"/>
  <c r="K1053" i="1" s="1" a="1"/>
  <c r="K1053" i="1" s="1"/>
  <c r="J978" i="1" a="1"/>
  <c r="J978" i="1" s="1"/>
  <c r="K998" i="1" a="1"/>
  <c r="K998" i="1" s="1"/>
  <c r="J998" i="1" a="1"/>
  <c r="J998" i="1" s="1"/>
  <c r="K978" i="1" a="1"/>
  <c r="K978" i="1" s="1"/>
  <c r="J975" i="1" a="1"/>
  <c r="J975" i="1" s="1"/>
  <c r="K976" i="1" a="1"/>
  <c r="K976" i="1" s="1"/>
  <c r="J976" i="1" a="1"/>
  <c r="J976" i="1" s="1"/>
  <c r="L976" i="1" a="1"/>
  <c r="L976" i="1" s="1"/>
  <c r="L975" i="1" a="1"/>
  <c r="L975" i="1" s="1"/>
  <c r="K975" i="1" a="1"/>
  <c r="K975" i="1" s="1"/>
  <c r="L928" i="1" a="1"/>
  <c r="L928" i="1" s="1"/>
  <c r="K928" i="1" a="1"/>
  <c r="K928" i="1" s="1"/>
  <c r="L914" i="1" a="1"/>
  <c r="L914" i="1" s="1"/>
  <c r="L896" i="1" a="1"/>
  <c r="L896" i="1" s="1"/>
  <c r="L903" i="1" s="1"/>
  <c r="J914" i="1" a="1"/>
  <c r="J914" i="1" s="1"/>
  <c r="K914" i="1" a="1"/>
  <c r="K914" i="1" s="1"/>
  <c r="J916" i="1" a="1"/>
  <c r="J916" i="1" s="1"/>
  <c r="J928" i="1" a="1"/>
  <c r="J928" i="1" s="1"/>
  <c r="L916" i="1" a="1"/>
  <c r="L916" i="1" s="1"/>
  <c r="K916" i="1" a="1"/>
  <c r="K916" i="1" s="1"/>
  <c r="K885" i="1" a="1"/>
  <c r="K885" i="1" s="1"/>
  <c r="L885" i="1" a="1"/>
  <c r="L885" i="1" s="1"/>
  <c r="J885" i="1" a="1"/>
  <c r="J885" i="1" s="1"/>
  <c r="K896" i="1" a="1"/>
  <c r="K896" i="1" s="1"/>
  <c r="J896" i="1" a="1"/>
  <c r="J896" i="1" s="1"/>
  <c r="L884" i="1" a="1"/>
  <c r="L884" i="1" s="1"/>
  <c r="J884" i="1" a="1"/>
  <c r="J884" i="1" s="1"/>
  <c r="K884" i="1" a="1"/>
  <c r="K884" i="1" s="1"/>
  <c r="L804" i="1" a="1"/>
  <c r="L804" i="1" s="1"/>
  <c r="K802" i="1" a="1"/>
  <c r="K802" i="1" s="1"/>
  <c r="J804" i="1" a="1"/>
  <c r="J804" i="1" s="1"/>
  <c r="K806" i="1" a="1"/>
  <c r="K806" i="1" s="1"/>
  <c r="J806" i="1" a="1"/>
  <c r="J806" i="1" s="1"/>
  <c r="L802" i="1" a="1"/>
  <c r="L802" i="1" s="1"/>
  <c r="K804" i="1" a="1"/>
  <c r="K804" i="1" s="1"/>
  <c r="L806" i="1" a="1"/>
  <c r="L806" i="1" s="1"/>
  <c r="J802" i="1" a="1"/>
  <c r="J802" i="1" s="1"/>
  <c r="K780" i="1" a="1"/>
  <c r="K780" i="1" s="1"/>
  <c r="K779" i="1" s="1"/>
  <c r="K786" i="1" s="1"/>
  <c r="K787" i="1" s="1"/>
  <c r="L780" i="1" a="1"/>
  <c r="L780" i="1" s="1"/>
  <c r="L779" i="1" s="1"/>
  <c r="L786" i="1" s="1"/>
  <c r="L787" i="1" s="1"/>
  <c r="J780" i="1" a="1"/>
  <c r="J780" i="1" s="1"/>
  <c r="J779" i="1" s="1"/>
  <c r="J766" i="1" a="1"/>
  <c r="J766" i="1" s="1"/>
  <c r="J816" i="1" s="1" a="1"/>
  <c r="J816" i="1" s="1"/>
  <c r="L766" i="1" a="1"/>
  <c r="L766" i="1" s="1"/>
  <c r="L816" i="1" s="1" a="1"/>
  <c r="L816" i="1" s="1"/>
  <c r="K766" i="1" a="1"/>
  <c r="K766" i="1" s="1"/>
  <c r="K816" i="1" s="1" a="1"/>
  <c r="K816" i="1" s="1"/>
  <c r="J1900" i="1" a="1"/>
  <c r="J1900" i="1" s="1"/>
  <c r="K1893" i="1" a="1"/>
  <c r="K1893" i="1" s="1"/>
  <c r="J1893" i="1" a="1"/>
  <c r="J1893" i="1" s="1"/>
  <c r="J1898" i="1" a="1"/>
  <c r="J1898" i="1" s="1"/>
  <c r="J1896" i="1" a="1"/>
  <c r="J1896" i="1" s="1"/>
  <c r="L1900" i="1" a="1"/>
  <c r="L1900" i="1" s="1"/>
  <c r="J1894" i="1" a="1"/>
  <c r="J1894" i="1" s="1"/>
  <c r="L1893" i="1" a="1"/>
  <c r="L1893" i="1" s="1"/>
  <c r="K1902" i="1" a="1"/>
  <c r="K1902" i="1" s="1"/>
  <c r="K1894" i="1" a="1"/>
  <c r="K1894" i="1" s="1"/>
  <c r="L1894" i="1" a="1"/>
  <c r="L1894" i="1" s="1"/>
  <c r="L1902" i="1" a="1"/>
  <c r="L1902" i="1" s="1"/>
  <c r="K1896" i="1" a="1"/>
  <c r="K1896" i="1" s="1"/>
  <c r="L1896" i="1" a="1"/>
  <c r="L1896" i="1" s="1"/>
  <c r="K1900" i="1" a="1"/>
  <c r="K1900" i="1" s="1"/>
  <c r="K1898" i="1" a="1"/>
  <c r="K1898" i="1" s="1"/>
  <c r="L1898" i="1" a="1"/>
  <c r="L1898" i="1" s="1"/>
  <c r="J1902" i="1" a="1"/>
  <c r="J1902" i="1" s="1"/>
  <c r="K1884" i="1" a="1"/>
  <c r="K1884" i="1" s="1"/>
  <c r="K1882" i="1" a="1"/>
  <c r="K1882" i="1" s="1"/>
  <c r="L1884" i="1" a="1"/>
  <c r="L1884" i="1" s="1"/>
  <c r="L1882" i="1" a="1"/>
  <c r="L1882" i="1" s="1"/>
  <c r="J1888" i="1" a="1"/>
  <c r="J1888" i="1" s="1"/>
  <c r="K1888" i="1" a="1"/>
  <c r="K1888" i="1" s="1"/>
  <c r="L1890" i="1" a="1"/>
  <c r="L1890" i="1" s="1"/>
  <c r="L1888" i="1" a="1"/>
  <c r="L1888" i="1" s="1"/>
  <c r="K1890" i="1" a="1"/>
  <c r="K1890" i="1" s="1"/>
  <c r="J1890" i="1" a="1"/>
  <c r="J1890" i="1" s="1"/>
  <c r="J1887" i="1" a="1"/>
  <c r="J1887" i="1" s="1"/>
  <c r="K1880" i="1" a="1"/>
  <c r="K1880" i="1" s="1"/>
  <c r="K1887" i="1" a="1"/>
  <c r="K1887" i="1" s="1"/>
  <c r="K1892" i="1" a="1"/>
  <c r="K1892" i="1" s="1"/>
  <c r="L1892" i="1" a="1"/>
  <c r="L1892" i="1" s="1"/>
  <c r="L1887" i="1" a="1"/>
  <c r="L1887" i="1" s="1"/>
  <c r="L1880" i="1" a="1"/>
  <c r="L1880" i="1" s="1"/>
  <c r="J1892" i="1" a="1"/>
  <c r="J1892" i="1" s="1"/>
  <c r="J1884" i="1" a="1"/>
  <c r="J1884" i="1" s="1"/>
  <c r="J1882" i="1" a="1"/>
  <c r="J1882" i="1" s="1"/>
  <c r="L1876" i="1" a="1"/>
  <c r="L1876" i="1" s="1"/>
  <c r="K1876" i="1" a="1"/>
  <c r="K1876" i="1" s="1"/>
  <c r="J1876" i="1" a="1"/>
  <c r="J1876" i="1" s="1"/>
  <c r="J1868" i="1" a="1"/>
  <c r="J1868" i="1" s="1"/>
  <c r="J1870" i="1" a="1"/>
  <c r="J1870" i="1" s="1"/>
  <c r="L1874" i="1" a="1"/>
  <c r="L1874" i="1" s="1"/>
  <c r="K1874" i="1" a="1"/>
  <c r="K1874" i="1" s="1"/>
  <c r="K1868" i="1" a="1"/>
  <c r="K1868" i="1" s="1"/>
  <c r="L1871" i="1" a="1"/>
  <c r="L1871" i="1" s="1"/>
  <c r="K1867" i="1" a="1"/>
  <c r="K1867" i="1" s="1"/>
  <c r="L1868" i="1" a="1"/>
  <c r="L1868" i="1" s="1"/>
  <c r="K1870" i="1" a="1"/>
  <c r="K1870" i="1" s="1"/>
  <c r="L1872" i="1" a="1"/>
  <c r="L1872" i="1" s="1"/>
  <c r="K1872" i="1" a="1"/>
  <c r="K1872" i="1" s="1"/>
  <c r="J1872" i="1" a="1"/>
  <c r="J1872" i="1" s="1"/>
  <c r="J1867" i="1" a="1"/>
  <c r="J1867" i="1" s="1"/>
  <c r="L1867" i="1" a="1"/>
  <c r="L1867" i="1" s="1"/>
  <c r="J1880" i="1" a="1"/>
  <c r="J1880" i="1" s="1"/>
  <c r="L1870" i="1" a="1"/>
  <c r="L1870" i="1" s="1"/>
  <c r="K1878" i="1" a="1"/>
  <c r="K1878" i="1" s="1"/>
  <c r="J1871" i="1" a="1"/>
  <c r="J1871" i="1" s="1"/>
  <c r="J1874" i="1" a="1"/>
  <c r="J1874" i="1" s="1"/>
  <c r="L1878" i="1" a="1"/>
  <c r="L1878" i="1" s="1"/>
  <c r="J1878" i="1" a="1"/>
  <c r="J1878" i="1" s="1"/>
  <c r="K1871" i="1" a="1"/>
  <c r="K1871" i="1" s="1"/>
  <c r="L1864" i="1" a="1"/>
  <c r="L1864" i="1" s="1"/>
  <c r="J1864" i="1" a="1"/>
  <c r="J1864" i="1" s="1"/>
  <c r="K1864" i="1" a="1"/>
  <c r="K1864" i="1" s="1"/>
  <c r="L1861" i="1" a="1"/>
  <c r="L1861" i="1" s="1"/>
  <c r="J1859" i="1" a="1"/>
  <c r="J1859" i="1" s="1"/>
  <c r="L1857" i="1" a="1"/>
  <c r="L1857" i="1" s="1"/>
  <c r="J1857" i="1" a="1"/>
  <c r="J1857" i="1" s="1"/>
  <c r="L1865" i="1" a="1"/>
  <c r="L1865" i="1" s="1"/>
  <c r="K1859" i="1" a="1"/>
  <c r="K1859" i="1" s="1"/>
  <c r="J1861" i="1" a="1"/>
  <c r="J1861" i="1" s="1"/>
  <c r="L1859" i="1" a="1"/>
  <c r="L1859" i="1" s="1"/>
  <c r="K1857" i="1" a="1"/>
  <c r="K1857" i="1" s="1"/>
  <c r="K1865" i="1" a="1"/>
  <c r="K1865" i="1" s="1"/>
  <c r="J1865" i="1" a="1"/>
  <c r="J1865" i="1" s="1"/>
  <c r="K1861" i="1" a="1"/>
  <c r="K1861" i="1" s="1"/>
  <c r="L1853" i="1" a="1"/>
  <c r="L1853" i="1" s="1"/>
  <c r="L1848" i="1" a="1"/>
  <c r="L1848" i="1" s="1"/>
  <c r="J1853" i="1" a="1"/>
  <c r="J1853" i="1" s="1"/>
  <c r="L1855" i="1" a="1"/>
  <c r="L1855" i="1" s="1"/>
  <c r="K1853" i="1" a="1"/>
  <c r="K1853" i="1" s="1"/>
  <c r="J1850" i="1" a="1"/>
  <c r="J1850" i="1" s="1"/>
  <c r="K1848" i="1" a="1"/>
  <c r="K1848" i="1" s="1"/>
  <c r="L1850" i="1" a="1"/>
  <c r="L1850" i="1" s="1"/>
  <c r="J1851" i="1" a="1"/>
  <c r="J1851" i="1" s="1"/>
  <c r="L1851" i="1" a="1"/>
  <c r="L1851" i="1" s="1"/>
  <c r="K1855" i="1" a="1"/>
  <c r="K1855" i="1" s="1"/>
  <c r="K1850" i="1" a="1"/>
  <c r="K1850" i="1" s="1"/>
  <c r="J1855" i="1" a="1"/>
  <c r="J1855" i="1" s="1"/>
  <c r="J1848" i="1" a="1"/>
  <c r="J1848" i="1" s="1"/>
  <c r="K1851" i="1" a="1"/>
  <c r="K1851" i="1" s="1"/>
  <c r="K1840" i="1" a="1"/>
  <c r="K1840" i="1" s="1"/>
  <c r="J1838" i="1" a="1"/>
  <c r="J1838" i="1" s="1"/>
  <c r="J1845" i="1" a="1"/>
  <c r="J1845" i="1" s="1"/>
  <c r="K1838" i="1" a="1"/>
  <c r="K1838" i="1" s="1"/>
  <c r="L1842" i="1" a="1"/>
  <c r="L1842" i="1" s="1"/>
  <c r="K1842" i="1" a="1"/>
  <c r="K1842" i="1" s="1"/>
  <c r="J1840" i="1" a="1"/>
  <c r="J1840" i="1" s="1"/>
  <c r="K1846" i="1" a="1"/>
  <c r="K1846" i="1" s="1"/>
  <c r="L1846" i="1" a="1"/>
  <c r="L1846" i="1" s="1"/>
  <c r="L1838" i="1" a="1"/>
  <c r="L1838" i="1" s="1"/>
  <c r="K1845" i="1" a="1"/>
  <c r="K1845" i="1" s="1"/>
  <c r="J1842" i="1" a="1"/>
  <c r="J1842" i="1" s="1"/>
  <c r="K1836" i="1" a="1"/>
  <c r="K1836" i="1" s="1"/>
  <c r="L1840" i="1" a="1"/>
  <c r="L1840" i="1" s="1"/>
  <c r="L1836" i="1" a="1"/>
  <c r="L1836" i="1" s="1"/>
  <c r="J1846" i="1" a="1"/>
  <c r="J1846" i="1" s="1"/>
  <c r="L1845" i="1" a="1"/>
  <c r="L1845" i="1" s="1"/>
  <c r="L1831" i="1" a="1"/>
  <c r="L1831" i="1" s="1"/>
  <c r="J1826" i="1" a="1"/>
  <c r="J1826" i="1" s="1"/>
  <c r="K1829" i="1" a="1"/>
  <c r="K1829" i="1" s="1"/>
  <c r="J1832" i="1" a="1"/>
  <c r="J1832" i="1" s="1"/>
  <c r="K1832" i="1" a="1"/>
  <c r="K1832" i="1" s="1"/>
  <c r="L1829" i="1" a="1"/>
  <c r="L1829" i="1" s="1"/>
  <c r="J1836" i="1" a="1"/>
  <c r="J1836" i="1" s="1"/>
  <c r="L1826" i="1" a="1"/>
  <c r="L1826" i="1" s="1"/>
  <c r="L1832" i="1" a="1"/>
  <c r="L1832" i="1" s="1"/>
  <c r="L1827" i="1" a="1"/>
  <c r="L1827" i="1" s="1"/>
  <c r="J1827" i="1" a="1"/>
  <c r="J1827" i="1" s="1"/>
  <c r="J1831" i="1" a="1"/>
  <c r="J1831" i="1" s="1"/>
  <c r="J1829" i="1" a="1"/>
  <c r="J1829" i="1" s="1"/>
  <c r="K1826" i="1" a="1"/>
  <c r="K1826" i="1" s="1"/>
  <c r="K1834" i="1" a="1"/>
  <c r="K1834" i="1" s="1"/>
  <c r="L1834" i="1" a="1"/>
  <c r="L1834" i="1" s="1"/>
  <c r="K1831" i="1" a="1"/>
  <c r="K1831" i="1" s="1"/>
  <c r="K1827" i="1" a="1"/>
  <c r="K1827" i="1" s="1"/>
  <c r="J1834" i="1" a="1"/>
  <c r="J1834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L97" i="1"/>
  <c r="L129" i="1" s="1"/>
  <c r="K97" i="1"/>
  <c r="K129" i="1" s="1"/>
  <c r="J97" i="1"/>
  <c r="J129" i="1" s="1"/>
  <c r="L96" i="1"/>
  <c r="K96" i="1"/>
  <c r="K128" i="1" s="1"/>
  <c r="J96" i="1"/>
  <c r="J128" i="1" s="1"/>
  <c r="L95" i="1"/>
  <c r="K95" i="1"/>
  <c r="J95" i="1"/>
  <c r="L94" i="1"/>
  <c r="L126" i="1" s="1"/>
  <c r="K94" i="1"/>
  <c r="K126" i="1" s="1"/>
  <c r="J94" i="1"/>
  <c r="L93" i="1"/>
  <c r="K93" i="1"/>
  <c r="K125" i="1" s="1"/>
  <c r="J93" i="1"/>
  <c r="J125" i="1" s="1"/>
  <c r="L92" i="1"/>
  <c r="L124" i="1" s="1"/>
  <c r="K92" i="1"/>
  <c r="J92" i="1"/>
  <c r="J124" i="1" s="1"/>
  <c r="L91" i="1"/>
  <c r="K91" i="1"/>
  <c r="K123" i="1" s="1"/>
  <c r="J91" i="1"/>
  <c r="J123" i="1" s="1"/>
  <c r="L90" i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L87" i="1"/>
  <c r="L119" i="1" s="1"/>
  <c r="K87" i="1"/>
  <c r="K119" i="1" s="1"/>
  <c r="J87" i="1"/>
  <c r="J119" i="1" s="1"/>
  <c r="L86" i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4" i="1" a="1"/>
  <c r="J1644" i="1" s="1"/>
  <c r="J1648" i="1" a="1"/>
  <c r="J1648" i="1" s="1"/>
  <c r="K1648" i="1" a="1"/>
  <c r="K1648" i="1" s="1"/>
  <c r="K1644" i="1" a="1"/>
  <c r="K1644" i="1" s="1"/>
  <c r="L1644" i="1" a="1"/>
  <c r="L1644" i="1" s="1"/>
  <c r="L1648" i="1" a="1"/>
  <c r="L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31" i="1" a="1"/>
  <c r="J31" i="1" s="1"/>
  <c r="L31" i="1" a="1"/>
  <c r="L31" i="1" s="1"/>
  <c r="K31" i="1" a="1"/>
  <c r="K31" i="1" s="1"/>
  <c r="J2339" i="1" a="1"/>
  <c r="J2339" i="1" s="1"/>
  <c r="J2338" i="1" a="1"/>
  <c r="J2338" i="1" s="1"/>
  <c r="K2338" i="1" a="1"/>
  <c r="K2338" i="1" s="1"/>
  <c r="J2340" i="1" a="1"/>
  <c r="J2340" i="1" s="1"/>
  <c r="K2340" i="1" a="1"/>
  <c r="K2340" i="1" s="1"/>
  <c r="K2339" i="1" a="1"/>
  <c r="K2339" i="1" s="1"/>
  <c r="L2340" i="1" a="1"/>
  <c r="L2340" i="1" s="1"/>
  <c r="L2338" i="1" a="1"/>
  <c r="L2338" i="1" s="1"/>
  <c r="L2339" i="1" a="1"/>
  <c r="L2339" i="1" s="1"/>
  <c r="J2337" i="1" a="1"/>
  <c r="J2337" i="1" s="1"/>
  <c r="K2331" i="1" a="1"/>
  <c r="K2331" i="1" s="1"/>
  <c r="K2335" i="1" a="1"/>
  <c r="K2335" i="1" s="1"/>
  <c r="K2332" i="1" a="1"/>
  <c r="K2332" i="1" s="1"/>
  <c r="L2331" i="1" a="1"/>
  <c r="L2331" i="1" s="1"/>
  <c r="J2330" i="1" a="1"/>
  <c r="J2330" i="1" s="1"/>
  <c r="J2329" i="1" a="1"/>
  <c r="J2329" i="1" s="1"/>
  <c r="K2334" i="1" a="1"/>
  <c r="K2334" i="1" s="1"/>
  <c r="L2330" i="1" a="1"/>
  <c r="L2330" i="1" s="1"/>
  <c r="L2334" i="1" a="1"/>
  <c r="L2334" i="1" s="1"/>
  <c r="J2333" i="1" a="1"/>
  <c r="J2333" i="1" s="1"/>
  <c r="K2329" i="1" a="1"/>
  <c r="K2329" i="1" s="1"/>
  <c r="K2333" i="1" a="1"/>
  <c r="K2333" i="1" s="1"/>
  <c r="L2332" i="1" a="1"/>
  <c r="L2332" i="1" s="1"/>
  <c r="K2330" i="1" a="1"/>
  <c r="K2330" i="1" s="1"/>
  <c r="J2335" i="1" a="1"/>
  <c r="J2335" i="1" s="1"/>
  <c r="J2331" i="1" a="1"/>
  <c r="J2331" i="1" s="1"/>
  <c r="L2333" i="1" a="1"/>
  <c r="L2333" i="1" s="1"/>
  <c r="J2334" i="1" a="1"/>
  <c r="J2334" i="1" s="1"/>
  <c r="K2336" i="1" a="1"/>
  <c r="K2336" i="1" s="1"/>
  <c r="J2336" i="1" a="1"/>
  <c r="J2336" i="1" s="1"/>
  <c r="J2332" i="1" a="1"/>
  <c r="J2332" i="1" s="1"/>
  <c r="L2329" i="1" a="1"/>
  <c r="L2329" i="1" s="1"/>
  <c r="L2336" i="1" a="1"/>
  <c r="L2336" i="1" s="1"/>
  <c r="L2335" i="1" a="1"/>
  <c r="L2335" i="1" s="1"/>
  <c r="L2337" i="1" a="1"/>
  <c r="L2337" i="1" s="1"/>
  <c r="K2337" i="1" a="1"/>
  <c r="K2337" i="1" s="1"/>
  <c r="L2327" i="1" a="1"/>
  <c r="L2327" i="1" s="1"/>
  <c r="K2327" i="1" a="1"/>
  <c r="K2327" i="1" s="1"/>
  <c r="J2325" i="1" a="1"/>
  <c r="J2325" i="1" s="1"/>
  <c r="L2317" i="1" a="1"/>
  <c r="L2317" i="1" s="1"/>
  <c r="K2326" i="1" a="1"/>
  <c r="K2326" i="1" s="1"/>
  <c r="K2323" i="1" a="1"/>
  <c r="K2323" i="1" s="1"/>
  <c r="K2322" i="1" s="1" a="1"/>
  <c r="K2322" i="1" s="1"/>
  <c r="L2320" i="1" a="1"/>
  <c r="L2320" i="1" s="1"/>
  <c r="L2319" i="1" s="1" a="1"/>
  <c r="L2319" i="1" s="1"/>
  <c r="J2327" i="1" a="1"/>
  <c r="J2327" i="1" s="1"/>
  <c r="L2326" i="1" a="1"/>
  <c r="L2326" i="1" s="1"/>
  <c r="J2326" i="1" a="1"/>
  <c r="J2326" i="1" s="1"/>
  <c r="K2325" i="1" a="1"/>
  <c r="K2325" i="1" s="1"/>
  <c r="J2323" i="1" a="1"/>
  <c r="J2323" i="1" s="1"/>
  <c r="J2322" i="1" s="1" a="1"/>
  <c r="J2322" i="1" s="1"/>
  <c r="K2320" i="1" a="1"/>
  <c r="K2320" i="1" s="1"/>
  <c r="K2319" i="1" s="1" a="1"/>
  <c r="K2319" i="1" s="1"/>
  <c r="L2325" i="1" a="1"/>
  <c r="L2325" i="1" s="1"/>
  <c r="L2323" i="1" a="1"/>
  <c r="L2323" i="1" s="1"/>
  <c r="L2322" i="1" s="1" a="1"/>
  <c r="L2322" i="1" s="1"/>
  <c r="J2320" i="1" a="1"/>
  <c r="J2320" i="1" s="1"/>
  <c r="J2319" i="1" s="1" a="1"/>
  <c r="J2319" i="1" s="1"/>
  <c r="J2317" i="1" a="1"/>
  <c r="J2317" i="1" s="1"/>
  <c r="K2317" i="1" a="1"/>
  <c r="K2317" i="1" s="1"/>
  <c r="L2328" i="1" a="1"/>
  <c r="L2328" i="1" s="1"/>
  <c r="K2328" i="1" a="1"/>
  <c r="K2328" i="1" s="1"/>
  <c r="J2328" i="1" a="1"/>
  <c r="J2328" i="1" s="1"/>
  <c r="L2316" i="1" a="1"/>
  <c r="L2316" i="1" s="1"/>
  <c r="J2316" i="1" a="1"/>
  <c r="J2316" i="1" s="1"/>
  <c r="L2314" i="1" a="1"/>
  <c r="L2314" i="1" s="1"/>
  <c r="K2314" i="1" a="1"/>
  <c r="K2314" i="1" s="1"/>
  <c r="J2314" i="1" a="1"/>
  <c r="J2314" i="1" s="1"/>
  <c r="K2316" i="1" a="1"/>
  <c r="K2316" i="1" s="1"/>
  <c r="K620" i="1" a="1"/>
  <c r="K620" i="1" s="1"/>
  <c r="L620" i="1" a="1"/>
  <c r="L620" i="1" s="1"/>
  <c r="J620" i="1" a="1"/>
  <c r="J620" i="1" s="1"/>
  <c r="L618" i="1" a="1"/>
  <c r="L618" i="1" s="1"/>
  <c r="K618" i="1" a="1"/>
  <c r="K618" i="1" s="1"/>
  <c r="L617" i="1" a="1"/>
  <c r="L617" i="1" s="1"/>
  <c r="K617" i="1" a="1"/>
  <c r="K617" i="1" s="1"/>
  <c r="J617" i="1" a="1"/>
  <c r="J617" i="1" s="1"/>
  <c r="J619" i="1" a="1"/>
  <c r="J619" i="1" s="1"/>
  <c r="K619" i="1" a="1"/>
  <c r="K619" i="1" s="1"/>
  <c r="J618" i="1" a="1"/>
  <c r="J618" i="1" s="1"/>
  <c r="L619" i="1" a="1"/>
  <c r="L619" i="1" s="1"/>
  <c r="L610" i="1" a="1"/>
  <c r="L610" i="1" s="1"/>
  <c r="K610" i="1" a="1"/>
  <c r="K610" i="1" s="1"/>
  <c r="L609" i="1" a="1"/>
  <c r="L609" i="1" s="1"/>
  <c r="J610" i="1" a="1"/>
  <c r="J610" i="1" s="1"/>
  <c r="L607" i="1" a="1"/>
  <c r="L607" i="1" s="1"/>
  <c r="K609" i="1" a="1"/>
  <c r="K609" i="1" s="1"/>
  <c r="J609" i="1" a="1"/>
  <c r="J609" i="1" s="1"/>
  <c r="K606" i="1" a="1"/>
  <c r="K606" i="1" s="1"/>
  <c r="K607" i="1" a="1"/>
  <c r="K607" i="1" s="1"/>
  <c r="J607" i="1" a="1"/>
  <c r="J607" i="1" s="1"/>
  <c r="L606" i="1" a="1"/>
  <c r="L606" i="1" s="1"/>
  <c r="J606" i="1" a="1"/>
  <c r="J606" i="1" s="1"/>
  <c r="L603" i="1" a="1"/>
  <c r="L603" i="1" s="1"/>
  <c r="L602" i="1" a="1"/>
  <c r="L602" i="1" s="1"/>
  <c r="K602" i="1" a="1"/>
  <c r="K602" i="1" s="1"/>
  <c r="J603" i="1" a="1"/>
  <c r="J603" i="1" s="1"/>
  <c r="J602" i="1" a="1"/>
  <c r="J602" i="1" s="1"/>
  <c r="K603" i="1" a="1"/>
  <c r="K603" i="1" s="1"/>
  <c r="L596" i="1" a="1"/>
  <c r="L596" i="1" s="1"/>
  <c r="L595" i="1" a="1"/>
  <c r="L595" i="1" s="1"/>
  <c r="K596" i="1" a="1"/>
  <c r="K596" i="1" s="1"/>
  <c r="J596" i="1" a="1"/>
  <c r="J596" i="1" s="1"/>
  <c r="J595" i="1" a="1"/>
  <c r="J595" i="1" s="1"/>
  <c r="K593" i="1" a="1"/>
  <c r="K593" i="1" s="1"/>
  <c r="L593" i="1" a="1"/>
  <c r="L593" i="1" s="1"/>
  <c r="J593" i="1" a="1"/>
  <c r="J593" i="1" s="1"/>
  <c r="K595" i="1" a="1"/>
  <c r="K595" i="1" s="1"/>
  <c r="K592" i="1" a="1"/>
  <c r="K592" i="1" s="1"/>
  <c r="L592" i="1" a="1"/>
  <c r="L592" i="1" s="1"/>
  <c r="J592" i="1" a="1"/>
  <c r="J592" i="1" s="1"/>
  <c r="K589" i="1" a="1"/>
  <c r="K589" i="1" s="1"/>
  <c r="J589" i="1" a="1"/>
  <c r="J589" i="1" s="1"/>
  <c r="L589" i="1" a="1"/>
  <c r="L589" i="1" s="1"/>
  <c r="K588" i="1" a="1"/>
  <c r="K588" i="1" s="1"/>
  <c r="J588" i="1" a="1"/>
  <c r="J588" i="1" s="1"/>
  <c r="K585" i="1" a="1"/>
  <c r="K585" i="1" s="1"/>
  <c r="L588" i="1" a="1"/>
  <c r="L588" i="1" s="1"/>
  <c r="L585" i="1" a="1"/>
  <c r="L585" i="1" s="1"/>
  <c r="L584" i="1" a="1"/>
  <c r="L584" i="1" s="1"/>
  <c r="J585" i="1" a="1"/>
  <c r="J585" i="1" s="1"/>
  <c r="J584" i="1" a="1"/>
  <c r="J584" i="1" s="1"/>
  <c r="K584" i="1" a="1"/>
  <c r="K584" i="1" s="1"/>
  <c r="J623" i="1" a="1"/>
  <c r="J623" i="1" s="1"/>
  <c r="J622" i="1" a="1"/>
  <c r="J622" i="1" s="1"/>
  <c r="L623" i="1" a="1"/>
  <c r="L623" i="1" s="1"/>
  <c r="L622" i="1" a="1"/>
  <c r="L622" i="1" s="1"/>
  <c r="K623" i="1" a="1"/>
  <c r="K623" i="1" s="1"/>
  <c r="K622" i="1" a="1"/>
  <c r="K622" i="1" s="1"/>
  <c r="L697" i="1" a="1"/>
  <c r="L697" i="1" s="1"/>
  <c r="K697" i="1" a="1"/>
  <c r="K697" i="1" s="1"/>
  <c r="J697" i="1" a="1"/>
  <c r="J697" i="1" s="1"/>
  <c r="K688" i="1" a="1"/>
  <c r="K688" i="1" s="1"/>
  <c r="L696" i="1" a="1"/>
  <c r="L696" i="1" s="1"/>
  <c r="J696" i="1" a="1"/>
  <c r="J696" i="1" s="1"/>
  <c r="J688" i="1" a="1"/>
  <c r="J688" i="1" s="1"/>
  <c r="L688" i="1" a="1"/>
  <c r="L688" i="1" s="1"/>
  <c r="K696" i="1" a="1"/>
  <c r="K696" i="1" s="1"/>
  <c r="K685" i="1" a="1"/>
  <c r="K685" i="1" s="1"/>
  <c r="L685" i="1" a="1"/>
  <c r="L685" i="1" s="1"/>
  <c r="L687" i="1" a="1"/>
  <c r="L687" i="1" s="1"/>
  <c r="K687" i="1" a="1"/>
  <c r="K687" i="1" s="1"/>
  <c r="J687" i="1" a="1"/>
  <c r="J687" i="1" s="1"/>
  <c r="J685" i="1" a="1"/>
  <c r="J685" i="1" s="1"/>
  <c r="L683" i="1" a="1"/>
  <c r="L683" i="1" s="1"/>
  <c r="J683" i="1" a="1"/>
  <c r="J683" i="1" s="1"/>
  <c r="L682" i="1" a="1"/>
  <c r="L682" i="1" s="1"/>
  <c r="K682" i="1" a="1"/>
  <c r="K682" i="1" s="1"/>
  <c r="L681" i="1" a="1"/>
  <c r="L681" i="1" s="1"/>
  <c r="K683" i="1" a="1"/>
  <c r="K683" i="1" s="1"/>
  <c r="J681" i="1" a="1"/>
  <c r="J681" i="1" s="1"/>
  <c r="J682" i="1" a="1"/>
  <c r="J682" i="1" s="1"/>
  <c r="K681" i="1" a="1"/>
  <c r="K681" i="1" s="1"/>
  <c r="J665" i="1" a="1"/>
  <c r="J665" i="1" s="1"/>
  <c r="K653" i="1" a="1"/>
  <c r="K653" i="1" s="1"/>
  <c r="J652" i="1" a="1"/>
  <c r="J652" i="1" s="1"/>
  <c r="L666" i="1" a="1"/>
  <c r="L666" i="1" s="1"/>
  <c r="K666" i="1" a="1"/>
  <c r="K666" i="1" s="1"/>
  <c r="L652" i="1" a="1"/>
  <c r="L652" i="1" s="1"/>
  <c r="J666" i="1" a="1"/>
  <c r="J666" i="1" s="1"/>
  <c r="J653" i="1" a="1"/>
  <c r="J653" i="1" s="1"/>
  <c r="L664" i="1" a="1"/>
  <c r="L664" i="1" s="1"/>
  <c r="J664" i="1" a="1"/>
  <c r="J664" i="1" s="1"/>
  <c r="K664" i="1" a="1"/>
  <c r="K664" i="1" s="1"/>
  <c r="L653" i="1" a="1"/>
  <c r="L653" i="1" s="1"/>
  <c r="K652" i="1" a="1"/>
  <c r="K652" i="1" s="1"/>
  <c r="L665" i="1" a="1"/>
  <c r="L665" i="1" s="1"/>
  <c r="K665" i="1" a="1"/>
  <c r="K665" i="1" s="1"/>
  <c r="L648" i="1" a="1"/>
  <c r="L648" i="1" s="1"/>
  <c r="L643" i="1" a="1"/>
  <c r="L643" i="1" s="1"/>
  <c r="K642" i="1" a="1"/>
  <c r="K642" i="1" s="1"/>
  <c r="J649" i="1" a="1"/>
  <c r="J649" i="1" s="1"/>
  <c r="J642" i="1" a="1"/>
  <c r="J642" i="1" s="1"/>
  <c r="K648" i="1" a="1"/>
  <c r="K648" i="1" s="1"/>
  <c r="L647" i="1" a="1"/>
  <c r="L647" i="1" s="1"/>
  <c r="J645" i="1" a="1"/>
  <c r="J645" i="1" s="1"/>
  <c r="J648" i="1" a="1"/>
  <c r="J648" i="1" s="1"/>
  <c r="J647" i="1" a="1"/>
  <c r="J647" i="1" s="1"/>
  <c r="L645" i="1" a="1"/>
  <c r="L645" i="1" s="1"/>
  <c r="J643" i="1" a="1"/>
  <c r="J643" i="1" s="1"/>
  <c r="L642" i="1" a="1"/>
  <c r="L642" i="1" s="1"/>
  <c r="K643" i="1" a="1"/>
  <c r="K643" i="1" s="1"/>
  <c r="J650" i="1" a="1"/>
  <c r="J650" i="1" s="1"/>
  <c r="L650" i="1" a="1"/>
  <c r="L650" i="1" s="1"/>
  <c r="K647" i="1" a="1"/>
  <c r="K647" i="1" s="1"/>
  <c r="K650" i="1" a="1"/>
  <c r="K650" i="1" s="1"/>
  <c r="L649" i="1" a="1"/>
  <c r="L649" i="1" s="1"/>
  <c r="K645" i="1" a="1"/>
  <c r="K645" i="1" s="1"/>
  <c r="K649" i="1" a="1"/>
  <c r="K649" i="1" s="1"/>
  <c r="J638" i="1" a="1"/>
  <c r="J638" i="1" s="1"/>
  <c r="J632" i="1" a="1"/>
  <c r="J632" i="1" s="1"/>
  <c r="J635" i="1" a="1"/>
  <c r="J635" i="1" s="1"/>
  <c r="L632" i="1" a="1"/>
  <c r="L632" i="1" s="1"/>
  <c r="L635" i="1" a="1"/>
  <c r="L635" i="1" s="1"/>
  <c r="L640" i="1" a="1"/>
  <c r="L640" i="1" s="1"/>
  <c r="K640" i="1" a="1"/>
  <c r="K640" i="1" s="1"/>
  <c r="L638" i="1" a="1"/>
  <c r="L638" i="1" s="1"/>
  <c r="K635" i="1" a="1"/>
  <c r="K635" i="1" s="1"/>
  <c r="J640" i="1" a="1"/>
  <c r="J640" i="1" s="1"/>
  <c r="K638" i="1" a="1"/>
  <c r="K638" i="1" s="1"/>
  <c r="J639" i="1" a="1"/>
  <c r="J639" i="1" s="1"/>
  <c r="L637" i="1" a="1"/>
  <c r="L637" i="1" s="1"/>
  <c r="J633" i="1" a="1"/>
  <c r="J633" i="1" s="1"/>
  <c r="K637" i="1" a="1"/>
  <c r="K637" i="1" s="1"/>
  <c r="J637" i="1" a="1"/>
  <c r="J637" i="1" s="1"/>
  <c r="K633" i="1" a="1"/>
  <c r="K633" i="1" s="1"/>
  <c r="L633" i="1" a="1"/>
  <c r="L633" i="1" s="1"/>
  <c r="L639" i="1" a="1"/>
  <c r="L639" i="1" s="1"/>
  <c r="K639" i="1" a="1"/>
  <c r="K639" i="1" s="1"/>
  <c r="K632" i="1" a="1"/>
  <c r="K632" i="1" s="1"/>
  <c r="L743" i="1" a="1"/>
  <c r="L743" i="1" s="1"/>
  <c r="K743" i="1" a="1"/>
  <c r="K743" i="1" s="1"/>
  <c r="J743" i="1" a="1"/>
  <c r="J743" i="1" s="1"/>
  <c r="J740" i="1" a="1"/>
  <c r="J740" i="1" s="1"/>
  <c r="L740" i="1" a="1"/>
  <c r="L740" i="1" s="1"/>
  <c r="K740" i="1" a="1"/>
  <c r="K740" i="1" s="1"/>
  <c r="J727" i="1" a="1"/>
  <c r="J727" i="1" s="1"/>
  <c r="K727" i="1" a="1"/>
  <c r="K727" i="1" s="1"/>
  <c r="L727" i="1" a="1"/>
  <c r="L727" i="1" s="1"/>
  <c r="K724" i="1" a="1"/>
  <c r="K724" i="1" s="1"/>
  <c r="K718" i="1" a="1"/>
  <c r="K718" i="1" s="1"/>
  <c r="J716" i="1" a="1"/>
  <c r="J716" i="1" s="1"/>
  <c r="K719" i="1" a="1"/>
  <c r="K719" i="1" s="1"/>
  <c r="J724" i="1" a="1"/>
  <c r="J724" i="1" s="1"/>
  <c r="L719" i="1" a="1"/>
  <c r="L719" i="1" s="1"/>
  <c r="L718" i="1" a="1"/>
  <c r="L718" i="1" s="1"/>
  <c r="L724" i="1" a="1"/>
  <c r="L724" i="1" s="1"/>
  <c r="J718" i="1" a="1"/>
  <c r="J718" i="1" s="1"/>
  <c r="L716" i="1" a="1"/>
  <c r="L716" i="1" s="1"/>
  <c r="L720" i="1" a="1"/>
  <c r="L720" i="1" s="1"/>
  <c r="K720" i="1" a="1"/>
  <c r="K720" i="1" s="1"/>
  <c r="J719" i="1" a="1"/>
  <c r="J719" i="1" s="1"/>
  <c r="K716" i="1" a="1"/>
  <c r="K716" i="1" s="1"/>
  <c r="J720" i="1" a="1"/>
  <c r="J720" i="1" s="1"/>
  <c r="L711" i="1" a="1"/>
  <c r="L711" i="1" s="1"/>
  <c r="J711" i="1" a="1"/>
  <c r="J711" i="1" s="1"/>
  <c r="K711" i="1" a="1"/>
  <c r="K711" i="1" s="1"/>
  <c r="L709" i="1" a="1"/>
  <c r="L709" i="1" s="1"/>
  <c r="K709" i="1" a="1"/>
  <c r="K709" i="1" s="1"/>
  <c r="J709" i="1" a="1"/>
  <c r="J709" i="1" s="1"/>
  <c r="L629" i="1" a="1"/>
  <c r="L629" i="1" s="1"/>
  <c r="K629" i="1" a="1"/>
  <c r="K629" i="1" s="1"/>
  <c r="J629" i="1" a="1"/>
  <c r="J629" i="1" s="1"/>
  <c r="L627" i="1" a="1"/>
  <c r="L627" i="1" s="1"/>
  <c r="K627" i="1" a="1"/>
  <c r="K627" i="1" s="1"/>
  <c r="J625" i="1" a="1"/>
  <c r="J625" i="1" s="1"/>
  <c r="K625" i="1" a="1"/>
  <c r="K625" i="1" s="1"/>
  <c r="L625" i="1" a="1"/>
  <c r="L625" i="1" s="1"/>
  <c r="J628" i="1" a="1"/>
  <c r="J628" i="1" s="1"/>
  <c r="L628" i="1" a="1"/>
  <c r="L628" i="1" s="1"/>
  <c r="K628" i="1" a="1"/>
  <c r="K628" i="1" s="1"/>
  <c r="J627" i="1" a="1"/>
  <c r="J627" i="1" s="1"/>
  <c r="L630" i="1" a="1"/>
  <c r="L630" i="1" s="1"/>
  <c r="K630" i="1" a="1"/>
  <c r="K630" i="1" s="1"/>
  <c r="J630" i="1" a="1"/>
  <c r="J630" i="1" s="1"/>
  <c r="L2047" i="1" a="1"/>
  <c r="L2047" i="1" s="1"/>
  <c r="J2049" i="1" a="1"/>
  <c r="J2049" i="1" s="1"/>
  <c r="L2046" i="1" a="1"/>
  <c r="L2046" i="1" s="1"/>
  <c r="J2047" i="1" a="1"/>
  <c r="J2047" i="1" s="1"/>
  <c r="J2046" i="1" a="1"/>
  <c r="J2046" i="1" s="1"/>
  <c r="K2047" i="1" a="1"/>
  <c r="K2047" i="1" s="1"/>
  <c r="K2043" i="1" a="1"/>
  <c r="K2043" i="1" s="1"/>
  <c r="J2044" i="1" a="1"/>
  <c r="J2044" i="1" s="1"/>
  <c r="L2049" i="1" a="1"/>
  <c r="L2049" i="1" s="1"/>
  <c r="K2048" i="1" a="1"/>
  <c r="K2048" i="1" s="1"/>
  <c r="L2044" i="1" a="1"/>
  <c r="L2044" i="1" s="1"/>
  <c r="K2049" i="1" a="1"/>
  <c r="K2049" i="1" s="1"/>
  <c r="K2046" i="1" a="1"/>
  <c r="K2046" i="1" s="1"/>
  <c r="J2045" i="1" a="1"/>
  <c r="J2045" i="1" s="1"/>
  <c r="L2043" i="1" a="1"/>
  <c r="L2043" i="1" s="1"/>
  <c r="L2048" i="1" a="1"/>
  <c r="L2048" i="1" s="1"/>
  <c r="J2048" i="1" a="1"/>
  <c r="J2048" i="1" s="1"/>
  <c r="L2045" i="1" a="1"/>
  <c r="L2045" i="1" s="1"/>
  <c r="K2044" i="1" a="1"/>
  <c r="K2044" i="1" s="1"/>
  <c r="K2045" i="1" a="1"/>
  <c r="K2045" i="1" s="1"/>
  <c r="L2039" i="1" a="1"/>
  <c r="L2039" i="1" s="1"/>
  <c r="L2037" i="1" a="1"/>
  <c r="L2037" i="1" s="1"/>
  <c r="L2038" i="1" a="1"/>
  <c r="L2038" i="1" s="1"/>
  <c r="J2034" i="1" a="1"/>
  <c r="J2034" i="1" s="1"/>
  <c r="K2038" i="1" a="1"/>
  <c r="K2038" i="1" s="1"/>
  <c r="L2034" i="1" a="1"/>
  <c r="L2034" i="1" s="1"/>
  <c r="J2043" i="1" a="1"/>
  <c r="J2043" i="1" s="1"/>
  <c r="L2042" i="1" a="1"/>
  <c r="L2042" i="1" s="1"/>
  <c r="K2042" i="1" a="1"/>
  <c r="K2042" i="1" s="1"/>
  <c r="K2039" i="1" a="1"/>
  <c r="K2039" i="1" s="1"/>
  <c r="L2041" i="1" a="1"/>
  <c r="L2041" i="1" s="1"/>
  <c r="K2041" i="1" a="1"/>
  <c r="K2041" i="1" s="1"/>
  <c r="J2041" i="1" a="1"/>
  <c r="J2041" i="1" s="1"/>
  <c r="J2035" i="1" a="1"/>
  <c r="J2035" i="1" s="1"/>
  <c r="K2037" i="1" a="1"/>
  <c r="K2037" i="1" s="1"/>
  <c r="K2036" i="1" a="1"/>
  <c r="K2036" i="1" s="1"/>
  <c r="J2036" i="1" a="1"/>
  <c r="J2036" i="1" s="1"/>
  <c r="K2040" i="1" a="1"/>
  <c r="K2040" i="1" s="1"/>
  <c r="L2036" i="1" a="1"/>
  <c r="L2036" i="1" s="1"/>
  <c r="K2034" i="1" a="1"/>
  <c r="K2034" i="1" s="1"/>
  <c r="K2035" i="1" a="1"/>
  <c r="K2035" i="1" s="1"/>
  <c r="J2040" i="1" a="1"/>
  <c r="J2040" i="1" s="1"/>
  <c r="J2039" i="1" a="1"/>
  <c r="J2039" i="1" s="1"/>
  <c r="L2035" i="1" a="1"/>
  <c r="L2035" i="1" s="1"/>
  <c r="J2037" i="1" a="1"/>
  <c r="J2037" i="1" s="1"/>
  <c r="J2042" i="1" a="1"/>
  <c r="J2042" i="1" s="1"/>
  <c r="J2038" i="1" a="1"/>
  <c r="J2038" i="1" s="1"/>
  <c r="L2040" i="1" a="1"/>
  <c r="L2040" i="1" s="1"/>
  <c r="K2026" i="1" a="1"/>
  <c r="K2026" i="1" s="1"/>
  <c r="L2032" i="1" a="1"/>
  <c r="L2032" i="1" s="1"/>
  <c r="L2031" i="1" s="1" a="1"/>
  <c r="L2031" i="1" s="1"/>
  <c r="K2032" i="1" a="1"/>
  <c r="K2032" i="1" s="1"/>
  <c r="K2031" i="1" s="1" a="1"/>
  <c r="K2031" i="1" s="1"/>
  <c r="L2025" i="1" a="1"/>
  <c r="L2025" i="1" s="1"/>
  <c r="K2025" i="1" a="1"/>
  <c r="K2025" i="1" s="1"/>
  <c r="L2029" i="1" a="1"/>
  <c r="L2029" i="1" s="1"/>
  <c r="L2028" i="1" s="1" a="1"/>
  <c r="L2028" i="1" s="1"/>
  <c r="J2025" i="1" a="1"/>
  <c r="J2025" i="1" s="1"/>
  <c r="K2029" i="1" a="1"/>
  <c r="K2029" i="1" s="1"/>
  <c r="K2028" i="1" s="1" a="1"/>
  <c r="K2028" i="1" s="1"/>
  <c r="L2026" i="1" a="1"/>
  <c r="L2026" i="1" s="1"/>
  <c r="J2029" i="1" a="1"/>
  <c r="J2029" i="1" s="1"/>
  <c r="J2028" i="1" s="1" a="1"/>
  <c r="J2028" i="1" s="1"/>
  <c r="J2026" i="1" a="1"/>
  <c r="J2026" i="1" s="1"/>
  <c r="J2032" i="1" a="1"/>
  <c r="J2032" i="1" s="1"/>
  <c r="J2031" i="1" s="1" a="1"/>
  <c r="J2031" i="1" s="1"/>
  <c r="J2023" i="1" a="1"/>
  <c r="J2023" i="1" s="1"/>
  <c r="L2023" i="1" a="1"/>
  <c r="L2023" i="1" s="1"/>
  <c r="K2023" i="1" a="1"/>
  <c r="K2023" i="1" s="1"/>
  <c r="K1709" i="1" a="1"/>
  <c r="K1709" i="1" s="1"/>
  <c r="L1708" i="1" a="1"/>
  <c r="L1708" i="1" s="1"/>
  <c r="K1708" i="1" a="1"/>
  <c r="K1708" i="1" s="1"/>
  <c r="J1708" i="1" a="1"/>
  <c r="J1708" i="1" s="1"/>
  <c r="L1709" i="1" a="1"/>
  <c r="L1709" i="1" s="1"/>
  <c r="J1709" i="1" a="1"/>
  <c r="J1709" i="1" s="1"/>
  <c r="L19" i="1"/>
  <c r="L18" i="1" s="1"/>
  <c r="K19" i="1"/>
  <c r="K18" i="1" s="1"/>
  <c r="J19" i="1"/>
  <c r="J18" i="1" s="1"/>
  <c r="J53" i="1" a="1"/>
  <c r="J53" i="1" s="1"/>
  <c r="L54" i="1" a="1"/>
  <c r="L54" i="1" s="1"/>
  <c r="K53" i="1" a="1"/>
  <c r="K53" i="1" s="1"/>
  <c r="J55" i="1" a="1"/>
  <c r="J55" i="1" s="1"/>
  <c r="J52" i="1" a="1"/>
  <c r="J52" i="1" s="1"/>
  <c r="K54" i="1" a="1"/>
  <c r="K54" i="1" s="1"/>
  <c r="J54" i="1" a="1"/>
  <c r="J54" i="1" s="1"/>
  <c r="L52" i="1" a="1"/>
  <c r="L52" i="1" s="1"/>
  <c r="L53" i="1" a="1"/>
  <c r="L53" i="1" s="1"/>
  <c r="J15" i="1" a="1"/>
  <c r="J15" i="1" s="1"/>
  <c r="K15" i="1" a="1"/>
  <c r="K15" i="1" s="1"/>
  <c r="L15" i="1" a="1"/>
  <c r="L15" i="1" s="1"/>
  <c r="J13" i="1" a="1"/>
  <c r="J13" i="1" s="1"/>
  <c r="L14" i="1" a="1"/>
  <c r="L14" i="1" s="1"/>
  <c r="K14" i="1" a="1"/>
  <c r="K14" i="1" s="1"/>
  <c r="L13" i="1" a="1"/>
  <c r="L13" i="1" s="1"/>
  <c r="J14" i="1" a="1"/>
  <c r="J14" i="1" s="1"/>
  <c r="K13" i="1" a="1"/>
  <c r="K13" i="1" s="1"/>
  <c r="L62" i="1" a="1"/>
  <c r="L62" i="1" s="1"/>
  <c r="J59" i="1" a="1"/>
  <c r="J59" i="1" s="1"/>
  <c r="L55" i="1" a="1"/>
  <c r="L55" i="1" s="1"/>
  <c r="K52" i="1" a="1"/>
  <c r="K52" i="1" s="1"/>
  <c r="K55" i="1" a="1"/>
  <c r="K55" i="1" s="1"/>
  <c r="J275" i="1" a="1"/>
  <c r="J275" i="1" s="1"/>
  <c r="L275" i="1" a="1"/>
  <c r="L275" i="1" s="1"/>
  <c r="L284" i="1" a="1"/>
  <c r="L284" i="1" s="1"/>
  <c r="K284" i="1" a="1"/>
  <c r="K284" i="1" s="1"/>
  <c r="J284" i="1" a="1"/>
  <c r="J284" i="1" s="1"/>
  <c r="K275" i="1" a="1"/>
  <c r="K275" i="1" s="1"/>
  <c r="K242" i="1" a="1"/>
  <c r="K242" i="1" s="1"/>
  <c r="K241" i="1" s="1"/>
  <c r="J242" i="1" a="1"/>
  <c r="J242" i="1" s="1"/>
  <c r="L242" i="1" a="1"/>
  <c r="L242" i="1" s="1"/>
  <c r="L241" i="1" s="1"/>
  <c r="J199" i="1" a="1"/>
  <c r="J199" i="1" s="1"/>
  <c r="L199" i="1" a="1"/>
  <c r="L199" i="1" s="1"/>
  <c r="K199" i="1" a="1"/>
  <c r="K199" i="1" s="1"/>
  <c r="K198" i="1" s="1"/>
  <c r="J138" i="1" a="1"/>
  <c r="J138" i="1" s="1"/>
  <c r="L59" i="1" a="1"/>
  <c r="L59" i="1" s="1"/>
  <c r="J60" i="1" a="1"/>
  <c r="J60" i="1" s="1"/>
  <c r="K60" i="1" a="1"/>
  <c r="K60" i="1" s="1"/>
  <c r="K59" i="1" a="1"/>
  <c r="K59" i="1" s="1"/>
  <c r="J62" i="1" a="1"/>
  <c r="J62" i="1" s="1"/>
  <c r="K62" i="1" a="1"/>
  <c r="K62" i="1" s="1"/>
  <c r="L61" i="1" a="1"/>
  <c r="L61" i="1" s="1"/>
  <c r="K61" i="1" a="1"/>
  <c r="K61" i="1" s="1"/>
  <c r="J61" i="1" a="1"/>
  <c r="J61" i="1" s="1"/>
  <c r="L60" i="1" a="1"/>
  <c r="L60" i="1" s="1"/>
  <c r="J50" i="1" a="1"/>
  <c r="J50" i="1" s="1"/>
  <c r="L56" i="1" a="1"/>
  <c r="L56" i="1" s="1"/>
  <c r="K56" i="1" a="1"/>
  <c r="K56" i="1" s="1"/>
  <c r="L50" i="1" a="1"/>
  <c r="L50" i="1" s="1"/>
  <c r="J56" i="1" a="1"/>
  <c r="J56" i="1" s="1"/>
  <c r="K50" i="1" a="1"/>
  <c r="K50" i="1" s="1"/>
  <c r="L45" i="1" a="1"/>
  <c r="L45" i="1" s="1"/>
  <c r="J45" i="1" a="1"/>
  <c r="J45" i="1" s="1"/>
  <c r="K45" i="1" a="1"/>
  <c r="K45" i="1" s="1"/>
  <c r="L43" i="1" a="1"/>
  <c r="L43" i="1" s="1"/>
  <c r="L44" i="1" a="1"/>
  <c r="L44" i="1" s="1"/>
  <c r="K44" i="1" a="1"/>
  <c r="K44" i="1" s="1"/>
  <c r="J44" i="1" a="1"/>
  <c r="J44" i="1" s="1"/>
  <c r="L26" i="1" a="1"/>
  <c r="L26" i="1" s="1"/>
  <c r="K28" i="1" a="1"/>
  <c r="K28" i="1" s="1"/>
  <c r="J28" i="1" a="1"/>
  <c r="J28" i="1" s="1"/>
  <c r="L25" i="1" a="1"/>
  <c r="L25" i="1" s="1"/>
  <c r="L27" i="1" a="1"/>
  <c r="L27" i="1" s="1"/>
  <c r="K26" i="1" a="1"/>
  <c r="K26" i="1" s="1"/>
  <c r="K25" i="1" a="1"/>
  <c r="K25" i="1" s="1"/>
  <c r="K27" i="1" a="1"/>
  <c r="K27" i="1" s="1"/>
  <c r="J27" i="1" a="1"/>
  <c r="J27" i="1" s="1"/>
  <c r="J26" i="1" a="1"/>
  <c r="J26" i="1" s="1"/>
  <c r="J25" i="1" a="1"/>
  <c r="J25" i="1" s="1"/>
  <c r="L28" i="1" a="1"/>
  <c r="L28" i="1" s="1"/>
  <c r="J24" i="1" a="1"/>
  <c r="J24" i="1" s="1"/>
  <c r="L21" i="1" a="1"/>
  <c r="L21" i="1" s="1"/>
  <c r="K17" i="1" a="1"/>
  <c r="K17" i="1" s="1"/>
  <c r="J16" i="1" a="1"/>
  <c r="J16" i="1" s="1"/>
  <c r="J17" i="1" a="1"/>
  <c r="J17" i="1" s="1"/>
  <c r="K21" i="1" a="1"/>
  <c r="K21" i="1" s="1"/>
  <c r="L17" i="1" a="1"/>
  <c r="L17" i="1" s="1"/>
  <c r="K16" i="1" a="1"/>
  <c r="K16" i="1" s="1"/>
  <c r="J21" i="1" a="1"/>
  <c r="J21" i="1" s="1"/>
  <c r="L16" i="1" a="1"/>
  <c r="L16" i="1" s="1"/>
  <c r="L24" i="1" a="1"/>
  <c r="L24" i="1" s="1"/>
  <c r="K24" i="1" a="1"/>
  <c r="K24" i="1" s="1"/>
  <c r="J9" i="1" a="1"/>
  <c r="J9" i="1" s="1"/>
  <c r="K9" i="1" a="1"/>
  <c r="K9" i="1" s="1"/>
  <c r="L9" i="1" a="1"/>
  <c r="L9" i="1" s="1"/>
  <c r="J10" i="1" a="1"/>
  <c r="J10" i="1" s="1"/>
  <c r="L5" i="1" a="1"/>
  <c r="L5" i="1" s="1"/>
  <c r="J11" i="1" a="1"/>
  <c r="J11" i="1" s="1"/>
  <c r="L7" i="1" a="1"/>
  <c r="L7" i="1" s="1"/>
  <c r="K7" i="1" a="1"/>
  <c r="K7" i="1" s="1"/>
  <c r="L6" i="1" a="1"/>
  <c r="L6" i="1" s="1"/>
  <c r="L11" i="1" a="1"/>
  <c r="L11" i="1" s="1"/>
  <c r="K11" i="1" a="1"/>
  <c r="K11" i="1" s="1"/>
  <c r="K6" i="1" a="1"/>
  <c r="K6" i="1" s="1"/>
  <c r="J7" i="1" a="1"/>
  <c r="J7" i="1" s="1"/>
  <c r="K5" i="1" a="1"/>
  <c r="K5" i="1" s="1"/>
  <c r="K10" i="1" a="1"/>
  <c r="K10" i="1" s="1"/>
  <c r="J6" i="1" a="1"/>
  <c r="J6" i="1" s="1"/>
  <c r="J5" i="1" a="1"/>
  <c r="J5" i="1" s="1"/>
  <c r="K4" i="1" a="1"/>
  <c r="K4" i="1" s="1"/>
  <c r="J4" i="1" a="1"/>
  <c r="J4" i="1" s="1"/>
  <c r="K43" i="1" a="1"/>
  <c r="K43" i="1" s="1"/>
  <c r="J43" i="1" a="1"/>
  <c r="J43" i="1" s="1"/>
  <c r="L4" i="1" a="1"/>
  <c r="L4" i="1" s="1"/>
  <c r="L10" i="1" a="1"/>
  <c r="L10" i="1" s="1"/>
  <c r="L385" i="1" l="1"/>
  <c r="L516" i="1" s="1"/>
  <c r="K400" i="1"/>
  <c r="K520" i="1" s="1"/>
  <c r="J386" i="1"/>
  <c r="J517" i="1" s="1"/>
  <c r="K315" i="1"/>
  <c r="K420" i="1" s="1"/>
  <c r="L123" i="1"/>
  <c r="L319" i="1"/>
  <c r="L474" i="1" s="1"/>
  <c r="J301" i="1"/>
  <c r="J465" i="1" s="1"/>
  <c r="L322" i="1"/>
  <c r="L477" i="1" s="1"/>
  <c r="J322" i="1"/>
  <c r="J477" i="1" s="1"/>
  <c r="L400" i="1"/>
  <c r="L520" i="1" s="1"/>
  <c r="L386" i="1"/>
  <c r="L517" i="1" s="1"/>
  <c r="J400" i="1"/>
  <c r="J520" i="1" s="1"/>
  <c r="J318" i="1"/>
  <c r="J473" i="1" s="1"/>
  <c r="J385" i="1"/>
  <c r="J516" i="1" s="1"/>
  <c r="K325" i="1"/>
  <c r="K480" i="1" s="1"/>
  <c r="K398" i="1"/>
  <c r="K439" i="1" s="1"/>
  <c r="L380" i="1"/>
  <c r="L437" i="1" s="1"/>
  <c r="J398" i="1"/>
  <c r="J439" i="1" s="1"/>
  <c r="J399" i="1"/>
  <c r="J519" i="1" s="1"/>
  <c r="L318" i="1"/>
  <c r="L473" i="1" s="1"/>
  <c r="L122" i="1"/>
  <c r="K300" i="1"/>
  <c r="K413" i="1" s="1"/>
  <c r="L300" i="1"/>
  <c r="L413" i="1" s="1"/>
  <c r="L399" i="1"/>
  <c r="L519" i="1" s="1"/>
  <c r="L314" i="1"/>
  <c r="J315" i="1"/>
  <c r="J420" i="1" s="1"/>
  <c r="J324" i="1"/>
  <c r="J479" i="1" s="1"/>
  <c r="K361" i="1"/>
  <c r="K428" i="1" s="1"/>
  <c r="J384" i="1"/>
  <c r="J515" i="1" s="1"/>
  <c r="L301" i="1"/>
  <c r="L465" i="1" s="1"/>
  <c r="K323" i="1"/>
  <c r="K478" i="1" s="1"/>
  <c r="L384" i="1"/>
  <c r="L515" i="1" s="1"/>
  <c r="K385" i="1"/>
  <c r="K516" i="1" s="1"/>
  <c r="L325" i="1"/>
  <c r="L480" i="1" s="1"/>
  <c r="L324" i="1"/>
  <c r="L479" i="1" s="1"/>
  <c r="J786" i="1"/>
  <c r="J787" i="1" s="1"/>
  <c r="J783" i="1"/>
  <c r="K321" i="1"/>
  <c r="K476" i="1" s="1"/>
  <c r="J314" i="1"/>
  <c r="J419" i="1" s="1"/>
  <c r="K386" i="1"/>
  <c r="K517" i="1" s="1"/>
  <c r="K320" i="1"/>
  <c r="K475" i="1" s="1"/>
  <c r="J323" i="1"/>
  <c r="J478" i="1" s="1"/>
  <c r="J126" i="1"/>
  <c r="K301" i="1"/>
  <c r="K465" i="1" s="1"/>
  <c r="J380" i="1"/>
  <c r="J437" i="1" s="1"/>
  <c r="L398" i="1"/>
  <c r="L439" i="1" s="1"/>
  <c r="L323" i="1"/>
  <c r="L478" i="1" s="1"/>
  <c r="L315" i="1"/>
  <c r="L420" i="1" s="1"/>
  <c r="L321" i="1"/>
  <c r="L476" i="1" s="1"/>
  <c r="K318" i="1"/>
  <c r="K473" i="1" s="1"/>
  <c r="J321" i="1"/>
  <c r="J476" i="1" s="1"/>
  <c r="K783" i="1"/>
  <c r="K399" i="1"/>
  <c r="K519" i="1" s="1"/>
  <c r="K124" i="1"/>
  <c r="J320" i="1"/>
  <c r="J475" i="1" s="1"/>
  <c r="L726" i="1" a="1"/>
  <c r="L726" i="1" s="1"/>
  <c r="L728" i="1" s="1" a="1"/>
  <c r="L728" i="1" s="1"/>
  <c r="J319" i="1"/>
  <c r="J474" i="1" s="1"/>
  <c r="L362" i="1"/>
  <c r="L429" i="1" s="1"/>
  <c r="L198" i="1"/>
  <c r="L361" i="1" s="1"/>
  <c r="L428" i="1" s="1"/>
  <c r="K742" i="1" a="1"/>
  <c r="K742" i="1" s="1"/>
  <c r="K744" i="1" s="1" a="1"/>
  <c r="K744" i="1" s="1"/>
  <c r="K726" i="1" a="1"/>
  <c r="K726" i="1" s="1"/>
  <c r="K728" i="1" s="1" a="1"/>
  <c r="K728" i="1" s="1"/>
  <c r="J362" i="1"/>
  <c r="J429" i="1" s="1"/>
  <c r="J198" i="1"/>
  <c r="J361" i="1" s="1"/>
  <c r="J428" i="1" s="1"/>
  <c r="L274" i="1"/>
  <c r="L363" i="1" s="1"/>
  <c r="L504" i="1" s="1"/>
  <c r="L364" i="1"/>
  <c r="J274" i="1"/>
  <c r="J363" i="1" s="1"/>
  <c r="J504" i="1" s="1"/>
  <c r="J364" i="1"/>
  <c r="K383" i="1"/>
  <c r="K514" i="1" s="1"/>
  <c r="K283" i="1"/>
  <c r="K382" i="1" s="1"/>
  <c r="K513" i="1" s="1"/>
  <c r="L383" i="1"/>
  <c r="L514" i="1" s="1"/>
  <c r="L283" i="1"/>
  <c r="L382" i="1" s="1"/>
  <c r="L513" i="1" s="1"/>
  <c r="J742" i="1" a="1"/>
  <c r="J742" i="1" s="1"/>
  <c r="J744" i="1" s="1" a="1"/>
  <c r="J744" i="1" s="1"/>
  <c r="J726" i="1" a="1"/>
  <c r="J726" i="1" s="1"/>
  <c r="J728" i="1" s="1" a="1"/>
  <c r="J728" i="1" s="1"/>
  <c r="J120" i="1"/>
  <c r="K274" i="1"/>
  <c r="K363" i="1" s="1"/>
  <c r="K504" i="1" s="1"/>
  <c r="K364" i="1"/>
  <c r="L742" i="1" a="1"/>
  <c r="L742" i="1" s="1"/>
  <c r="L744" i="1" s="1" a="1"/>
  <c r="L744" i="1" s="1"/>
  <c r="J317" i="1"/>
  <c r="J472" i="1" s="1"/>
  <c r="J241" i="1"/>
  <c r="J316" i="1" s="1"/>
  <c r="J471" i="1" s="1"/>
  <c r="J283" i="1"/>
  <c r="J382" i="1" s="1"/>
  <c r="J513" i="1" s="1"/>
  <c r="J383" i="1"/>
  <c r="J514" i="1" s="1"/>
  <c r="L320" i="1"/>
  <c r="L475" i="1" s="1"/>
  <c r="L783" i="1"/>
  <c r="K319" i="1"/>
  <c r="K474" i="1" s="1"/>
  <c r="K362" i="1"/>
  <c r="K429" i="1" s="1"/>
  <c r="K380" i="1"/>
  <c r="K437" i="1" s="1"/>
  <c r="J118" i="1"/>
  <c r="K316" i="1"/>
  <c r="K471" i="1" s="1"/>
  <c r="L118" i="1"/>
  <c r="L125" i="1"/>
  <c r="L316" i="1"/>
  <c r="L471" i="1" s="1"/>
  <c r="J300" i="1"/>
  <c r="J413" i="1" s="1"/>
  <c r="K324" i="1"/>
  <c r="K479" i="1" s="1"/>
  <c r="K384" i="1"/>
  <c r="K515" i="1" s="1"/>
  <c r="J325" i="1"/>
  <c r="J480" i="1" s="1"/>
  <c r="L128" i="1"/>
  <c r="K314" i="1"/>
  <c r="K419" i="1" s="1"/>
  <c r="K322" i="1"/>
  <c r="K477" i="1" s="1"/>
  <c r="K317" i="1"/>
  <c r="K472" i="1" s="1"/>
  <c r="L317" i="1"/>
  <c r="L472" i="1" s="1"/>
  <c r="J903" i="1"/>
  <c r="J925" i="1"/>
  <c r="J924" i="1" s="1"/>
  <c r="K903" i="1"/>
  <c r="K899" i="1"/>
  <c r="K925" i="1"/>
  <c r="K924" i="1" s="1"/>
  <c r="K902" i="1"/>
  <c r="L925" i="1"/>
  <c r="L924" i="1" s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19" i="1" l="1"/>
  <c r="L310" i="1"/>
  <c r="L470" i="1"/>
  <c r="L197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1005" i="1"/>
  <c r="L1002" i="1" s="1"/>
  <c r="L1014" i="1"/>
  <c r="L1011" i="1" s="1"/>
  <c r="L1555" i="1"/>
  <c r="L1160" i="1"/>
  <c r="L1602" i="1"/>
  <c r="L1511" i="1"/>
  <c r="L1652" i="1"/>
  <c r="L1512" i="1"/>
  <c r="L1653" i="1"/>
  <c r="L1556" i="1"/>
  <c r="L1161" i="1"/>
  <c r="L1603" i="1"/>
  <c r="L16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330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291" i="1" l="1"/>
  <c r="L485" i="1"/>
  <c r="L1562" i="1"/>
  <c r="L1183" i="1"/>
  <c r="L1658" i="1"/>
  <c r="L1659" i="1" s="1"/>
  <c r="L1414" i="1"/>
  <c r="L1570" i="1"/>
  <c r="L1617" i="1"/>
  <c r="L1428" i="1"/>
  <c r="L1609" i="1"/>
  <c r="L1207" i="1"/>
  <c r="L1618" i="1"/>
  <c r="L1571" i="1"/>
  <c r="L1345" i="1"/>
  <c r="L1429" i="1"/>
  <c r="L1610" i="1"/>
  <c r="L1184" i="1"/>
  <c r="L1563" i="1"/>
  <c r="L1561" i="1" s="1"/>
  <c r="L1560" i="1" s="1"/>
  <c r="L1415" i="1"/>
  <c r="L1331" i="1"/>
  <c r="L1206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F1653" i="1"/>
  <c r="G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F1618" i="1"/>
  <c r="H1618" i="1"/>
  <c r="H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I1556" i="1" l="1"/>
  <c r="H1563" i="1"/>
  <c r="G1556" i="1"/>
  <c r="F1556" i="1"/>
  <c r="G1563" i="1"/>
  <c r="F1563" i="1"/>
  <c r="F1603" i="1"/>
  <c r="I1603" i="1"/>
  <c r="F1610" i="1"/>
  <c r="H1610" i="1"/>
  <c r="G1603" i="1"/>
  <c r="H1603" i="1"/>
  <c r="H1556" i="1"/>
  <c r="I1610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G1512" i="1"/>
  <c r="G1429" i="1"/>
  <c r="F1512" i="1"/>
  <c r="H1429" i="1"/>
  <c r="H1415" i="1"/>
  <c r="I1429" i="1"/>
  <c r="H1512" i="1"/>
  <c r="F1429" i="1"/>
  <c r="I1512" i="1"/>
  <c r="I1415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H1331" i="1"/>
  <c r="I1345" i="1"/>
  <c r="F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207" i="1"/>
  <c r="F1207" i="1"/>
  <c r="H1184" i="1"/>
  <c r="G1184" i="1"/>
  <c r="I1184" i="1"/>
  <c r="F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206" i="1" l="1"/>
  <c r="J1428" i="1"/>
  <c r="J1344" i="1"/>
  <c r="K1571" i="1"/>
  <c r="K1429" i="1"/>
  <c r="K1345" i="1"/>
  <c r="K1618" i="1"/>
  <c r="K1207" i="1"/>
  <c r="K1344" i="1"/>
  <c r="K1617" i="1"/>
  <c r="K1570" i="1"/>
  <c r="K1206" i="1"/>
  <c r="K1428" i="1"/>
  <c r="J1429" i="1"/>
  <c r="J1571" i="1"/>
  <c r="J1207" i="1"/>
  <c r="J1618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F1652" i="1"/>
  <c r="F1555" i="1"/>
  <c r="F1602" i="1"/>
  <c r="F1601" i="1" s="1"/>
  <c r="F1600" i="1" s="1"/>
  <c r="F1511" i="1"/>
  <c r="F1510" i="1" s="1"/>
  <c r="F1509" i="1" s="1"/>
  <c r="F1160" i="1"/>
  <c r="F1159" i="1" s="1"/>
  <c r="F1158" i="1" s="1"/>
  <c r="G1652" i="1"/>
  <c r="G1651" i="1" s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G1159" i="1" s="1"/>
  <c r="G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562" i="1"/>
  <c r="F1609" i="1"/>
  <c r="F1414" i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I1182" i="1" s="1"/>
  <c r="I1181" i="1" s="1"/>
  <c r="H1651" i="1"/>
  <c r="H1601" i="1"/>
  <c r="H1600" i="1" s="1"/>
  <c r="H1554" i="1"/>
  <c r="H1553" i="1" s="1"/>
  <c r="H1510" i="1"/>
  <c r="H1509" i="1" s="1"/>
  <c r="H1159" i="1"/>
  <c r="H1158" i="1" s="1"/>
  <c r="I1561" i="1"/>
  <c r="I1560" i="1" s="1"/>
  <c r="F1651" i="1"/>
  <c r="F1554" i="1"/>
  <c r="F1553" i="1" s="1"/>
  <c r="F1182" i="1"/>
  <c r="F1181" i="1" s="1"/>
  <c r="F1561" i="1"/>
  <c r="F1560" i="1" s="1"/>
  <c r="F1413" i="1"/>
  <c r="F1412" i="1" s="1"/>
  <c r="F1329" i="1"/>
  <c r="F1328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562" i="1"/>
  <c r="K1183" i="1"/>
  <c r="J1658" i="1"/>
  <c r="J1659" i="1" s="1"/>
  <c r="K1658" i="1"/>
  <c r="K1659" i="1" s="1"/>
  <c r="K1160" i="1"/>
  <c r="K1562" i="1"/>
  <c r="K1511" i="1"/>
  <c r="K1609" i="1"/>
  <c r="K1555" i="1"/>
  <c r="J1609" i="1"/>
  <c r="K1414" i="1"/>
  <c r="K1602" i="1"/>
  <c r="J1160" i="1"/>
  <c r="J1511" i="1"/>
  <c r="J1555" i="1"/>
  <c r="K1331" i="1"/>
  <c r="K1184" i="1"/>
  <c r="K1610" i="1"/>
  <c r="K1563" i="1"/>
  <c r="K1415" i="1"/>
  <c r="J1161" i="1"/>
  <c r="J1653" i="1"/>
  <c r="J1556" i="1"/>
  <c r="J1603" i="1"/>
  <c r="J1512" i="1"/>
  <c r="J1415" i="1"/>
  <c r="J1610" i="1"/>
  <c r="J1563" i="1"/>
  <c r="J1331" i="1"/>
  <c r="J1184" i="1"/>
  <c r="K1653" i="1"/>
  <c r="K1556" i="1"/>
  <c r="K1161" i="1"/>
  <c r="K160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<sst xmlns="http://schemas.openxmlformats.org/spreadsheetml/2006/main" count="5204" uniqueCount="2482">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</sst>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FIN_Mid_2035.xlsx" TargetMode="External"/><Relationship Id="rId2" Type="http://schemas.openxmlformats.org/officeDocument/2006/relationships/externalLinkPath" Target="file:///J:\WP07%20integrated%20modelling\STEM_Results\SPS1_CLI_BSM_FIN_Mid_2035.xlsx" TargetMode="External"/><Relationship Id="rId1" Type="http://schemas.openxmlformats.org/officeDocument/2006/relationships/externalLinkPath" Target="/WP07%20integrated%20modelling/STEM_Results/SPS1_CLI_BSM_FIN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5.8555229612269801E-3</v>
          </cell>
          <cell r="J4">
            <v>5.3870561228654456E-3</v>
          </cell>
          <cell r="K4">
            <v>3.9235043421425195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1.6829817251689087E-3</v>
          </cell>
          <cell r="J5">
            <v>1.7763524750966202E-3</v>
          </cell>
          <cell r="K5">
            <v>2.3297295725254692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6.5223920370355E-4</v>
          </cell>
          <cell r="J6">
            <v>4.6634619448169613E-4</v>
          </cell>
          <cell r="K6">
            <v>8.2969029473710636E-4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7.1142549252699132E-4</v>
          </cell>
          <cell r="J7">
            <v>5.1115381613189132E-4</v>
          </cell>
          <cell r="K7">
            <v>9.0940498174142529E-4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6.9854876162343869E-4</v>
          </cell>
          <cell r="J8">
            <v>5.016982870306091E-4</v>
          </cell>
          <cell r="K8">
            <v>8.9513575708857534E-4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7.6543699162190404E-4</v>
          </cell>
          <cell r="J9">
            <v>8.0065010961601665E-4</v>
          </cell>
          <cell r="K9">
            <v>0.66367578072202038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8.2937373655403803E-4</v>
          </cell>
          <cell r="J10">
            <v>9.0005460673701703E-4</v>
          </cell>
          <cell r="K10">
            <v>0.92692427587458581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5.1551705002815204E-4</v>
          </cell>
          <cell r="J11">
            <v>4.3080063377159749E-4</v>
          </cell>
          <cell r="K11">
            <v>5.4048198688004089E-4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0.15052506605456722</v>
          </cell>
          <cell r="J12">
            <v>0.55980943618671009</v>
          </cell>
          <cell r="K12">
            <v>2.708975856791167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0.15052506605456722</v>
          </cell>
          <cell r="J13">
            <v>0.55980943618671009</v>
          </cell>
          <cell r="K13">
            <v>2.708975856791167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7.8442872911444801E-7</v>
          </cell>
          <cell r="J14">
            <v>2.3704113247303899E-6</v>
          </cell>
          <cell r="K14">
            <v>1.26673656586397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1.6363946311227801E-2</v>
          </cell>
          <cell r="J15">
            <v>5.6596676113046702E-2</v>
          </cell>
          <cell r="K15">
            <v>0.31392352075212698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1.198779389589014</v>
          </cell>
          <cell r="J16">
            <v>1.3030877775460952</v>
          </cell>
          <cell r="K16">
            <v>1.2435240928558631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1.198779389589014</v>
          </cell>
          <cell r="J17">
            <v>1.3030877775460952</v>
          </cell>
          <cell r="K17">
            <v>1.2435240928558631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0.25711924385762791</v>
          </cell>
          <cell r="J18">
            <v>0.64688775394510911</v>
          </cell>
          <cell r="K18">
            <v>0.42136103048512236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0.41845935630019249</v>
          </cell>
          <cell r="J19">
            <v>0.73267030793084276</v>
          </cell>
          <cell r="K19">
            <v>0.46571482316776863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40.5689365913844</v>
          </cell>
          <cell r="J20">
            <v>102.183246119144</v>
          </cell>
          <cell r="K20">
            <v>66.196767117878494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0.71930738637206193</v>
          </cell>
          <cell r="J21">
            <v>1.811759682963539</v>
          </cell>
          <cell r="K21">
            <v>1.1737015446432366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3.3346930776125799E-2</v>
          </cell>
          <cell r="J22">
            <v>2.4799005348382101E-5</v>
          </cell>
          <cell r="K22">
            <v>6.9475986720580396E-3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5.8723281709964784E-2</v>
          </cell>
          <cell r="J23">
            <v>5.873746616856057E-2</v>
          </cell>
          <cell r="K23">
            <v>3.9972964352565137E-2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8.4411647595856142E-4</v>
          </cell>
          <cell r="J24">
            <v>6.7035795434695336E-4</v>
          </cell>
          <cell r="K24">
            <v>5.9272577730212783E-4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8.4411647595856142E-4</v>
          </cell>
          <cell r="J25">
            <v>6.7035795434695336E-4</v>
          </cell>
          <cell r="K25">
            <v>5.9272577730212783E-4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1.86955295785758E-6</v>
          </cell>
          <cell r="J26">
            <v>2.5363377976741802E-6</v>
          </cell>
          <cell r="K26">
            <v>3.9787977530745801E-6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1.5683818195191268E-3</v>
          </cell>
          <cell r="J27">
            <v>1.5621427910545993E-3</v>
          </cell>
          <cell r="K27">
            <v>1.5604892796068359E-3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0.45182356899050202</v>
          </cell>
          <cell r="J28">
            <v>0.36845338677907163</v>
          </cell>
          <cell r="K28">
            <v>0.86840070152654136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0.45182356899050147</v>
          </cell>
          <cell r="J29">
            <v>0.36845338677907136</v>
          </cell>
          <cell r="K29">
            <v>0.86840070152654081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0.49965692905995773</v>
          </cell>
          <cell r="J30">
            <v>0.40746057419027254</v>
          </cell>
          <cell r="K30">
            <v>0.9603343432188941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0.49965692905995773</v>
          </cell>
          <cell r="J31">
            <v>0.40746057419027254</v>
          </cell>
          <cell r="K31">
            <v>0.9603343432188941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7.8589381590310606E-2</v>
          </cell>
          <cell r="J32">
            <v>0.178441381364879</v>
          </cell>
          <cell r="K32">
            <v>0.25275787292162599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0.22577347779899551</v>
          </cell>
          <cell r="J33">
            <v>0.2719965888871001</v>
          </cell>
          <cell r="K33">
            <v>0.35603776477947607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3.1851765292573817</v>
          </cell>
          <cell r="J34">
            <v>4.8357952994296847</v>
          </cell>
          <cell r="K34">
            <v>1.0387589969278002E-4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3.181637444224874</v>
          </cell>
          <cell r="J35">
            <v>4.83579529942969</v>
          </cell>
          <cell r="K35">
            <v>1.0387589969278002E-4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3.5390493254225119</v>
          </cell>
          <cell r="J36">
            <v>5.1997759936531569</v>
          </cell>
          <cell r="K36">
            <v>1.0387589969278002E-4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3.5390493254225119</v>
          </cell>
          <cell r="J37">
            <v>5.1997759936531569</v>
          </cell>
          <cell r="K37">
            <v>1.0387589969278002E-4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2.7497652236595301E-3</v>
          </cell>
          <cell r="J38">
            <v>0.26373619853737801</v>
          </cell>
          <cell r="K38">
            <v>1.9057162486202201E-5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0.19925918603366047</v>
          </cell>
          <cell r="J39">
            <v>0.30175270611382093</v>
          </cell>
          <cell r="K39">
            <v>4.3839310117559926E-3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4.2726872106780668E-3</v>
          </cell>
          <cell r="J40">
            <v>2.4071028689992948E-3</v>
          </cell>
          <cell r="K40">
            <v>3.3467785869450324E-3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1.4668822504488271E-3</v>
          </cell>
          <cell r="J41">
            <v>8.5934320098301174E-4</v>
          </cell>
          <cell r="K41">
            <v>1.2711909952546907E-3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3.7438346058822213E-4</v>
          </cell>
          <cell r="J42">
            <v>2.1781040810024232E-4</v>
          </cell>
          <cell r="K42">
            <v>2.1291460460599364E-4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3.7748893615209219E-4</v>
          </cell>
          <cell r="J43">
            <v>2.1952216578121416E-4</v>
          </cell>
          <cell r="K43">
            <v>2.1479022352609802E-4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3.7233711599875317E-4</v>
          </cell>
          <cell r="J44">
            <v>2.1769616289335811E-4</v>
          </cell>
          <cell r="K44">
            <v>2.1382004716568058E-4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6.1501349763139451E-4</v>
          </cell>
          <cell r="J45">
            <v>3.3172938085654867E-4</v>
          </cell>
          <cell r="K45">
            <v>5.7999963793001306E-4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7.4246749985575587E-4</v>
          </cell>
          <cell r="J46">
            <v>3.5296379297890761E-4</v>
          </cell>
          <cell r="K46">
            <v>6.5259545364045014E-4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3.2411445000302282E-4</v>
          </cell>
          <cell r="J47">
            <v>2.0803775740601332E-4</v>
          </cell>
          <cell r="K47">
            <v>2.014676248221055E-4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0.22616217778916162</v>
          </cell>
          <cell r="K48">
            <v>0.37750201351297569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0.22844664423147651</v>
          </cell>
          <cell r="K49">
            <v>0.38131516516462222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6.3317645584574703E-6</v>
          </cell>
          <cell r="J50">
            <v>2.9926088821860299E-2</v>
          </cell>
          <cell r="K50">
            <v>1.9461324166816099E-4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8.7779026990871707E-6</v>
          </cell>
          <cell r="J51">
            <v>2.99348667245594E-2</v>
          </cell>
          <cell r="K51">
            <v>3.0129479966227501E-2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0.25346332565250435</v>
          </cell>
          <cell r="J52">
            <v>0.28610504434169487</v>
          </cell>
          <cell r="K52">
            <v>0.81987965168455701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0.25346332565250407</v>
          </cell>
          <cell r="J53">
            <v>0.28610504434169454</v>
          </cell>
          <cell r="K53">
            <v>0.81987965168455612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0.28029731895471988</v>
          </cell>
          <cell r="J54">
            <v>0.31639442714639554</v>
          </cell>
          <cell r="K54">
            <v>0.9066766222326067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0.28029731895471988</v>
          </cell>
          <cell r="J55">
            <v>0.31639442714639554</v>
          </cell>
          <cell r="K55">
            <v>0.9066766222326067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4.38845069457489E-2</v>
          </cell>
          <cell r="J56">
            <v>0.20132963515023999</v>
          </cell>
          <cell r="K56">
            <v>0.22720630566276701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0.12283643791695625</v>
          </cell>
          <cell r="J57">
            <v>0.25304338278492577</v>
          </cell>
          <cell r="K57">
            <v>0.33587446689078654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2.7434461902821101</v>
          </cell>
          <cell r="K58">
            <v>8.5541579499244786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704.31699806171264</v>
          </cell>
          <cell r="K59">
            <v>2196.0842059078291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-704.31699806171298</v>
          </cell>
          <cell r="K60">
            <v>-2196.08420590783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760.63765239569898</v>
          </cell>
          <cell r="K61">
            <v>2325.1901076100598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8.1965264266778028</v>
          </cell>
          <cell r="K62">
            <v>25.055927883729151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0.108507343526384</v>
          </cell>
          <cell r="K63">
            <v>0.210611137977779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0.108507343526384</v>
          </cell>
          <cell r="K64">
            <v>0.31911838664213038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0.13111313937778935</v>
          </cell>
          <cell r="J65">
            <v>0.13705237445383808</v>
          </cell>
          <cell r="K65">
            <v>0.14743392996970994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5.81932708620102</v>
          </cell>
          <cell r="J66">
            <v>5.9844158473695979</v>
          </cell>
          <cell r="K66">
            <v>5.5449136909962995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2.0738837307794351</v>
          </cell>
          <cell r="J67">
            <v>2.1855668424815224</v>
          </cell>
          <cell r="K67">
            <v>2.1213808200639503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2.1219787004039041</v>
          </cell>
          <cell r="J68">
            <v>2.0297951572987416</v>
          </cell>
          <cell r="K68">
            <v>2.6703044383897647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0.25559683913632342</v>
          </cell>
          <cell r="J69">
            <v>0.28140385280029129</v>
          </cell>
          <cell r="K69">
            <v>0.3161667680341107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11.38785208426812</v>
          </cell>
          <cell r="J70">
            <v>11.582068864432983</v>
          </cell>
          <cell r="K70">
            <v>11.694909487800139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6.1555119217155695E-7</v>
          </cell>
          <cell r="J71">
            <v>8.4050796164242697E-7</v>
          </cell>
          <cell r="K71">
            <v>6.71465222865263E-7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0.627746637968294</v>
          </cell>
          <cell r="J72">
            <v>0.62774747847625501</v>
          </cell>
          <cell r="K72">
            <v>0.62774814994147798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2.1134600941929726E-3</v>
          </cell>
          <cell r="J73">
            <v>4.3607944523902289E-3</v>
          </cell>
          <cell r="K73">
            <v>2.5301872728552768E-4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2.1115193594875644E-3</v>
          </cell>
          <cell r="J74">
            <v>4.3607944523902471E-3</v>
          </cell>
          <cell r="K74">
            <v>2.5301872728552784E-4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2.5703921325844377E-3</v>
          </cell>
          <cell r="J75">
            <v>5.1352988952705165E-3</v>
          </cell>
          <cell r="K75">
            <v>2.1636624252435255E-4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2.5703921325844377E-3</v>
          </cell>
          <cell r="J76">
            <v>5.1352988952705165E-3</v>
          </cell>
          <cell r="K76">
            <v>2.1636624252435255E-4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5.2781526844045403E-3</v>
          </cell>
          <cell r="J77">
            <v>1.9198947659316299E-4</v>
          </cell>
          <cell r="K77">
            <v>4.8541014061095002E-5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7.3138969399677628E-3</v>
          </cell>
          <cell r="J78">
            <v>5.481396948500806E-3</v>
          </cell>
          <cell r="K78">
            <v>2.371490369107936E-3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1.3338867632738791E-2</v>
          </cell>
          <cell r="J79">
            <v>1.8496817175679692E-2</v>
          </cell>
          <cell r="K79">
            <v>8.5689496899896047E-3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5.0453551232665147E-3</v>
          </cell>
          <cell r="J80">
            <v>7.1471046659719257E-3</v>
          </cell>
          <cell r="K80">
            <v>3.4478304908530685E-3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2.2052522093127025E-2</v>
          </cell>
          <cell r="J81">
            <v>3.0128596366923277E-2</v>
          </cell>
          <cell r="K81">
            <v>1.4064050570262193E-2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2.2214005808302001E-4</v>
          </cell>
          <cell r="J82">
            <v>2.58856487196169E-4</v>
          </cell>
          <cell r="K82">
            <v>2.5016182065906001E-5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4.4895712215956517E-4</v>
          </cell>
          <cell r="J83">
            <v>6.3575096143278346E-4</v>
          </cell>
          <cell r="K83">
            <v>3.066620607996177E-4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2.0766381025999502E-3</v>
          </cell>
          <cell r="J84">
            <v>1.2146049563273904E-2</v>
          </cell>
          <cell r="K84">
            <v>2.1919645827213809E-3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0.19250435211101499</v>
          </cell>
          <cell r="J85">
            <v>1.1259387945154899</v>
          </cell>
          <cell r="K85">
            <v>0.20319511681827199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2.0766381025999502E-3</v>
          </cell>
          <cell r="J86">
            <v>1.2146049563273904E-2</v>
          </cell>
          <cell r="K86">
            <v>2.1919645827213809E-3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4.45229879378976E-3</v>
          </cell>
          <cell r="J87">
            <v>1.029767178650366E-2</v>
          </cell>
          <cell r="K87">
            <v>6.7804266264763586E-3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4.448210365145336E-3</v>
          </cell>
          <cell r="J88">
            <v>1.0297671786503699E-2</v>
          </cell>
          <cell r="K88">
            <v>6.7804266264763638E-3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5.4053481320828567E-3</v>
          </cell>
          <cell r="J89">
            <v>1.2119912442683508E-2</v>
          </cell>
          <cell r="K89">
            <v>7.5388501321864395E-3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5.4053481320828567E-3</v>
          </cell>
          <cell r="J90">
            <v>1.2119912442683508E-2</v>
          </cell>
          <cell r="K90">
            <v>7.5388501321864395E-3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9.1970869042452795E-3</v>
          </cell>
          <cell r="J91">
            <v>8.1152367331121795E-4</v>
          </cell>
          <cell r="K91">
            <v>1.5787586007069E-3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1.1501564332234581E-2</v>
          </cell>
          <cell r="J92">
            <v>1.0097299599520234E-2</v>
          </cell>
          <cell r="K92">
            <v>5.9979536010368491E-3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0.45890326462720327</v>
          </cell>
          <cell r="K93">
            <v>1.3699978655763045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785.64468151914537</v>
          </cell>
          <cell r="K94">
            <v>2095.3863650681142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-785.644681519144</v>
          </cell>
          <cell r="K95">
            <v>-2095.3863650681101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4.3057376957842841</v>
          </cell>
          <cell r="K96">
            <v>12.138181089006059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882.74683316757898</v>
          </cell>
          <cell r="K97">
            <v>2354.3667023237199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9.5123581160299526</v>
          </cell>
          <cell r="K98">
            <v>25.370330844005654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2.5073953787661099E-2</v>
          </cell>
          <cell r="K99">
            <v>4.9777454429030303E-2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2.5073953787661099E-2</v>
          </cell>
          <cell r="K100">
            <v>7.4851322147892294E-2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5.1139849695934848E-5</v>
          </cell>
          <cell r="K102">
            <v>0.72491165286254389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2.5683778233889283E-5</v>
          </cell>
          <cell r="K103">
            <v>1.909328423903036E-2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4.785882441468031E-5</v>
          </cell>
          <cell r="K105">
            <v>0.72729043377450764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4.5972955496588458E-6</v>
          </cell>
          <cell r="K106">
            <v>1.9073347066354329E-2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3.35534823632494E-6</v>
          </cell>
          <cell r="J107">
            <v>7.7126679231742208E-6</v>
          </cell>
          <cell r="K107">
            <v>1.33014188941036E-5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1.0275283840139882</v>
          </cell>
          <cell r="J108">
            <v>1.0275360966819114</v>
          </cell>
          <cell r="K108">
            <v>0.72471408487458544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338.85527711814001</v>
          </cell>
          <cell r="J109">
            <v>288.81588393208699</v>
          </cell>
          <cell r="K109">
            <v>9.5794581227954601E-4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5.4843900694359915</v>
          </cell>
          <cell r="J110">
            <v>4.8167472092513952</v>
          </cell>
          <cell r="K110">
            <v>0.96341632515754527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4.5977649541131589</v>
          </cell>
          <cell r="J111">
            <v>3.9188043952793286</v>
          </cell>
          <cell r="K111">
            <v>1.2997907900672278E-5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0.97977655862686275</v>
          </cell>
          <cell r="J112">
            <v>0.97977896029043521</v>
          </cell>
          <cell r="K112">
            <v>0.97978714283111301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1.0497768677298601E-5</v>
          </cell>
          <cell r="J116">
            <v>7.0385207863719197E-6</v>
          </cell>
          <cell r="K116">
            <v>5.88180148273132E-6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2.2987754849874409E-6</v>
          </cell>
          <cell r="J117">
            <v>1.2681634580267995E-6</v>
          </cell>
          <cell r="K117">
            <v>9.2075420054686E-6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5.3246396471742283</v>
          </cell>
          <cell r="J118">
            <v>5.3298116205469626</v>
          </cell>
          <cell r="K118">
            <v>7.2014773729283155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5.3246396471742283</v>
          </cell>
          <cell r="J119">
            <v>5.3298116205469626</v>
          </cell>
          <cell r="K119">
            <v>7.2014773729283155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5.5525671939352199E-3</v>
          </cell>
          <cell r="J120">
            <v>5.5431657156885597E-3</v>
          </cell>
          <cell r="K120">
            <v>5.5081779161743998E-3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0.88352292093413898</v>
          </cell>
          <cell r="J121">
            <v>0.88352321394185851</v>
          </cell>
          <cell r="K121">
            <v>0.89383629124412178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1.2798578014449993</v>
          </cell>
          <cell r="J122">
            <v>0.83030597329464662</v>
          </cell>
          <cell r="K122">
            <v>3.421310036864798E-4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12.34295420754013</v>
          </cell>
          <cell r="J123">
            <v>7.7904865879607224</v>
          </cell>
          <cell r="K123">
            <v>3.0312806926622135E-3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2535.9331137160898</v>
          </cell>
          <cell r="J124">
            <v>1645.1830897283101</v>
          </cell>
          <cell r="K124">
            <v>0.67790448321516295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27.326865449526839</v>
          </cell>
          <cell r="J125">
            <v>17.728266053106768</v>
          </cell>
          <cell r="K125">
            <v>7.3050052070599454E-3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5.1755622837122801E-3</v>
          </cell>
          <cell r="J126">
            <v>1.8458394408315099E-7</v>
          </cell>
          <cell r="K126">
            <v>1.4132677273834901E-7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6.992602555539075E-2</v>
          </cell>
          <cell r="J127">
            <v>4.8231946698087128E-2</v>
          </cell>
          <cell r="K127">
            <v>1.0217280700438799E-4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3.5353923153149398</v>
          </cell>
          <cell r="J128">
            <v>1.7106216159427901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1.5908787652756644E-2</v>
          </cell>
          <cell r="J129">
            <v>7.5846142543940119E-3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3.6043970020280758E-2</v>
          </cell>
          <cell r="J130">
            <v>1.7032116220393578E-2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6.2684260909839418E-2</v>
          </cell>
          <cell r="J131">
            <v>3.0330170495439596E-2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1.413661672012052E-3</v>
          </cell>
          <cell r="J133">
            <v>6.737164048443425E-4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1.2532711168616954E-2</v>
          </cell>
          <cell r="J134">
            <v>0.13066389304152562</v>
          </cell>
          <cell r="K134">
            <v>9.0295203162894452E-2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3.3338246458389953E-2</v>
          </cell>
          <cell r="J135">
            <v>0.34757882878041324</v>
          </cell>
          <cell r="K135">
            <v>0.24019413649242893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4.8229204465236916E-2</v>
          </cell>
          <cell r="J136">
            <v>0.47883028317345411</v>
          </cell>
          <cell r="K136">
            <v>0.31799321112639251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5.3174215595426402E-4</v>
          </cell>
          <cell r="J137">
            <v>8.8919564514351596E-3</v>
          </cell>
          <cell r="K137">
            <v>2.2736096809667701E-5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9.3155975120016218E-4</v>
          </cell>
          <cell r="J138">
            <v>9.696465678268873E-3</v>
          </cell>
          <cell r="K138">
            <v>6.7005518031493828E-3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17.401042474754476</v>
          </cell>
          <cell r="J139">
            <v>10.784774844705664</v>
          </cell>
          <cell r="K139">
            <v>10.534105373456466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17.401042474754476</v>
          </cell>
          <cell r="J140">
            <v>10.784774844705664</v>
          </cell>
          <cell r="K140">
            <v>10.534105373456466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2.9914372198662799E-6</v>
          </cell>
          <cell r="J141">
            <v>4.1895101610312599E-6</v>
          </cell>
          <cell r="K141">
            <v>5.9019106133193997E-6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1.6999880380143801</v>
          </cell>
          <cell r="J142">
            <v>1.1999990021112139</v>
          </cell>
          <cell r="K142">
            <v>1.1999991676502431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3.4131564138328243</v>
          </cell>
          <cell r="K143">
            <v>351.48367862310243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-3.4131564138328301</v>
          </cell>
          <cell r="K144">
            <v>-351.48367862310198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1.3599550161247366E-2</v>
          </cell>
          <cell r="K145">
            <v>0.98850821505372422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2.6849843291710121E-3</v>
          </cell>
          <cell r="K146">
            <v>0.2914021677502554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4.4673209062737698</v>
          </cell>
          <cell r="K147">
            <v>484.83969980045799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4.813923390381207E-2</v>
          </cell>
          <cell r="K148">
            <v>5.2245657306083917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2.6721313723251201E-4</v>
          </cell>
          <cell r="K149">
            <v>2.8790231167830999E-2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2.6721313723251201E-4</v>
          </cell>
          <cell r="K150">
            <v>2.9057309723968194E-2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9.9282579803539897E-2</v>
          </cell>
          <cell r="J151">
            <v>0.1091623028798049</v>
          </cell>
          <cell r="K151">
            <v>0.11451830420474989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9.9282579803539897E-2</v>
          </cell>
          <cell r="J152">
            <v>0.1091623028798049</v>
          </cell>
          <cell r="K152">
            <v>0.11451830420474989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3.2279331518696599E-6</v>
          </cell>
          <cell r="J153"/>
          <cell r="K153">
            <v>1.02700149091767E-8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8.9709725054991207E-3</v>
          </cell>
          <cell r="J154">
            <v>8.9709725054991207E-3</v>
          </cell>
          <cell r="K154">
            <v>8.9709827755140303E-3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0.15482317577434329</v>
          </cell>
          <cell r="J155">
            <v>0.14878830136359686</v>
          </cell>
          <cell r="K155">
            <v>0.14230813955743774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7.7411587887171684</v>
          </cell>
          <cell r="J156">
            <v>7.4394150681798425</v>
          </cell>
          <cell r="K156">
            <v>7.1154069778718814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13.310369597285675</v>
          </cell>
          <cell r="J157">
            <v>12.791542822944658</v>
          </cell>
          <cell r="K157">
            <v>12.234434055095138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0.148290587564534</v>
          </cell>
          <cell r="J158">
            <v>1.3850453028830799E-2</v>
          </cell>
          <cell r="K158">
            <v>0.10761768489092501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0.29244575506757864</v>
          </cell>
          <cell r="J159">
            <v>0.28104505102903921</v>
          </cell>
          <cell r="K159">
            <v>0.26880439929084632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2.679473899489548</v>
          </cell>
          <cell r="K160">
            <v>37.750083639741653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-2.67947389948954</v>
          </cell>
          <cell r="K161">
            <v>-37.750083639741703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1.7295193709351578E-2</v>
          </cell>
          <cell r="K162">
            <v>0.24366537372054109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1.9588676433391582E-2</v>
          </cell>
          <cell r="K163">
            <v>0.26931436042796725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3.1712938148137999</v>
          </cell>
          <cell r="K164">
            <v>42.629875934933203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5.6228613737833305E-2</v>
          </cell>
          <cell r="K165">
            <v>0.75584886409456031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2.02018883900587E-3</v>
          </cell>
          <cell r="K166">
            <v>9.1721191018918503E-3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2.02018883900587E-3</v>
          </cell>
          <cell r="K167">
            <v>1.1191860454560446E-2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18.815566775771888</v>
          </cell>
          <cell r="J168">
            <v>21.960213769236688</v>
          </cell>
          <cell r="K168">
            <v>24.257751202313216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18.815566775771888</v>
          </cell>
          <cell r="J169">
            <v>21.960213769236688</v>
          </cell>
          <cell r="K169">
            <v>24.257751202313216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18.815566775771899</v>
          </cell>
          <cell r="J170">
            <v>21.960213769236699</v>
          </cell>
          <cell r="K170">
            <v>24.257751202313202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0.73008610313568201</v>
          </cell>
          <cell r="J171">
            <v>1.31396090149694</v>
          </cell>
          <cell r="K171">
            <v>4.5599980714350998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5.4239827525832887</v>
          </cell>
          <cell r="J172">
            <v>6.3304933658429592</v>
          </cell>
          <cell r="K172">
            <v>6.9928050929556402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7.7399073186750238</v>
          </cell>
          <cell r="J173">
            <v>8.2550878357962993</v>
          </cell>
          <cell r="K173">
            <v>8.0637371626360572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8.3976959582814761</v>
          </cell>
          <cell r="J174">
            <v>8.9507890216388564</v>
          </cell>
          <cell r="K174">
            <v>8.7318650631690105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3.7170668138697702E-7</v>
          </cell>
          <cell r="J175">
            <v>5.9002078452144298E-7</v>
          </cell>
          <cell r="K175">
            <v>4.7433590544036303E-7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0.84970140869495003</v>
          </cell>
          <cell r="J176">
            <v>0.84970199871573404</v>
          </cell>
          <cell r="K176">
            <v>0.84970247305164004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2.5627164505511661E-2</v>
          </cell>
          <cell r="J177">
            <v>2.8197315761260975E-2</v>
          </cell>
          <cell r="K177">
            <v>2.8953633282514522E-2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2.5627164505511661E-2</v>
          </cell>
          <cell r="J178">
            <v>2.8197315761260975E-2</v>
          </cell>
          <cell r="K178">
            <v>2.8953633282514522E-2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4.68245723341366E-7</v>
          </cell>
          <cell r="J179">
            <v>9.1317206326225197E-7</v>
          </cell>
          <cell r="K179">
            <v>3.30546563276355E-6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1.8117898847390601E-3</v>
          </cell>
          <cell r="J180">
            <v>1.8127030568023199E-3</v>
          </cell>
          <cell r="K180">
            <v>1.81600852243508E-3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5.5959566921239101E-2</v>
          </cell>
          <cell r="J181">
            <v>6.2169092871096544E-2</v>
          </cell>
          <cell r="K181">
            <v>6.0679714733817829E-2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5.5959566921239101E-2</v>
          </cell>
          <cell r="J182">
            <v>6.2169092871096544E-2</v>
          </cell>
          <cell r="K182">
            <v>6.0679714733817829E-2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5.0210507756857101E-3</v>
          </cell>
          <cell r="J184">
            <v>5.0210507756857101E-3</v>
          </cell>
          <cell r="K184">
            <v>5.0210507756857101E-3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5.5733661296840804</v>
          </cell>
          <cell r="J185">
            <v>4.315304976107381</v>
          </cell>
          <cell r="K185">
            <v>3.6163148492055925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2.6346821703961063</v>
          </cell>
          <cell r="J186">
            <v>2.0399623523416652</v>
          </cell>
          <cell r="K186">
            <v>1.7095306559880943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7.6206287847992531</v>
          </cell>
          <cell r="J187">
            <v>5.7841997254670261</v>
          </cell>
          <cell r="K187">
            <v>4.6512856455655935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3.0699696618852901E-2</v>
          </cell>
          <cell r="J188">
            <v>1.94771420897384E-2</v>
          </cell>
          <cell r="K188">
            <v>5.9511850985126499E-2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0.10026548734460108</v>
          </cell>
          <cell r="J189">
            <v>7.9141366047724579E-2</v>
          </cell>
          <cell r="K189">
            <v>8.663228434754805E-2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0.33727912835087392</v>
          </cell>
          <cell r="J190">
            <v>0.33737860488229798</v>
          </cell>
          <cell r="K190">
            <v>0.34052161089264554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0.33727912835087392</v>
          </cell>
          <cell r="J191">
            <v>0.33737860488229798</v>
          </cell>
          <cell r="K191">
            <v>0.34052161089264554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8.5242283334205796E-7</v>
          </cell>
          <cell r="J192">
            <v>2.0764629995089199E-6</v>
          </cell>
          <cell r="K192">
            <v>3.8361552960093501E-4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2.3984268486929701E-2</v>
          </cell>
          <cell r="J193">
            <v>2.3985294997211099E-2</v>
          </cell>
          <cell r="K193">
            <v>2.4208545585170001E-2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4.769116276681435E-2</v>
          </cell>
          <cell r="J194">
            <v>8.4989336073675481E-2</v>
          </cell>
          <cell r="K194">
            <v>0.18569579834722927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4.7744211891137762E-2</v>
          </cell>
          <cell r="J195">
            <v>8.498933607367537E-2</v>
          </cell>
          <cell r="K195">
            <v>0.18569579834722927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5.3014627907924307E-2</v>
          </cell>
          <cell r="J196">
            <v>9.1383781960983915E-2</v>
          </cell>
          <cell r="K196">
            <v>0.18757362171860847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5.3014627907924307E-2</v>
          </cell>
          <cell r="J197">
            <v>9.1383781960983915E-2</v>
          </cell>
          <cell r="K197">
            <v>0.18757362171860847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5.6759099685748503E-3</v>
          </cell>
          <cell r="J198">
            <v>5.0171150614009897E-4</v>
          </cell>
          <cell r="K198">
            <v>8.8313972959206209E-3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7.0684244026675974E-3</v>
          </cell>
          <cell r="J199">
            <v>6.2551736541254579E-3</v>
          </cell>
          <cell r="K199">
            <v>1.1559487260944221E-2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9.6546945068212535E-3</v>
          </cell>
          <cell r="J200">
            <v>2.1199490398049945E-2</v>
          </cell>
          <cell r="K200">
            <v>2.3432675681438021E-2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9.6546945068212535E-3</v>
          </cell>
          <cell r="J201">
            <v>2.1199490398049945E-2</v>
          </cell>
          <cell r="K201">
            <v>2.3432675681438021E-2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9.65469450682125E-3</v>
          </cell>
          <cell r="J202">
            <v>2.11994903980499E-2</v>
          </cell>
          <cell r="K202">
            <v>2.3432675681438E-2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1.7295523791068499E-4</v>
          </cell>
          <cell r="J203">
            <v>3.32823709708353E-3</v>
          </cell>
          <cell r="K203">
            <v>3.2889607049799699E-3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2.7865527147369999E-3</v>
          </cell>
          <cell r="J204">
            <v>6.1147556524885002E-3</v>
          </cell>
          <cell r="K204">
            <v>6.7567701941303902E-3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-9.2993170755679977E-7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12.779778079741668</v>
          </cell>
          <cell r="J211">
            <v>13.093185940048134</v>
          </cell>
          <cell r="K211">
            <v>13.440339808543285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12.779778079741668</v>
          </cell>
          <cell r="J212">
            <v>13.093185940048132</v>
          </cell>
          <cell r="K212">
            <v>13.440339808543285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15.974722145122534</v>
          </cell>
          <cell r="J213">
            <v>16.366482000225815</v>
          </cell>
          <cell r="K213">
            <v>16.800424321591969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15.974722145122534</v>
          </cell>
          <cell r="J214">
            <v>16.366482000225815</v>
          </cell>
          <cell r="K214">
            <v>16.800424321591969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2.6697991902317145E-3</v>
          </cell>
          <cell r="J216">
            <v>4.3181102984195157E-3</v>
          </cell>
          <cell r="K216">
            <v>2.5330882144658132E-4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2.6673475839964324E-3</v>
          </cell>
          <cell r="J217">
            <v>4.3181102984195313E-3</v>
          </cell>
          <cell r="K217">
            <v>2.5330882144658159E-4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3.2447425520308239E-3</v>
          </cell>
          <cell r="J218">
            <v>5.0850823033244535E-3</v>
          </cell>
          <cell r="K218">
            <v>2.1661681428970035E-4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3.2447425520308239E-3</v>
          </cell>
          <cell r="J219">
            <v>5.0850823033244535E-3</v>
          </cell>
          <cell r="K219">
            <v>2.1661681428970035E-4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5.33642976928705E-3</v>
          </cell>
          <cell r="J220">
            <v>1.7459163571304599E-4</v>
          </cell>
          <cell r="K220">
            <v>4.79537580604613E-5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7.200013650523425E-3</v>
          </cell>
          <cell r="J221">
            <v>5.5326769112452202E-3</v>
          </cell>
          <cell r="K221">
            <v>2.3827246821162529E-3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3.2959645113200603E-3</v>
          </cell>
          <cell r="J222">
            <v>5.8277664031695627E-3</v>
          </cell>
          <cell r="K222">
            <v>5.0012202746763891E-3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1.5648271877138828E-3</v>
          </cell>
          <cell r="J223">
            <v>2.6198215940854011E-3</v>
          </cell>
          <cell r="K223">
            <v>2.0180362511852123E-3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0.34909370598770301</v>
          </cell>
          <cell r="J224">
            <v>0.60309362410782297</v>
          </cell>
          <cell r="K224">
            <v>0.49485758507324301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6.1896047160940118E-3</v>
          </cell>
          <cell r="J225">
            <v>1.0693149363613881E-2</v>
          </cell>
          <cell r="K225">
            <v>8.7740706573270003E-3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2.7793819112899602E-4</v>
          </cell>
          <cell r="J226">
            <v>6.2148997968223998E-5</v>
          </cell>
          <cell r="K226">
            <v>2.0682697086774E-4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5.5434144336809611E-4</v>
          </cell>
          <cell r="J227">
            <v>5.2853354532616604E-4</v>
          </cell>
          <cell r="K227">
            <v>3.691670301698872E-4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0.11357769676058151</v>
          </cell>
          <cell r="J228">
            <v>0.17013156165887428</v>
          </cell>
          <cell r="K228">
            <v>0.29243933145803652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0.11345149931973653</v>
          </cell>
          <cell r="J229">
            <v>0.17013156165887436</v>
          </cell>
          <cell r="K229">
            <v>0.29243933145803652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0.12620618460769453</v>
          </cell>
          <cell r="J230">
            <v>0.18294586932125065</v>
          </cell>
          <cell r="K230">
            <v>0.29540181882825772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0.12620618460769453</v>
          </cell>
          <cell r="J231">
            <v>0.18294586932125065</v>
          </cell>
          <cell r="K231">
            <v>0.29540181882825772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3.3023819301319E-2</v>
          </cell>
          <cell r="J232">
            <v>1.0507684910351501E-2</v>
          </cell>
          <cell r="K232">
            <v>3.09582547043055E-2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3.5116646648085281E-2</v>
          </cell>
          <cell r="J233">
            <v>4.353991419228323E-2</v>
          </cell>
          <cell r="K233">
            <v>5.2515396240615277E-2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12.668910220900701</v>
          </cell>
          <cell r="J234">
            <v>94.637439233397203</v>
          </cell>
          <cell r="K234">
            <v>3.8654294981013401E-2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0.16902747158645592</v>
          </cell>
          <cell r="J235">
            <v>1.2626442836928367</v>
          </cell>
          <cell r="K235">
            <v>5.1572216020749563E-4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0.17189837477477174</v>
          </cell>
          <cell r="J236">
            <v>1.2840900845779832</v>
          </cell>
          <cell r="K236">
            <v>5.2448161439638211E-4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70.713631141120359</v>
          </cell>
          <cell r="J237">
            <v>71.382971891841734</v>
          </cell>
          <cell r="K237">
            <v>71.39591726348057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70.713631141120359</v>
          </cell>
          <cell r="J238">
            <v>71.382971891841734</v>
          </cell>
          <cell r="K238">
            <v>71.39591726348057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3.7135896206340036E-3</v>
          </cell>
          <cell r="J240">
            <v>4.2659036692529817E-3</v>
          </cell>
          <cell r="K240">
            <v>3.461987535725256E-3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3.7170028463882543E-3</v>
          </cell>
          <cell r="J241">
            <v>4.2659036692529696E-3</v>
          </cell>
          <cell r="K241">
            <v>3.4619875357252516E-3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4.5140803170521486E-3</v>
          </cell>
          <cell r="J242">
            <v>5.023656278689859E-3</v>
          </cell>
          <cell r="K242">
            <v>3.8517205441375955E-3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4.5140803170521486E-3</v>
          </cell>
          <cell r="J243">
            <v>5.023656278689859E-3</v>
          </cell>
          <cell r="K243">
            <v>3.8517205441375955E-3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5.70541767048173E-3</v>
          </cell>
          <cell r="J244">
            <v>4.6954760857918299E-4</v>
          </cell>
          <cell r="K244">
            <v>9.7875364802545205E-4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7.1647791947391784E-3</v>
          </cell>
          <cell r="J245">
            <v>6.2294652178718065E-3</v>
          </cell>
          <cell r="K245">
            <v>3.6952589276012058E-3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0.49009670742606182</v>
          </cell>
          <cell r="J246">
            <v>0.49013251489339071</v>
          </cell>
          <cell r="K246">
            <v>10.799966486566362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0.49009670742606182</v>
          </cell>
          <cell r="J247">
            <v>0.49013251489339071</v>
          </cell>
          <cell r="K247">
            <v>10.799966486566362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0.49009670742606198</v>
          </cell>
          <cell r="J248">
            <v>0.49013251489339099</v>
          </cell>
          <cell r="K248">
            <v>10.799966486566399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8.6972925573675104E-6</v>
          </cell>
          <cell r="J249">
            <v>1.69377839775829E-6</v>
          </cell>
          <cell r="K249">
            <v>2.7883520647632198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7.5752202565445195E-2</v>
          </cell>
          <cell r="J250">
            <v>7.57596245377746E-2</v>
          </cell>
          <cell r="K250">
            <v>1.66927174521594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7.0225186358011966E-3</v>
          </cell>
          <cell r="J251">
            <v>4.0199758823917407E-3</v>
          </cell>
          <cell r="K251">
            <v>2.801678670209647E-3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59.661692390848465</v>
          </cell>
          <cell r="J252">
            <v>47.416688701294419</v>
          </cell>
          <cell r="K252">
            <v>48.310641705604638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5.2595131817464013E-3</v>
          </cell>
          <cell r="J253">
            <v>3.0028582888588693E-3</v>
          </cell>
          <cell r="K253">
            <v>2.3111803297341436E-3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59.656161018398137</v>
          </cell>
          <cell r="J254">
            <v>21.539713228967052</v>
          </cell>
          <cell r="K254">
            <v>21.803616163101257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1.7788766208887176E-2</v>
          </cell>
          <cell r="J255">
            <v>25.883998306498622</v>
          </cell>
          <cell r="K255">
            <v>26.51211308254485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1.3395113426385799E-6</v>
          </cell>
          <cell r="J256">
            <v>1.6905311389519101E-6</v>
          </cell>
          <cell r="K256">
            <v>3.3899695973345698E-6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4.4927420984619202</v>
          </cell>
          <cell r="J257">
            <v>4.4927439293671405</v>
          </cell>
          <cell r="K257">
            <v>4.4927473143815648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6.98837609443554</v>
          </cell>
          <cell r="J258">
            <v>7.3601889869864214</v>
          </cell>
          <cell r="K258">
            <v>8.2442208884594113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6.98837609443554</v>
          </cell>
          <cell r="J259">
            <v>7.3601889869864214</v>
          </cell>
          <cell r="K259">
            <v>8.2442208884594113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0.257901929861721</v>
          </cell>
          <cell r="J260">
            <v>0.223643523878687</v>
          </cell>
          <cell r="K260">
            <v>0.21387395686202501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0.258832514205666</v>
          </cell>
          <cell r="J261">
            <v>0.26932360970853703</v>
          </cell>
          <cell r="K261">
            <v>0.29047661548725101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1.8531054552866217E-4</v>
          </cell>
          <cell r="J262">
            <v>1.6690175674793031</v>
          </cell>
          <cell r="K262">
            <v>1.6690209954979849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1.8531054552866217E-4</v>
          </cell>
          <cell r="J263">
            <v>1.6690175674793031</v>
          </cell>
          <cell r="K263">
            <v>1.6690209954979849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1.8531054552866201E-4</v>
          </cell>
          <cell r="J264">
            <v>1.6690175674793</v>
          </cell>
          <cell r="K264">
            <v>1.66902099549798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4.9134870974310497E-5</v>
          </cell>
          <cell r="J265">
            <v>0.48107566129079299</v>
          </cell>
          <cell r="K265">
            <v>2.1170868302696702E-6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5.3426758416052602E-5</v>
          </cell>
          <cell r="J266">
            <v>0.48112908804920901</v>
          </cell>
          <cell r="K266">
            <v>0.48113120513603902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7.4918640351510932</v>
          </cell>
          <cell r="J267">
            <v>4.9649782927375394</v>
          </cell>
          <cell r="K267">
            <v>3.5056152985496118E-3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1944.9754023487001</v>
          </cell>
          <cell r="J268">
            <v>1288.96635166645</v>
          </cell>
          <cell r="K268">
            <v>0.91009867421316604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20.958786663240364</v>
          </cell>
          <cell r="J269">
            <v>13.88972361709537</v>
          </cell>
          <cell r="K269">
            <v>9.8070977824694736E-3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8.9438399393865595E-2</v>
          </cell>
          <cell r="J270">
            <v>1.79980376935387E-7</v>
          </cell>
          <cell r="K270">
            <v>1.1155426351946601E-7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0.27949222548498392</v>
          </cell>
          <cell r="J271">
            <v>0.19730931214207131</v>
          </cell>
          <cell r="K271">
            <v>2.1596189719871872E-4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9.2826256009248169</v>
          </cell>
          <cell r="J272">
            <v>10.543581614445115</v>
          </cell>
          <cell r="K272">
            <v>11.117188184000625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9.2826256009248169</v>
          </cell>
          <cell r="J273">
            <v>10.543581614445115</v>
          </cell>
          <cell r="K273">
            <v>11.117188184000625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5.5663915030034428</v>
          </cell>
          <cell r="J274">
            <v>5.925311508173376</v>
          </cell>
          <cell r="K274">
            <v>7.0292760128236216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5.5663915030034428</v>
          </cell>
          <cell r="J275">
            <v>5.925311508173376</v>
          </cell>
          <cell r="K275">
            <v>7.0292760128236216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2.0257913842912671</v>
          </cell>
          <cell r="J276">
            <v>1.5677384955450326</v>
          </cell>
          <cell r="K276">
            <v>1.3791068009943959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2.8939876918446665</v>
          </cell>
          <cell r="J277">
            <v>2.2396264222071904</v>
          </cell>
          <cell r="K277">
            <v>1.9701525728491363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9.2916417762734099E-2</v>
          </cell>
          <cell r="J278">
            <v>4.8581522907640097E-2</v>
          </cell>
          <cell r="K278">
            <v>9.4212865397038104E-2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0.25701940718467797</v>
          </cell>
          <cell r="J279">
            <v>0.198930396454993</v>
          </cell>
          <cell r="K279">
            <v>0.21683728466305999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1.7726902223528617E-5</v>
          </cell>
          <cell r="K280">
            <v>0.22924045575809868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1.9570227050882201E-3</v>
          </cell>
          <cell r="K281">
            <v>20.721884259853699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3.4698984132769959E-5</v>
          </cell>
          <cell r="K282">
            <v>0.36740929538747752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5.8022676897496397E-6</v>
          </cell>
          <cell r="K283">
            <v>1.385033640433506E-2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1.20506753886475E-5</v>
          </cell>
          <cell r="K284">
            <v>1.8702129109974101E-2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5.8022676897496397E-6</v>
          </cell>
          <cell r="K285">
            <v>1.3850336404335013E-2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764.89431788501497</v>
          </cell>
          <cell r="J286">
            <v>476.27700765272601</v>
          </cell>
          <cell r="K286">
            <v>199.20042512858501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13.520314225665382</v>
          </cell>
          <cell r="J287">
            <v>8.5589832443058889</v>
          </cell>
          <cell r="K287">
            <v>3.5209194242275403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5.1230874429672186E-3</v>
          </cell>
          <cell r="J288">
            <v>1.535126192040422E-2</v>
          </cell>
          <cell r="K288">
            <v>9.3196398288365023E-3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13.561955990869064</v>
          </cell>
          <cell r="J289">
            <v>8.4446277952610913</v>
          </cell>
          <cell r="K289">
            <v>3.5319224313578914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1.6120593760080163E-3</v>
          </cell>
          <cell r="J290">
            <v>0.14211924259651323</v>
          </cell>
          <cell r="K290">
            <v>7.3168937000958612E-4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5.1209208577260848E-3</v>
          </cell>
          <cell r="J291">
            <v>1.5345919685851602E-2</v>
          </cell>
          <cell r="K291">
            <v>9.3079532974693745E-3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1.77628775630891E-6</v>
          </cell>
          <cell r="J292">
            <v>2.4606955621533399E-6</v>
          </cell>
          <cell r="K292">
            <v>4.3846871485356502E-6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2.2350610108579261</v>
          </cell>
          <cell r="J293">
            <v>2.2350634715534881</v>
          </cell>
          <cell r="K293">
            <v>1.1209061571043566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2.6876155767028018E-3</v>
          </cell>
          <cell r="J294">
            <v>2.6135022375082246E-3</v>
          </cell>
          <cell r="K294">
            <v>1.4761253599164482E-3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7.1054955596694287E-3</v>
          </cell>
          <cell r="J295">
            <v>6.7637841244410496E-3</v>
          </cell>
          <cell r="K295">
            <v>3.6686385768669931E-3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1.2559479856252749E-2</v>
          </cell>
          <cell r="J296">
            <v>1.2206916847204334E-2</v>
          </cell>
          <cell r="K296">
            <v>6.5984228914435401E-3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1.0594114422828E-4</v>
          </cell>
          <cell r="J297">
            <v>3.5647533892480301E-5</v>
          </cell>
          <cell r="K297">
            <v>6.0608163871631501E-5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2.3907117527934504E-4</v>
          </cell>
          <cell r="J298">
            <v>2.3239711573134789E-4</v>
          </cell>
          <cell r="K298">
            <v>1.3118309569719479E-4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11.540702469307615</v>
          </cell>
          <cell r="J299">
            <v>11.284676397507363</v>
          </cell>
          <cell r="K299">
            <v>10.14373249310778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4.5517644904434227E-3</v>
          </cell>
          <cell r="J300">
            <v>3.066154354876143E-3</v>
          </cell>
          <cell r="K300">
            <v>1.998132024507038E-3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16.591254902674844</v>
          </cell>
          <cell r="J301">
            <v>16.47329988028882</v>
          </cell>
          <cell r="K301">
            <v>14.543544872544162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13.26264041620729</v>
          </cell>
          <cell r="J302">
            <v>12.828284764120422</v>
          </cell>
          <cell r="K302">
            <v>11.851074702442638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15.736000792941564</v>
          </cell>
          <cell r="J303">
            <v>15.944020258036307</v>
          </cell>
          <cell r="K303">
            <v>14.836324134123497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57.135150345621774</v>
          </cell>
          <cell r="J304">
            <v>56.533305153839834</v>
          </cell>
          <cell r="K304">
            <v>51.376640092088159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2.2322449191228399E-7</v>
          </cell>
          <cell r="J305">
            <v>2.9987465436869199E-7</v>
          </cell>
          <cell r="K305">
            <v>5.5163771337747605E-7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4.3300932642268402</v>
          </cell>
          <cell r="J306">
            <v>4.3300935780812324</v>
          </cell>
          <cell r="K306">
            <v>4.3300941417615837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39.608132604186402</v>
          </cell>
          <cell r="J307">
            <v>38.220371532448297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0.24985842886448012</v>
          </cell>
          <cell r="J308">
            <v>0.24265379614898111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0.35387279616513262</v>
          </cell>
          <cell r="J309">
            <v>0.36398069422347173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0.70227185468415498</v>
          </cell>
          <cell r="J310">
            <v>0.6776661619228419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2.7499563843827412E-2</v>
          </cell>
          <cell r="J312">
            <v>1.4241059552411976E-2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4.1059023043480707</v>
          </cell>
          <cell r="J313">
            <v>4.0944423182576575</v>
          </cell>
          <cell r="K313">
            <v>4.0717243063792674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4.1059023043480707</v>
          </cell>
          <cell r="J314">
            <v>4.0944423182576575</v>
          </cell>
          <cell r="K314">
            <v>4.0717243063792674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4.0804943685912335E-3</v>
          </cell>
          <cell r="J315">
            <v>7.491025079765774E-3</v>
          </cell>
          <cell r="K315">
            <v>0.11418134997971535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4.0842448229741193E-3</v>
          </cell>
          <cell r="J316">
            <v>7.4910250797657523E-3</v>
          </cell>
          <cell r="K316">
            <v>0.1141813499797151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4.9551437383300988E-3</v>
          </cell>
          <cell r="J317">
            <v>8.8182540053844665E-3</v>
          </cell>
          <cell r="K317">
            <v>0.126871219666985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4.9551437383300988E-3</v>
          </cell>
          <cell r="J318">
            <v>8.8182540053844665E-3</v>
          </cell>
          <cell r="K318">
            <v>0.126871219666985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1.5428893255451101E-5</v>
          </cell>
          <cell r="J319">
            <v>4.7193829262541601E-4</v>
          </cell>
          <cell r="K319">
            <v>4.6630328052102397E-2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7.4680397112458503E-4</v>
          </cell>
          <cell r="J320">
            <v>7.4089067503849799E-4</v>
          </cell>
          <cell r="K320">
            <v>4.7110229206335265E-2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0.83731809032590021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0.16888241552276112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47.313879323254803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0.64197936666560118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1.054492209178657E-2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22.558626888357768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68.007928002886558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0.76677392891039142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1535.50607321901</v>
          </cell>
          <cell r="J330">
            <v>962.68577428969604</v>
          </cell>
          <cell r="K330">
            <v>476.79091768096998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27.14014673264133</v>
          </cell>
          <cell r="J331">
            <v>17.234861641591337</v>
          </cell>
          <cell r="K331">
            <v>8.4272290993354115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8.9197296982869035E-3</v>
          </cell>
          <cell r="J332">
            <v>3.9762107766810315E-2</v>
          </cell>
          <cell r="K332">
            <v>2.5035871999693812E-2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27.225284986152634</v>
          </cell>
          <cell r="J333">
            <v>17.068896707264106</v>
          </cell>
          <cell r="K333">
            <v>8.4537396751944982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1.6595295401562653E-3</v>
          </cell>
          <cell r="J334">
            <v>0.22152776476378724</v>
          </cell>
          <cell r="K334">
            <v>7.266340275022226E-4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8.9175484894305507E-3</v>
          </cell>
          <cell r="J335">
            <v>3.9754484271839426E-2</v>
          </cell>
          <cell r="K335">
            <v>2.5026386097781059E-2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4.2198447287886402E-7</v>
          </cell>
          <cell r="J336">
            <v>6.4479781374394296E-7</v>
          </cell>
          <cell r="K336">
            <v>1.0982416175862201E-6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3.0972424755245864</v>
          </cell>
          <cell r="J337">
            <v>3.0972431203224002</v>
          </cell>
          <cell r="K337">
            <v>1.5532864592043178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1.8756232683701191E-2</v>
          </cell>
          <cell r="J338">
            <v>5.0183548660725504E-2</v>
          </cell>
          <cell r="K338">
            <v>0.79075199554378228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2.7839085992300106E-2</v>
          </cell>
          <cell r="J339">
            <v>8.3639247767875957E-2</v>
          </cell>
          <cell r="K339">
            <v>1.5815039910875648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5.3280547353684427E-2</v>
          </cell>
          <cell r="J340">
            <v>0.15207135957795623</v>
          </cell>
          <cell r="K340">
            <v>2.635839985145942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5.21951311011574E-5</v>
          </cell>
          <cell r="J341">
            <v>8.3350110621363705E-3</v>
          </cell>
          <cell r="K341">
            <v>6.1238752452576199E-2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2.0857667763135015E-3</v>
          </cell>
          <cell r="J342">
            <v>9.775625130521463E-3</v>
          </cell>
          <cell r="K342">
            <v>6.7309340673547921E-2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36.704792304161607</v>
          </cell>
          <cell r="J343">
            <v>40.219054910234881</v>
          </cell>
          <cell r="K343">
            <v>38.814414647640803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36.64987069964431</v>
          </cell>
          <cell r="J344">
            <v>20.996712489902034</v>
          </cell>
          <cell r="K344">
            <v>17.810411784518728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5.4921604517299452E-2</v>
          </cell>
          <cell r="J345">
            <v>19.222342420332829</v>
          </cell>
          <cell r="K345">
            <v>21.004002863122057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0.246616471479779</v>
          </cell>
          <cell r="J346">
            <v>4.5555601757903801E-5</v>
          </cell>
          <cell r="K346">
            <v>4.63297030479274E-5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1.1757192640591532</v>
          </cell>
          <cell r="J347">
            <v>1.3629680152337151</v>
          </cell>
          <cell r="K347">
            <v>1.3630259186262181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10.47401805762558</v>
          </cell>
          <cell r="J348">
            <v>13.366025146753662</v>
          </cell>
          <cell r="K348">
            <v>99.597095942966007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10.485668800737495</v>
          </cell>
          <cell r="J349">
            <v>13.366025146753639</v>
          </cell>
          <cell r="K349">
            <v>99.597095942966007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11.65072678405274</v>
          </cell>
          <cell r="J350">
            <v>14.372060156397094</v>
          </cell>
          <cell r="K350">
            <v>100.60313016416255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11.65072678405274</v>
          </cell>
          <cell r="J351">
            <v>14.372060156397094</v>
          </cell>
          <cell r="K351">
            <v>100.60313016416255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0.107973598814031</v>
          </cell>
          <cell r="J352">
            <v>0.59605560571808602</v>
          </cell>
          <cell r="K352">
            <v>5.7105924159209502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0.65555872742859489</v>
          </cell>
          <cell r="J353">
            <v>0.83403633078988959</v>
          </cell>
          <cell r="K353">
            <v>6.188805497478671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5.0581906119807611E-2</v>
          </cell>
          <cell r="J354">
            <v>0.25571126904362113</v>
          </cell>
          <cell r="K354">
            <v>1.154400209212757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5.0638170753978619E-2</v>
          </cell>
          <cell r="J355">
            <v>0.25571126904362085</v>
          </cell>
          <cell r="K355">
            <v>1.1544002092127565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5.6246457001354604E-2</v>
          </cell>
          <cell r="J356">
            <v>0.2749580668125936</v>
          </cell>
          <cell r="K356">
            <v>1.166061637098839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5.6246457001354604E-2</v>
          </cell>
          <cell r="J357">
            <v>0.2749580668125936</v>
          </cell>
          <cell r="K357">
            <v>1.166061637098839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5.4695349929685701E-3</v>
          </cell>
          <cell r="J358">
            <v>1.05711268119395E-2</v>
          </cell>
          <cell r="K358">
            <v>6.1789610475720402E-2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6.8761488305356163E-3</v>
          </cell>
          <cell r="J359">
            <v>1.6120019968999654E-2</v>
          </cell>
          <cell r="K359">
            <v>7.1737431107706931E-2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0.25840358138860198</v>
          </cell>
          <cell r="J360">
            <v>0.82650092684477505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3.2998433822995321E-3</v>
          </cell>
          <cell r="J361">
            <v>1.0554511664494533E-2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3.3558906673844349E-3</v>
          </cell>
          <cell r="J362">
            <v>1.0733778270711359E-2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18.5181701272578</v>
          </cell>
          <cell r="J363">
            <v>9.6757521228696302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9.7494323790288592E-2</v>
          </cell>
          <cell r="J364">
            <v>5.0567804142525187E-2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0.19903759217514669</v>
          </cell>
          <cell r="J365">
            <v>0.1019645886808295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0.32833634977407528</v>
          </cell>
          <cell r="J366">
            <v>0.17155588870336194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7.2341227716734924E-3</v>
          </cell>
          <cell r="J368">
            <v>3.7509547491193112E-3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3.2092682396311456E-3</v>
          </cell>
          <cell r="J369">
            <v>8.659050434953847E-3</v>
          </cell>
          <cell r="K369">
            <v>2.2672326311377038E-3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3.2092682396311456E-3</v>
          </cell>
          <cell r="J370">
            <v>8.659050434953847E-3</v>
          </cell>
          <cell r="K370">
            <v>2.2672326311377038E-3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3.4725425628902899E-6</v>
          </cell>
          <cell r="J371">
            <v>4.8223529983791097E-6</v>
          </cell>
          <cell r="K371">
            <v>7.3679470872298903E-6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4.4473684859109852E-3</v>
          </cell>
          <cell r="J372">
            <v>4.4453883029271779E-3</v>
          </cell>
          <cell r="K372">
            <v>2.2360029709704854E-3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0.10117982967005291</v>
          </cell>
          <cell r="J373">
            <v>0.42772801973396046</v>
          </cell>
          <cell r="K373">
            <v>2.2961163086514818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0.10117982967005262</v>
          </cell>
          <cell r="J374">
            <v>0.42772801973395924</v>
          </cell>
          <cell r="K374">
            <v>2.2961163086514746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0.1166967923465029</v>
          </cell>
          <cell r="J375">
            <v>0.49332083144801114</v>
          </cell>
          <cell r="K375">
            <v>2.6482266814439899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0.1166967923465029</v>
          </cell>
          <cell r="J376">
            <v>0.49332083144801114</v>
          </cell>
          <cell r="K376">
            <v>2.6482266814439899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1.21958974315467E-2</v>
          </cell>
          <cell r="J377">
            <v>0.31803358250420599</v>
          </cell>
          <cell r="K377">
            <v>0.61257425523373399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3.5075851614979878E-2</v>
          </cell>
          <cell r="J378">
            <v>0.33386373364980027</v>
          </cell>
          <cell r="K378">
            <v>0.77420797720932089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0.17870082787763447</v>
          </cell>
          <cell r="J379">
            <v>1.4212566684868015</v>
          </cell>
          <cell r="K379">
            <v>5.8670181089991322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0.17870082787763447</v>
          </cell>
          <cell r="J380">
            <v>1.4212566684868015</v>
          </cell>
          <cell r="K380">
            <v>5.8670181089991322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0.178700827877634</v>
          </cell>
          <cell r="J381">
            <v>1.4212566684868</v>
          </cell>
          <cell r="K381">
            <v>5.8670181089991296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6.5617665444124996E-3</v>
          </cell>
          <cell r="J382">
            <v>0.35819462119462903</v>
          </cell>
          <cell r="K382">
            <v>1.3278636881656101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5.1517347316517401E-2</v>
          </cell>
          <cell r="J383">
            <v>0.409711968511147</v>
          </cell>
          <cell r="K383">
            <v>1.69129581275695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3.3383951494300912E-3</v>
          </cell>
          <cell r="J384">
            <v>5.8860983363290204E-3</v>
          </cell>
          <cell r="K384">
            <v>4.8944717823806998E-4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3.3353295891459574E-3</v>
          </cell>
          <cell r="J385">
            <v>5.8860983363290386E-3</v>
          </cell>
          <cell r="K385">
            <v>4.8944717823807074E-4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4.0551618965075122E-3</v>
          </cell>
          <cell r="J386">
            <v>6.9298355586979964E-3</v>
          </cell>
          <cell r="K386">
            <v>4.1941534583743223E-4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4.0551618965075122E-3</v>
          </cell>
          <cell r="J387">
            <v>6.9298355586979964E-3</v>
          </cell>
          <cell r="K387">
            <v>4.1941534583743223E-4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8.3959937415744902E-3</v>
          </cell>
          <cell r="J388">
            <v>3.3494192044281702E-4</v>
          </cell>
          <cell r="K388">
            <v>6.8739752211839902E-5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1.1616285894997778E-2</v>
          </cell>
          <cell r="J389">
            <v>8.7483151228359944E-3</v>
          </cell>
          <cell r="K389">
            <v>3.7842235943691322E-3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7.1902838346473184</v>
          </cell>
          <cell r="J390">
            <v>7.5570669335507334</v>
          </cell>
          <cell r="K390">
            <v>8.3477090432023182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7.1902838346473184</v>
          </cell>
          <cell r="J391">
            <v>7.5570669335507334</v>
          </cell>
          <cell r="K391">
            <v>8.3477090432023182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7.1902838346473201</v>
          </cell>
          <cell r="J392">
            <v>7.5570669335507299</v>
          </cell>
          <cell r="K392">
            <v>8.3477090432023093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0.100602615947378</v>
          </cell>
          <cell r="J393">
            <v>0.105733060105757</v>
          </cell>
          <cell r="K393">
            <v>1.87096076334427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2.0727517345849802</v>
          </cell>
          <cell r="J394">
            <v>2.17848475830974</v>
          </cell>
          <cell r="K394">
            <v>2.4064028455976998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6.3521687258056422E-3</v>
          </cell>
          <cell r="J395">
            <v>1.1152771229836243E-2</v>
          </cell>
          <cell r="K395">
            <v>8.4966467925341842E-3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6.3580071161786177E-3</v>
          </cell>
          <cell r="J396">
            <v>1.1152771229836203E-2</v>
          </cell>
          <cell r="K396">
            <v>8.4966467925341772E-3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7.7152976137684131E-3</v>
          </cell>
          <cell r="J397">
            <v>1.3125921729940884E-2</v>
          </cell>
          <cell r="K397">
            <v>9.4457751510939637E-3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7.7152976137684131E-3</v>
          </cell>
          <cell r="J398">
            <v>1.3125921729940884E-2</v>
          </cell>
          <cell r="K398">
            <v>9.4457751510939637E-3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7.1223970053694496E-3</v>
          </cell>
          <cell r="J399">
            <v>1.8415183673489201E-3</v>
          </cell>
          <cell r="K399">
            <v>1.2377265725815999E-3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1.084441978588966E-2</v>
          </cell>
          <cell r="J400">
            <v>8.9677091946383358E-3</v>
          </cell>
          <cell r="K400">
            <v>5.5320072111805568E-3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4.6953712358490446E-3</v>
          </cell>
          <cell r="J401">
            <v>3.3494637518883918E-3</v>
          </cell>
          <cell r="K401">
            <v>2.1781184700818417E-3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40.732134402029608</v>
          </cell>
          <cell r="J402">
            <v>38.054912987731207</v>
          </cell>
          <cell r="K402">
            <v>34.420109236283217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40.736829773265427</v>
          </cell>
          <cell r="J403">
            <v>38.058245188711567</v>
          </cell>
          <cell r="K403">
            <v>34.422280162909949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3.1400276247012303E-7</v>
          </cell>
          <cell r="J404">
            <v>4.2569164156444001E-7</v>
          </cell>
          <cell r="K404">
            <v>7.6817547803800996E-7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4.3683897305007013</v>
          </cell>
          <cell r="J405">
            <v>4.3683901738518296</v>
          </cell>
          <cell r="K405">
            <v>4.368390962999821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0.77640641012102951</v>
          </cell>
          <cell r="J406">
            <v>1.1249337329478677</v>
          </cell>
          <cell r="K406">
            <v>1.5416409800798878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2.0304461922760835</v>
          </cell>
          <cell r="J407">
            <v>2.9419095268299751</v>
          </cell>
          <cell r="K407">
            <v>4.0316759586928503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2.6724038111587753</v>
          </cell>
          <cell r="J408">
            <v>3.6755936607365589</v>
          </cell>
          <cell r="K408">
            <v>5.0353303466217723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1.27594093017834E-5</v>
          </cell>
          <cell r="J409">
            <v>1.3793670814226E-2</v>
          </cell>
          <cell r="K409">
            <v>7.0723116773208E-2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3.594608377612668E-2</v>
          </cell>
          <cell r="J410">
            <v>4.9674255784361215E-2</v>
          </cell>
          <cell r="K410">
            <v>9.3840923120815836E-2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9.6487770812963246E-3</v>
          </cell>
          <cell r="K411">
            <v>0.10184392956937638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9.6487770812963246E-3</v>
          </cell>
          <cell r="K412">
            <v>0.10184392956937638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3.68413419237363E-6</v>
          </cell>
          <cell r="J413">
            <v>1.24675601456488E-3</v>
          </cell>
          <cell r="K413">
            <v>3.9869461115476599E-3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3.68413419237363E-6</v>
          </cell>
          <cell r="J414">
            <v>1.24740855549859E-3</v>
          </cell>
          <cell r="K414">
            <v>4.41398653604243E-3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142.37218218208071</v>
          </cell>
          <cell r="J415">
            <v>122.48774201296729</v>
          </cell>
          <cell r="K415">
            <v>96.167102148396552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144.6983567065509</v>
          </cell>
          <cell r="J416">
            <v>124.04347244315663</v>
          </cell>
          <cell r="K416">
            <v>96.696359696977382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6.6963889050080596E-7</v>
          </cell>
          <cell r="J417">
            <v>9.9501772246876595E-7</v>
          </cell>
          <cell r="K417">
            <v>3.1030604215747499E-6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15.305610381743458</v>
          </cell>
          <cell r="J418">
            <v>15.305610723228869</v>
          </cell>
          <cell r="K418">
            <v>15.305612677425572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12.165189405963947</v>
          </cell>
          <cell r="J419">
            <v>12.16349305967743</v>
          </cell>
          <cell r="K419">
            <v>12.174490240823365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12.165189405963947</v>
          </cell>
          <cell r="J420">
            <v>12.16349305967743</v>
          </cell>
          <cell r="K420">
            <v>12.174490240823365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4.0672353039527907E-3</v>
          </cell>
          <cell r="J422">
            <v>5.8435247696253627E-3</v>
          </cell>
          <cell r="K422">
            <v>3.8835995711585598E-3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4.0709735716953884E-3</v>
          </cell>
          <cell r="J423">
            <v>5.8435247696253419E-3</v>
          </cell>
          <cell r="K423">
            <v>3.8835995711585572E-3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4.9431357416856248E-3</v>
          </cell>
          <cell r="J424">
            <v>6.8796721544000196E-3</v>
          </cell>
          <cell r="K424">
            <v>4.3201704243226767E-3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4.9431357416856248E-3</v>
          </cell>
          <cell r="J425">
            <v>6.8796721544000196E-3</v>
          </cell>
          <cell r="K425">
            <v>4.3201704243226767E-3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5.7095865023818297E-3</v>
          </cell>
          <cell r="J426">
            <v>4.7328182765028E-4</v>
          </cell>
          <cell r="K426">
            <v>9.7712859878909303E-4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7.1687428605060471E-3</v>
          </cell>
          <cell r="J427">
            <v>6.2373898918165315E-3</v>
          </cell>
          <cell r="K427">
            <v>3.6981059212913571E-3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0.13214232874159071</v>
          </cell>
          <cell r="J428">
            <v>6.4122698572262229E-4</v>
          </cell>
          <cell r="K428">
            <v>1.333115654606455E-5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11.397779288096901</v>
          </cell>
          <cell r="J429">
            <v>5.5308270456851501E-2</v>
          </cell>
          <cell r="K429">
            <v>1.14986304096583E-3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0.15465100797960446</v>
          </cell>
          <cell r="J430">
            <v>7.5045143089350747E-4</v>
          </cell>
          <cell r="K430">
            <v>1.5601940854353131E-5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5.3177993569232104E-3</v>
          </cell>
          <cell r="J431">
            <v>4.0379680584784697E-5</v>
          </cell>
          <cell r="K431">
            <v>3.0270313448143499E-5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1.6908958668846782E-2</v>
          </cell>
          <cell r="J432">
            <v>5.2123927544059992E-3</v>
          </cell>
          <cell r="K432">
            <v>2.4683251680030702E-3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0.16640318598601725</v>
          </cell>
          <cell r="J433">
            <v>0.62417611165136133</v>
          </cell>
          <cell r="K433">
            <v>0.97201757398530531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4.8025053733948908E-3</v>
          </cell>
          <cell r="J434">
            <v>6.3013984574863541E-3</v>
          </cell>
          <cell r="K434">
            <v>2.9502779345082844E-3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4.9381096861674445E-3</v>
          </cell>
          <cell r="J435">
            <v>7.0466611068302591E-3</v>
          </cell>
          <cell r="K435">
            <v>3.0237026808789089E-3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2.1541045286735702E-3</v>
          </cell>
          <cell r="J436">
            <v>2.7252872898882062E-3</v>
          </cell>
          <cell r="K436">
            <v>1.6751385158359485E-3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8.6941124726375583E-5</v>
          </cell>
          <cell r="J437">
            <v>7.8109421731570696E-4</v>
          </cell>
          <cell r="K437">
            <v>7.0934212781497287E-4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1.7855473865031796E-2</v>
          </cell>
          <cell r="J438">
            <v>0.21202434065735551</v>
          </cell>
          <cell r="K438">
            <v>0.41132808014319017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1.0583137121260315E-2</v>
          </cell>
          <cell r="J439">
            <v>6.5134521989981278E-2</v>
          </cell>
          <cell r="K439">
            <v>0.12295759680523671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1.2463586727099621E-2</v>
          </cell>
          <cell r="J440">
            <v>6.9151323514966376E-2</v>
          </cell>
          <cell r="K440">
            <v>0.12083776502145048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1.0371212537229288E-2</v>
          </cell>
          <cell r="J441">
            <v>6.3143367859099117E-2</v>
          </cell>
          <cell r="K441">
            <v>0.11348937954019857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4.1076176862031109E-3</v>
          </cell>
          <cell r="J442">
            <v>3.2896094005805186E-3</v>
          </cell>
          <cell r="K442">
            <v>9.1692792932375532E-4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1.2499022485678616E-3</v>
          </cell>
          <cell r="J443">
            <v>1.435571952039698E-3</v>
          </cell>
          <cell r="K443">
            <v>4.9274515243377948E-3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1.3096850790347222E-2</v>
          </cell>
          <cell r="J444">
            <v>8.5480823514740151E-2</v>
          </cell>
          <cell r="K444">
            <v>0.10799917117857344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1.0145226326924326E-2</v>
          </cell>
          <cell r="J445">
            <v>7.7877427668183912E-3</v>
          </cell>
          <cell r="K445">
            <v>2.1801255309063924E-3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1.2234440860186567E-2</v>
          </cell>
          <cell r="J446">
            <v>1.3286413644932165E-2</v>
          </cell>
          <cell r="K446">
            <v>2.235610241636194E-3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1.2059586555173966E-2</v>
          </cell>
          <cell r="J447">
            <v>1.0266250979518167E-2</v>
          </cell>
          <cell r="K447">
            <v>6.9788199845996855E-3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1.742353569187895E-2</v>
          </cell>
          <cell r="J448">
            <v>1.6725218097729828E-2</v>
          </cell>
          <cell r="K448">
            <v>1.0734609512687879E-2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1.7285208625909796E-2</v>
          </cell>
          <cell r="J449">
            <v>1.8965289814214428E-2</v>
          </cell>
          <cell r="K449">
            <v>1.5649221117330518E-2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8.9275079952179804E-4</v>
          </cell>
          <cell r="J450">
            <v>6.951690458165136E-4</v>
          </cell>
          <cell r="K450">
            <v>4.6337984423333914E-4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8.7316615797349787E-4</v>
          </cell>
          <cell r="J451">
            <v>6.7762953807958687E-4</v>
          </cell>
          <cell r="K451">
            <v>4.5634334912701452E-4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3.3649564684072028E-4</v>
          </cell>
          <cell r="J452">
            <v>3.0290695717648708E-4</v>
          </cell>
          <cell r="K452">
            <v>2.3073562462280355E-4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5.2243998665859421E-3</v>
          </cell>
          <cell r="J453">
            <v>7.3871604777889937E-4</v>
          </cell>
          <cell r="K453">
            <v>4.8400949458906364E-4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1.8830422853563064E-3</v>
          </cell>
          <cell r="J454">
            <v>1.3567780522021392E-3</v>
          </cell>
          <cell r="K454">
            <v>8.2689074688254284E-4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6.5149089576843084E-3</v>
          </cell>
          <cell r="J455">
            <v>3.7022211752283457E-2</v>
          </cell>
          <cell r="K455">
            <v>4.1089517595942836E-2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0.38609485116630698</v>
          </cell>
          <cell r="J456">
            <v>1.7974652092124199</v>
          </cell>
          <cell r="K456">
            <v>1.85605791032814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0.4007233923680566</v>
          </cell>
          <cell r="J457">
            <v>2.1935196118261606</v>
          </cell>
          <cell r="K457">
            <v>3.323834861218312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1.1839830441243679</v>
          </cell>
          <cell r="J458">
            <v>1.1839940566279861</v>
          </cell>
          <cell r="K458">
            <v>1.1846877436091887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1.1839830441243679</v>
          </cell>
          <cell r="J459">
            <v>1.1839940566279861</v>
          </cell>
          <cell r="K459">
            <v>1.1846877436091887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91.419574443958084</v>
          </cell>
          <cell r="J460">
            <v>125.26864119789573</v>
          </cell>
          <cell r="K460">
            <v>101.57722676742857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96.306031718042448</v>
          </cell>
          <cell r="J461">
            <v>42.536425718869083</v>
          </cell>
          <cell r="K461">
            <v>39.614027947619967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1.2986619326944763E-2</v>
          </cell>
          <cell r="J462">
            <v>0.46611057051946281</v>
          </cell>
          <cell r="K462">
            <v>1.603996560703435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193.81734147101901</v>
          </cell>
          <cell r="J463">
            <v>172.7835727992038</v>
          </cell>
          <cell r="K463">
            <v>145.06134557723817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8.7757550345316405E-7</v>
          </cell>
          <cell r="J464">
            <v>1.2860998523774399E-6</v>
          </cell>
          <cell r="K464">
            <v>3.9173649397128298E-6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13.914191751863846</v>
          </cell>
          <cell r="J465">
            <v>13.914192211592729</v>
          </cell>
          <cell r="K465">
            <v>13.914194730523947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0.90179946467497074</v>
          </cell>
          <cell r="J466">
            <v>0.90180785252302043</v>
          </cell>
          <cell r="K466">
            <v>0.90233621021480137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1.1839830441243679</v>
          </cell>
          <cell r="J467">
            <v>1.1839940566279861</v>
          </cell>
          <cell r="K467">
            <v>1.1846877436091887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5.1468963488275302E-2</v>
          </cell>
          <cell r="J468">
            <v>1.6925480193259501E-4</v>
          </cell>
          <cell r="K468">
            <v>6.8874598714520396E-2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0.11441032673719631</v>
          </cell>
          <cell r="J469">
            <v>0.11446926314895547</v>
          </cell>
          <cell r="K469">
            <v>0.12636139202725719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97.857726354960121</v>
          </cell>
          <cell r="J470">
            <v>137.68487266876269</v>
          </cell>
          <cell r="K470">
            <v>132.17963974335805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1.2997505428321801E-2</v>
          </cell>
          <cell r="J471">
            <v>6.633715545770566E-3</v>
          </cell>
          <cell r="K471">
            <v>0.72611688930858931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101.54209054778065</v>
          </cell>
          <cell r="J472">
            <v>142.34534863114013</v>
          </cell>
          <cell r="K472">
            <v>136.42131455305264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2.8803849094540001E-6</v>
          </cell>
          <cell r="J473">
            <v>3.6570135729069902E-6</v>
          </cell>
          <cell r="K473">
            <v>9.7625254276670301E-6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12.649271615072269</v>
          </cell>
          <cell r="J474">
            <v>12.649273779618078</v>
          </cell>
          <cell r="K474">
            <v>12.649281047568319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769.07814215946405</v>
          </cell>
          <cell r="J475">
            <v>431.144252564434</v>
          </cell>
          <cell r="K475">
            <v>9.1760673995566701E-4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10.26326039727102</v>
          </cell>
          <cell r="J476">
            <v>5.7533006020566715</v>
          </cell>
          <cell r="K476">
            <v>0.24008627063850524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10.43525294653274</v>
          </cell>
          <cell r="J477">
            <v>5.8499898584048147</v>
          </cell>
          <cell r="K477">
            <v>1.2450566349466313E-5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2.3288312657112104E-3</v>
          </cell>
          <cell r="J478">
            <v>1.0341307541461059E-3</v>
          </cell>
          <cell r="K478">
            <v>0.24415329417164419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51.057284762208518</v>
          </cell>
          <cell r="J482">
            <v>49.958029290859692</v>
          </cell>
          <cell r="K482">
            <v>47.773416357280745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51.057284762208518</v>
          </cell>
          <cell r="J483">
            <v>49.958029290859692</v>
          </cell>
          <cell r="K483">
            <v>47.773416357280745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9.9721264761645489</v>
          </cell>
          <cell r="J485">
            <v>10.480813278009348</v>
          </cell>
          <cell r="K485">
            <v>11.57734730562284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3.3240421587215154</v>
          </cell>
          <cell r="J486">
            <v>3.493604426003118</v>
          </cell>
          <cell r="K486">
            <v>3.8591157685409456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19.944252952329101</v>
          </cell>
          <cell r="J487">
            <v>20.9616265560187</v>
          </cell>
          <cell r="K487">
            <v>23.154694611245699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2.9914152565647299E-2</v>
          </cell>
          <cell r="J488">
            <v>0.19942649520875</v>
          </cell>
          <cell r="K488">
            <v>0.43228017580323302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0.61425505008992598</v>
          </cell>
          <cell r="J489">
            <v>0.64590588921331404</v>
          </cell>
          <cell r="K489">
            <v>0.71413329016195581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7.6289517899650949</v>
          </cell>
          <cell r="J490">
            <v>7.6289812546140521</v>
          </cell>
          <cell r="K490">
            <v>9.1289200489498761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8.2773106931054752</v>
          </cell>
          <cell r="J491">
            <v>8.2719170308502505</v>
          </cell>
          <cell r="K491">
            <v>9.8853045966382016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3.8597568171245299E-7</v>
          </cell>
          <cell r="J492">
            <v>4.9978268444406003E-7</v>
          </cell>
          <cell r="K492">
            <v>5.0770666319155105E-7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0.79547397576501799</v>
          </cell>
          <cell r="J493">
            <v>0.79547447554770201</v>
          </cell>
          <cell r="K493">
            <v>0.79547498325436505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1.6233277029097291</v>
          </cell>
          <cell r="J494">
            <v>1.4858981141263401</v>
          </cell>
          <cell r="K494">
            <v>3.3183267084860426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1.6356948432314373</v>
          </cell>
          <cell r="J495">
            <v>1.4972182625154926</v>
          </cell>
          <cell r="K495">
            <v>3.3436070089229535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5.6884820318626399E-2</v>
          </cell>
          <cell r="J496">
            <v>1.89725640149805E-2</v>
          </cell>
          <cell r="K496">
            <v>7.1934544207034795E-2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5.7750254738738398E-2</v>
          </cell>
          <cell r="J497">
            <v>7.6722818753718905E-2</v>
          </cell>
          <cell r="K497">
            <v>0.14865736296075399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1.7188459494312587</v>
          </cell>
          <cell r="J498">
            <v>1.8066671587921141</v>
          </cell>
          <cell r="K498">
            <v>1.9956970427401846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1.7188459494312587</v>
          </cell>
          <cell r="J499">
            <v>1.8066671587921141</v>
          </cell>
          <cell r="K499">
            <v>1.9956970427401846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1.71884594943126</v>
          </cell>
          <cell r="J500">
            <v>1.8066671587921099</v>
          </cell>
          <cell r="K500">
            <v>1.9956970427401799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0.112508534786928</v>
          </cell>
          <cell r="J501">
            <v>0.25030485281786602</v>
          </cell>
          <cell r="K501">
            <v>0.23534349656242101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0.49549653074055799</v>
          </cell>
          <cell r="J502">
            <v>0.52081298506291396</v>
          </cell>
          <cell r="K502">
            <v>0.57530305251883196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0.64961692104011126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0.64961692104011126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325.39545271577811</v>
          </cell>
          <cell r="K506">
            <v>696.14087146624161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-325.39545271577799</v>
          </cell>
          <cell r="K507">
            <v>-696.14087146624195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2.3164483629486678</v>
          </cell>
          <cell r="K508">
            <v>5.1605198324679531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1.0950483170302767</v>
          </cell>
          <cell r="K509">
            <v>2.4395184662575722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3.265571734331977</v>
          </cell>
          <cell r="K510">
            <v>6.9900243898164227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4.3005913349511198E-2</v>
          </cell>
          <cell r="K511">
            <v>6.0087695728633102E-2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4.3005913349511198E-2</v>
          </cell>
          <cell r="K512">
            <v>9.1298528771268303E-2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9.6364286517343258E-5</v>
          </cell>
          <cell r="J513">
            <v>1.0341470656541748E-4</v>
          </cell>
          <cell r="K513">
            <v>1.0523843407449581E-4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2.4091071629335783E-3</v>
          </cell>
          <cell r="J514">
            <v>2.5853676641354332E-3</v>
          </cell>
          <cell r="K514">
            <v>2.6309608518623917E-3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2.8909285955202956E-4</v>
          </cell>
          <cell r="J515">
            <v>3.1024411969625203E-4</v>
          </cell>
          <cell r="K515">
            <v>3.157153022234869E-4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3.2522946699603326E-3</v>
          </cell>
          <cell r="J516">
            <v>3.4902463465828338E-3</v>
          </cell>
          <cell r="K516">
            <v>3.5517971500142308E-3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4.8490629129383597E-5</v>
          </cell>
          <cell r="J517">
            <v>3.4925057027144002E-5</v>
          </cell>
          <cell r="K517">
            <v>5.8234605614567201E-5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1.8104936274138816E-4</v>
          </cell>
          <cell r="J518">
            <v>1.6338360482039059E-4</v>
          </cell>
          <cell r="K518">
            <v>1.3538753979340591E-4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1293.15474631606</v>
          </cell>
          <cell r="J519">
            <v>658.21184858575498</v>
          </cell>
          <cell r="K519">
            <v>1.0527277939551701E-3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17.255449951690725</v>
          </cell>
          <cell r="J520">
            <v>8.7828415527431254</v>
          </cell>
          <cell r="K520">
            <v>0.526319991082429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17.546197371995422</v>
          </cell>
          <cell r="J521">
            <v>8.9309613105258396</v>
          </cell>
          <cell r="K521">
            <v>1.4283959212417537E-5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2.3339014642545738E-3</v>
          </cell>
          <cell r="J522">
            <v>1.0557000065994039E-3</v>
          </cell>
          <cell r="K522">
            <v>0.53525433949683277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35.367062754536526</v>
          </cell>
          <cell r="J523">
            <v>22.533292035999494</v>
          </cell>
          <cell r="K523">
            <v>15.725036153253162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35.367062754536526</v>
          </cell>
          <cell r="J524">
            <v>22.533292035999494</v>
          </cell>
          <cell r="K524">
            <v>15.725036153253162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2.9319860962837298E-6</v>
          </cell>
          <cell r="J525">
            <v>4.1039829382400099E-6</v>
          </cell>
          <cell r="K525">
            <v>5.8293852346111403E-6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3.7499958330468326</v>
          </cell>
          <cell r="J526">
            <v>2.4000002715932949</v>
          </cell>
          <cell r="K526">
            <v>2.4000001876113171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0.87892834069276993</v>
          </cell>
          <cell r="K527">
            <v>2.6621967013161738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-0.87892834069277004</v>
          </cell>
          <cell r="K528">
            <v>-2.6621967013161698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1.948006963205022E-3</v>
          </cell>
          <cell r="K529">
            <v>5.9003418953333117E-3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1.0091425229626869E-2</v>
          </cell>
          <cell r="K530">
            <v>2.3877128228244188E-2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4.7048900834132198E-4</v>
          </cell>
          <cell r="K531">
            <v>1.14959518026479E-6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2.2653528399353701E-4</v>
          </cell>
          <cell r="K532">
            <v>4.7113062393217323E-4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1.8537438835175314E-3</v>
          </cell>
          <cell r="J533">
            <v>3.9219262479273174E-2</v>
          </cell>
          <cell r="K533">
            <v>9.2285756947116154E-5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0.46502987175207</v>
          </cell>
          <cell r="J534">
            <v>8.9413780708097708</v>
          </cell>
          <cell r="K534">
            <v>2.2782758592200001E-2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6.3097675950077349E-3</v>
          </cell>
          <cell r="J535">
            <v>0.12132127640176073</v>
          </cell>
          <cell r="K535">
            <v>3.0912833910719115E-4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3.4582995790446601E-4</v>
          </cell>
          <cell r="J536">
            <v>2.1276686849895401E-5</v>
          </cell>
          <cell r="K536">
            <v>1.56018102177096E-5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4.0638770082331334E-2</v>
          </cell>
          <cell r="J537">
            <v>4.0646845062752388E-2</v>
          </cell>
          <cell r="K537">
            <v>1.1871348032764498E-2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10.013282728365915</v>
          </cell>
          <cell r="J538">
            <v>8.8601447489046912</v>
          </cell>
          <cell r="K538">
            <v>5.982892353123952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10.013282728365915</v>
          </cell>
          <cell r="J539">
            <v>8.8601447489046912</v>
          </cell>
          <cell r="K539">
            <v>5.982892353123952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3.3704235549888561E-3</v>
          </cell>
          <cell r="J540">
            <v>4.181339039099106E-3</v>
          </cell>
          <cell r="K540">
            <v>1.2781416927577555E-3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5.27041601678654E-3</v>
          </cell>
          <cell r="J541">
            <v>6.3944458873085325E-3</v>
          </cell>
          <cell r="K541">
            <v>1.8778233713791937E-3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1.1920509799055252E-2</v>
          </cell>
          <cell r="J542">
            <v>1.4043164743195223E-2</v>
          </cell>
          <cell r="K542">
            <v>4.5519917488231381E-3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1.6462559722721799E-4</v>
          </cell>
          <cell r="J543">
            <v>3.9576334532954501E-5</v>
          </cell>
          <cell r="K543">
            <v>6.3165166447294298E-5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4.192066835293214E-4</v>
          </cell>
          <cell r="J544">
            <v>3.7765064274422031E-4</v>
          </cell>
          <cell r="K544">
            <v>1.6113258143049696E-4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32.820791248284571</v>
          </cell>
          <cell r="J545">
            <v>32.820803086492212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98.945473022697584</v>
          </cell>
          <cell r="J546">
            <v>98.945508711570653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1.2199998741992912</v>
          </cell>
          <cell r="J547">
            <v>1.2200001214069858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1.0182332278260158E-3</v>
          </cell>
          <cell r="J548">
            <v>7.7867212900383919E-4</v>
          </cell>
          <cell r="K548">
            <v>7.4328452261652155E-4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1.0182332278260158E-3</v>
          </cell>
          <cell r="J549">
            <v>7.7867212900383919E-4</v>
          </cell>
          <cell r="K549">
            <v>7.4328452261652155E-4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1.7211226271068999E-4</v>
          </cell>
          <cell r="J550">
            <v>2.01234423271954E-4</v>
          </cell>
          <cell r="K550">
            <v>9.1497240805162901E-5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2.8189882824348897E-4</v>
          </cell>
          <cell r="J551">
            <v>2.31719278260086E-4</v>
          </cell>
          <cell r="K551">
            <v>1.60424306352151E-4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8.7714014865093938E-6</v>
          </cell>
          <cell r="K552">
            <v>0.14870659107281903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1.5176072050927701E-3</v>
          </cell>
          <cell r="K553">
            <v>20.163132961593799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2.6907929168311521E-5</v>
          </cell>
          <cell r="K554">
            <v>0.35750235747506698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5.1195524811525699E-4</v>
          </cell>
          <cell r="J555">
            <v>2.131938496915451E-3</v>
          </cell>
          <cell r="K555">
            <v>9.7655430305732566E-2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2.12590218304038E-3</v>
          </cell>
          <cell r="J556">
            <v>2.1353396405572E-5</v>
          </cell>
          <cell r="K556">
            <v>0.12908077439649099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5.1195524811525699E-4</v>
          </cell>
          <cell r="J557">
            <v>2.1319384969154496E-3</v>
          </cell>
          <cell r="K557">
            <v>9.7655430305732524E-2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9.3575340335243619E-4</v>
          </cell>
          <cell r="J558">
            <v>7.2837005833072056E-4</v>
          </cell>
          <cell r="K558">
            <v>8.1994165757690236E-4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9.4288233586867058E-4</v>
          </cell>
          <cell r="J559">
            <v>7.3391906405603465E-4</v>
          </cell>
          <cell r="K559">
            <v>8.2618829127673434E-4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8.3725959335715199E-5</v>
          </cell>
          <cell r="J560">
            <v>8.0717079956949698E-6</v>
          </cell>
          <cell r="K560">
            <v>4.5050627717015898E-6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2.7359505324787899E-4</v>
          </cell>
          <cell r="J561">
            <v>2.8166676124357401E-4</v>
          </cell>
          <cell r="K561">
            <v>2.8617182401527598E-4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14.363689711145788</v>
          </cell>
          <cell r="J562">
            <v>13.449165093133784</v>
          </cell>
          <cell r="K562">
            <v>8.9251068216617551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14.363689711145788</v>
          </cell>
          <cell r="J563">
            <v>13.449165093133784</v>
          </cell>
          <cell r="K563">
            <v>8.9251068216617551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8.1574340052031685E-4</v>
          </cell>
          <cell r="J564">
            <v>0.13234187075959392</v>
          </cell>
          <cell r="K564">
            <v>2.281110404400657E-5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4.1952517741044859E-3</v>
          </cell>
          <cell r="J565">
            <v>0.68061533533505358</v>
          </cell>
          <cell r="K565">
            <v>1.1731424936917675E-4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0.59661508899376503</v>
          </cell>
          <cell r="J566">
            <v>84.073005579940897</v>
          </cell>
          <cell r="K566">
            <v>1.7048104261935301E-2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8.0951843825476898E-3</v>
          </cell>
          <cell r="J567">
            <v>1.1407463443682615</v>
          </cell>
          <cell r="K567">
            <v>2.3131756122028862E-4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7.0096654072600797E-5</v>
          </cell>
          <cell r="J568">
            <v>1.27898901290438E-2</v>
          </cell>
          <cell r="K568">
            <v>4.3054333989811502E-6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1.558123864685131E-3</v>
          </cell>
          <cell r="J569">
            <v>1.3280284111031163E-2</v>
          </cell>
          <cell r="K569">
            <v>1.0444906213286E-3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9.9015966282269011E-2</v>
          </cell>
          <cell r="K570">
            <v>0.20932384512169738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0.1202336733427548</v>
          </cell>
          <cell r="K571">
            <v>0.26414675693928408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0.2357523006720692</v>
          </cell>
          <cell r="K572">
            <v>0.49839010743261269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1.27653014475793E-2</v>
          </cell>
          <cell r="K573">
            <v>1.56069389653623E-3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1.27653014475793E-2</v>
          </cell>
          <cell r="K574">
            <v>1.4325735476444062E-2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20.4708511061359</v>
          </cell>
          <cell r="J575">
            <v>40.847546257003444</v>
          </cell>
          <cell r="K575">
            <v>49.07471181784333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20.4708511061359</v>
          </cell>
          <cell r="J576">
            <v>40.847546257003444</v>
          </cell>
          <cell r="K576">
            <v>49.07471181784333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20.4708511061359</v>
          </cell>
          <cell r="J577">
            <v>40.847546257003501</v>
          </cell>
          <cell r="K577">
            <v>49.074711817843301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0.79884758515477505</v>
          </cell>
          <cell r="J578">
            <v>6.5864376356294896</v>
          </cell>
          <cell r="K578">
            <v>6.3718976708020003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5.9011532189127394</v>
          </cell>
          <cell r="J579">
            <v>11.775160631277437</v>
          </cell>
          <cell r="K579">
            <v>14.146811076475201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5.03037377084918</v>
          </cell>
          <cell r="J580">
            <v>2.5344340386883299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5.2846160864301314E-2</v>
          </cell>
          <cell r="J581">
            <v>2.5875519159861634E-2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2.3324798877053333E-2</v>
          </cell>
          <cell r="J582">
            <v>1.1522692125875884E-2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8.9191024305836433E-2</v>
          </cell>
          <cell r="J583">
            <v>4.4936773735608643E-2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2.07300795241093E-3</v>
          </cell>
          <cell r="J585">
            <v>1.0748716726697788E-3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3.3341131029635686E-2</v>
          </cell>
          <cell r="J589">
            <v>0.36141963868715321</v>
          </cell>
          <cell r="K589">
            <v>0.24935066234862649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1.2533795553733391E-2</v>
          </cell>
          <cell r="J590">
            <v>0.13586701232128159</v>
          </cell>
          <cell r="K590">
            <v>9.3737378623650225E-2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4.8238987725314833E-2</v>
          </cell>
          <cell r="J591">
            <v>0.49775177849095703</v>
          </cell>
          <cell r="K591">
            <v>0.33009124506010762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4.7839565240902199E-4</v>
          </cell>
          <cell r="J592">
            <v>9.2949082642852406E-3</v>
          </cell>
          <cell r="K592">
            <v>8.2850474641325908E-6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9.316378686155621E-4</v>
          </cell>
          <cell r="J593">
            <v>1.0082557634532035E-2</v>
          </cell>
          <cell r="K593">
            <v>6.95597247642331E-3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3.3573491175308006E-3</v>
          </cell>
          <cell r="J594">
            <v>6.7411146429812042E-3</v>
          </cell>
          <cell r="K594">
            <v>4.895889073184361E-4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3.3604349163520513E-3</v>
          </cell>
          <cell r="J595">
            <v>6.7411146429811651E-3</v>
          </cell>
          <cell r="K595">
            <v>4.8958890731843534E-4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4.0818767655230494E-3</v>
          </cell>
          <cell r="J596">
            <v>7.9357370959698952E-3</v>
          </cell>
          <cell r="K596">
            <v>4.1953602050193487E-4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4.0818767655230494E-3</v>
          </cell>
          <cell r="J597">
            <v>7.9357370959698952E-3</v>
          </cell>
          <cell r="K597">
            <v>4.1953602050193487E-4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8.5115446444368192E-3</v>
          </cell>
          <cell r="J598">
            <v>3.0678261123622902E-4</v>
          </cell>
          <cell r="K598">
            <v>6.7093695357620703E-5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1.1456576701939674E-2</v>
          </cell>
          <cell r="J599">
            <v>8.8517581362438872E-3</v>
          </cell>
          <cell r="K599">
            <v>3.8104156113072363E-3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4.2096415860116651E-4</v>
          </cell>
          <cell r="J600">
            <v>4.8967595552660008E-4</v>
          </cell>
          <cell r="K600">
            <v>3.5045912949976699E-4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1.6417602185445467E-4</v>
          </cell>
          <cell r="J601">
            <v>1.9097362265537365E-4</v>
          </cell>
          <cell r="K601">
            <v>1.3667906050490901E-4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1.1995373699340227E-3</v>
          </cell>
          <cell r="J602">
            <v>1.3953316352730458E-3</v>
          </cell>
          <cell r="K602">
            <v>9.9863328950958608E-4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2.9257009022781052E-5</v>
          </cell>
          <cell r="J603">
            <v>3.4032478909098686E-5</v>
          </cell>
          <cell r="K603">
            <v>2.4356909500233794E-5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6.1126052436490504E-5</v>
          </cell>
          <cell r="J604">
            <v>1.9456999573382702E-5</v>
          </cell>
          <cell r="K604">
            <v>2.70116037241475E-6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1.0060140037672013E-4</v>
          </cell>
          <cell r="J605">
            <v>8.1294133102141354E-5</v>
          </cell>
          <cell r="K605">
            <v>6.9936326575870963E-5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0.31894431327056777</v>
          </cell>
          <cell r="J606">
            <v>0.18596530501333244</v>
          </cell>
          <cell r="K606">
            <v>0.58971962587306492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0.3189443132705681</v>
          </cell>
          <cell r="J607">
            <v>0.18596530501333261</v>
          </cell>
          <cell r="K607">
            <v>0.58971962587306537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0.35271043799252172</v>
          </cell>
          <cell r="J608">
            <v>0.20565339505281599</v>
          </cell>
          <cell r="K608">
            <v>0.65215075190181171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0.35271043799252172</v>
          </cell>
          <cell r="J609">
            <v>0.20565339505281599</v>
          </cell>
          <cell r="K609">
            <v>0.65215075190181171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6.1599408647202702E-2</v>
          </cell>
          <cell r="J610">
            <v>0.122344283278067</v>
          </cell>
          <cell r="K610">
            <v>0.16995140652410701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0.18058482228254513</v>
          </cell>
          <cell r="J611">
            <v>0.19652741011949518</v>
          </cell>
          <cell r="K611">
            <v>0.24211676166323684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7.5009546432231453E-4</v>
          </cell>
          <cell r="J612">
            <v>7.4003496026196899E-4</v>
          </cell>
          <cell r="K612">
            <v>4.0120008072827855E-4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7.5009546432231453E-4</v>
          </cell>
          <cell r="J613">
            <v>7.4003496026196899E-4</v>
          </cell>
          <cell r="K613">
            <v>4.0120008072827855E-4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1.4079098206588601E-6</v>
          </cell>
          <cell r="J614">
            <v>2.2468397174922102E-6</v>
          </cell>
          <cell r="K614">
            <v>4.0574611963640496E-6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1.6332187951999533E-3</v>
          </cell>
          <cell r="J615">
            <v>1.6275724367933453E-3</v>
          </cell>
          <cell r="K615">
            <v>1.6308144542509506E-3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33.568741432838031</v>
          </cell>
          <cell r="J616">
            <v>27.805257623156773</v>
          </cell>
          <cell r="K616">
            <v>21.62121739191964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33.568741432838031</v>
          </cell>
          <cell r="J617">
            <v>27.805257623156773</v>
          </cell>
          <cell r="K617">
            <v>21.62121739191964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3.3613437148793899E-6</v>
          </cell>
          <cell r="J618">
            <v>4.8000249604224396E-6</v>
          </cell>
          <cell r="K618">
            <v>6.93061228840504E-6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2.2932276822920121</v>
          </cell>
          <cell r="J619">
            <v>2.2932199885822913</v>
          </cell>
          <cell r="K619">
            <v>2.29321515983961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4.4367977860069107E-3</v>
          </cell>
          <cell r="J620">
            <v>1.0300728272724864E-2</v>
          </cell>
          <cell r="K620">
            <v>6.7796832292934105E-3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4.4408757251484521E-3</v>
          </cell>
          <cell r="J621">
            <v>1.030072827272482E-2</v>
          </cell>
          <cell r="K621">
            <v>6.7796832292934062E-3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5.3915019883164304E-3</v>
          </cell>
          <cell r="J622">
            <v>1.2123508311940973E-2</v>
          </cell>
          <cell r="K622">
            <v>7.5380241340090781E-3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5.3915019883164304E-3</v>
          </cell>
          <cell r="J623">
            <v>1.2123508311940973E-2</v>
          </cell>
          <cell r="K623">
            <v>7.5380241340090781E-3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9.1968069860296608E-3</v>
          </cell>
          <cell r="J624">
            <v>8.1154507991927096E-4</v>
          </cell>
          <cell r="K624">
            <v>1.5779405510373699E-3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1.1501259638566401E-2</v>
          </cell>
          <cell r="J625">
            <v>1.0097052487368044E-2</v>
          </cell>
          <cell r="K625">
            <v>5.9970329696015581E-3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2.1694277368660801E-3</v>
          </cell>
          <cell r="J626">
            <v>9.1548048397044231E-3</v>
          </cell>
          <cell r="K626">
            <v>4.4069852064699683E-3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2.1694277368660801E-3</v>
          </cell>
          <cell r="J627">
            <v>9.1548048397044231E-3</v>
          </cell>
          <cell r="K627">
            <v>4.4069852064699683E-3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3.27784998047568E-6</v>
          </cell>
          <cell r="J628">
            <v>4.7309385629673902E-6</v>
          </cell>
          <cell r="K628">
            <v>6.9012313614506197E-6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5.738461680250051E-3</v>
          </cell>
          <cell r="J629">
            <v>5.7368223875458035E-3</v>
          </cell>
          <cell r="K629">
            <v>5.7400236204385724E-3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2.3203813634277475E-2</v>
          </cell>
          <cell r="J630">
            <v>3.8952847047003483E-2</v>
          </cell>
          <cell r="K630">
            <v>4.5965679591946876E-2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2.3203813634277502E-2</v>
          </cell>
          <cell r="J631">
            <v>3.8952847047003532E-2</v>
          </cell>
          <cell r="K631">
            <v>4.596567959194691E-2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2.5661430586319908E-2</v>
          </cell>
          <cell r="J632">
            <v>4.3077505170011826E-2</v>
          </cell>
          <cell r="K632">
            <v>5.0832405273736822E-2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2.5661430586319908E-2</v>
          </cell>
          <cell r="J633">
            <v>4.3077505170011826E-2</v>
          </cell>
          <cell r="K633">
            <v>5.0832405273736822E-2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5.3768058800893002E-3</v>
          </cell>
          <cell r="J634">
            <v>1.2319900102174E-2</v>
          </cell>
          <cell r="K634">
            <v>1.17386451498633E-2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9.5090125206477062E-3</v>
          </cell>
          <cell r="J635">
            <v>1.7777942232677285E-2</v>
          </cell>
          <cell r="K635">
            <v>1.88597627346563E-2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2.4554591168943988E-2</v>
          </cell>
          <cell r="J636">
            <v>2.0393587501538576E-2</v>
          </cell>
          <cell r="K636">
            <v>1.4656651899975996E-3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4.160783301038232E-3</v>
          </cell>
          <cell r="J637">
            <v>4.0263436810755952E-3</v>
          </cell>
          <cell r="K637">
            <v>4.3206319083365243E-4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6.2305014680095097</v>
          </cell>
          <cell r="J638">
            <v>6.0291869104052198</v>
          </cell>
          <cell r="K638">
            <v>0.64698643260037803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6.7139024439757708E-2</v>
          </cell>
          <cell r="J639">
            <v>6.4969686534539023E-2</v>
          </cell>
          <cell r="K639">
            <v>6.9718365581937286E-3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2.2398422724488201E-6</v>
          </cell>
          <cell r="J640">
            <v>3.8143212406761898E-7</v>
          </cell>
          <cell r="K640">
            <v>1.91328529841851E-7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1.0209455962932523E-3</v>
          </cell>
          <cell r="J641">
            <v>1.0182547490812698E-3</v>
          </cell>
          <cell r="K641">
            <v>1.8186075515182068E-4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1.8874770079816104E-2</v>
          </cell>
          <cell r="J642">
            <v>1.798222685830644E-2</v>
          </cell>
          <cell r="K642">
            <v>9.4494367299610457E-2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1.8874770079816076E-2</v>
          </cell>
          <cell r="J643">
            <v>1.7982226858306426E-2</v>
          </cell>
          <cell r="K643">
            <v>9.4494367299610374E-2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2.6966854241987696E-2</v>
          </cell>
          <cell r="J644">
            <v>2.5691318526609743E-2</v>
          </cell>
          <cell r="K644">
            <v>0.13499377534443693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2.6966854241987696E-2</v>
          </cell>
          <cell r="J645">
            <v>2.5691318526609743E-2</v>
          </cell>
          <cell r="K645">
            <v>0.13499377534443693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1.7275558074159401E-6</v>
          </cell>
          <cell r="J646">
            <v>2.5905523263069202E-6</v>
          </cell>
          <cell r="K646">
            <v>1.82006947425292E-6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9.9993654732567772E-2</v>
          </cell>
          <cell r="J647">
            <v>9.9995168085178873E-2</v>
          </cell>
          <cell r="K647">
            <v>9.999681601934389E-2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1.7412257319841186E-4</v>
          </cell>
          <cell r="J648">
            <v>1.7539712938654766E-4</v>
          </cell>
          <cell r="K648">
            <v>1.775884453582472E-4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1.7412257319841186E-4</v>
          </cell>
          <cell r="J649">
            <v>1.7539712938654766E-4</v>
          </cell>
          <cell r="K649">
            <v>1.775884453582472E-4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1.7412257319841199E-4</v>
          </cell>
          <cell r="J650">
            <v>1.7539712938654801E-4</v>
          </cell>
          <cell r="K650">
            <v>1.7758844535824701E-4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5.3865201293852404E-6</v>
          </cell>
          <cell r="J651">
            <v>9.3783906541519404E-7</v>
          </cell>
          <cell r="K651">
            <v>1.9364000824247202E-5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4.2648747192728102E-5</v>
          </cell>
          <cell r="J652">
            <v>4.3586586258143301E-5</v>
          </cell>
          <cell r="K652">
            <v>3.4283664607570201E-5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16.381644863347201</v>
          </cell>
          <cell r="J653">
            <v>6.1935204882675903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0.17585083983877045</v>
          </cell>
          <cell r="J654">
            <v>6.4342573896738003E-2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8.6136787180125809E-2</v>
          </cell>
          <cell r="J655">
            <v>3.190973176992698E-2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0.29045469615863778</v>
          </cell>
          <cell r="J656">
            <v>0.10981419305438982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6.3907699811873884E-3</v>
          </cell>
          <cell r="J658">
            <v>2.3662553214512522E-3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1.380261723414786E-4</v>
          </cell>
          <cell r="J659">
            <v>1.2805537286484951</v>
          </cell>
          <cell r="K659">
            <v>1.3549112441452644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1.3942037610250365E-4</v>
          </cell>
          <cell r="J660">
            <v>1.2934886147964593</v>
          </cell>
          <cell r="K660">
            <v>1.3685972163083473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1.4123193963288901E-4</v>
          </cell>
          <cell r="J661">
            <v>0.17177837052539699</v>
          </cell>
          <cell r="K661">
            <v>9.9702479389027297E-3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2.6286688947671998E-4</v>
          </cell>
          <cell r="J662">
            <v>0.17204123741487301</v>
          </cell>
          <cell r="K662">
            <v>0.18201148535377601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2.9918279590410291</v>
          </cell>
          <cell r="J663">
            <v>2.9509385494139697</v>
          </cell>
          <cell r="K663">
            <v>2.8724671372281287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2.9918279590410291</v>
          </cell>
          <cell r="J664">
            <v>2.9509385494139697</v>
          </cell>
          <cell r="K664">
            <v>2.8724671372281287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1.1650579833152486</v>
          </cell>
          <cell r="J665">
            <v>1.0060350096434396</v>
          </cell>
          <cell r="K665">
            <v>1.0060342211965174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1.1060791950461215</v>
          </cell>
          <cell r="J666">
            <v>1.1060789722903179</v>
          </cell>
          <cell r="K666">
            <v>1.1060781054372228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2.9918279590410291</v>
          </cell>
          <cell r="J667">
            <v>2.9509385494139697</v>
          </cell>
          <cell r="K667">
            <v>2.8724671372281287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4.4073176505330297E-2</v>
          </cell>
          <cell r="J668">
            <v>3.12228220038109E-2</v>
          </cell>
          <cell r="K668">
            <v>4.3454043474231902E-2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8.4760718795527115E-2</v>
          </cell>
          <cell r="J669">
            <v>8.4756974570757496E-2</v>
          </cell>
          <cell r="K669">
            <v>8.4755695545943074E-2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8.1149449593423389E-3</v>
          </cell>
          <cell r="J670">
            <v>3.056908691566616E-2</v>
          </cell>
          <cell r="K670">
            <v>2.0632817177290659E-2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5.6082862473759753E-3</v>
          </cell>
          <cell r="J671">
            <v>1.9246797768972871E-2</v>
          </cell>
          <cell r="K671">
            <v>1.1661427886080997E-2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1.5990039328753355E-2</v>
          </cell>
          <cell r="J672">
            <v>5.6609420214196668E-2</v>
          </cell>
          <cell r="K672">
            <v>3.5883160308331573E-2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2.3288175060823699E-4</v>
          </cell>
          <cell r="J673">
            <v>1.3965933380261301E-3</v>
          </cell>
          <cell r="K673">
            <v>1.05961055970114E-4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4.9419762323935188E-4</v>
          </cell>
          <cell r="J674">
            <v>1.8077454346888007E-3</v>
          </cell>
          <cell r="K674">
            <v>1.2177354576257881E-3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0.31772892813084203</v>
          </cell>
          <cell r="J675">
            <v>0.18547590530769154</v>
          </cell>
          <cell r="K675">
            <v>0.58809371258254817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0.31772892813084225</v>
          </cell>
          <cell r="J676">
            <v>0.18547590530769162</v>
          </cell>
          <cell r="K676">
            <v>0.58809371258254894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0.35136638635248441</v>
          </cell>
          <cell r="J677">
            <v>0.20511218516424087</v>
          </cell>
          <cell r="K677">
            <v>0.65035271164384401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0.35136638635248441</v>
          </cell>
          <cell r="J678">
            <v>0.20511218516424087</v>
          </cell>
          <cell r="K678">
            <v>0.65035271164384401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6.1585066894166499E-2</v>
          </cell>
          <cell r="J679">
            <v>0.12212787992432</v>
          </cell>
          <cell r="K679">
            <v>0.16939846772150299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0.1799484787893802</v>
          </cell>
          <cell r="J680">
            <v>0.19617349772147052</v>
          </cell>
          <cell r="K680">
            <v>0.2414527786272529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599.16789195548802</v>
          </cell>
          <cell r="J681">
            <v>362.14772816488397</v>
          </cell>
          <cell r="K681">
            <v>57.297513027701299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0.3780929040262293</v>
          </cell>
          <cell r="J682">
            <v>0.22384281607906756</v>
          </cell>
          <cell r="K682">
            <v>0.10419935414895358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13.028253901258021</v>
          </cell>
          <cell r="J683">
            <v>8.8395704136802582</v>
          </cell>
          <cell r="K683">
            <v>3.4519852009038003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10.623544183607935</v>
          </cell>
          <cell r="J684">
            <v>6.421059010015675</v>
          </cell>
          <cell r="K684">
            <v>1.0159133515549874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2.4477343283987589</v>
          </cell>
          <cell r="J685">
            <v>2.4477367026177212</v>
          </cell>
          <cell r="K685">
            <v>2.4477401963847525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0.3780904830950963</v>
          </cell>
          <cell r="J686">
            <v>0.22384281607907014</v>
          </cell>
          <cell r="K686">
            <v>0.1041687011419654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7.68620616788218E-6</v>
          </cell>
          <cell r="J687">
            <v>1.20691944628341E-5</v>
          </cell>
          <cell r="K687">
            <v>4.39067100792055E-5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1.9845062601384684</v>
          </cell>
          <cell r="J688">
            <v>1.9845183293329312</v>
          </cell>
          <cell r="K688">
            <v>1.0955383032228303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2.5990530238258525</v>
          </cell>
          <cell r="J689">
            <v>5.1461408367203187</v>
          </cell>
          <cell r="K689">
            <v>9.3643185818756667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2.5990530238258525</v>
          </cell>
          <cell r="J690">
            <v>5.1461408367203187</v>
          </cell>
          <cell r="K690">
            <v>9.3643185818756667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0.53747573126833803</v>
          </cell>
          <cell r="J691">
            <v>8.1854513324858605E-6</v>
          </cell>
          <cell r="K691">
            <v>1.4672991742266901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0.4321176495782828</v>
          </cell>
          <cell r="J692">
            <v>0.85559632926586371</v>
          </cell>
          <cell r="K692">
            <v>1.55690875225896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1.549124638429364E-2</v>
          </cell>
          <cell r="K693">
            <v>3.2199742411799832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0.10327497589529087</v>
          </cell>
          <cell r="K694">
            <v>21.466494941199883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3.9292757772756799E-3</v>
          </cell>
          <cell r="K695">
            <v>0.21471082912549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6.1512800410213296E-4</v>
          </cell>
          <cell r="K696">
            <v>0.12779127449583058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1.3095075732838641</v>
          </cell>
          <cell r="J697">
            <v>1.40366115578761</v>
          </cell>
          <cell r="K697">
            <v>1.3370262524553682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1.3095075732838641</v>
          </cell>
          <cell r="J698">
            <v>1.40366115578761</v>
          </cell>
          <cell r="K698">
            <v>1.3370262524553682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4.6117075500097604</v>
          </cell>
          <cell r="J699">
            <v>4.8951370567929731</v>
          </cell>
          <cell r="K699">
            <v>5.515316390453382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4.6117075500097604</v>
          </cell>
          <cell r="J700">
            <v>4.8951370567929731</v>
          </cell>
          <cell r="K700">
            <v>5.515316390453382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4.6117075500097604</v>
          </cell>
          <cell r="J701">
            <v>4.8951370567929704</v>
          </cell>
          <cell r="K701">
            <v>5.5153163904533802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0.29985754443075102</v>
          </cell>
          <cell r="J702">
            <v>0.66481176165613398</v>
          </cell>
          <cell r="K702">
            <v>0.68611652061664496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1.3294234883990859</v>
          </cell>
          <cell r="J703">
            <v>1.411128047974882</v>
          </cell>
          <cell r="K703">
            <v>1.5899066457311599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1.4315800060822061E-2</v>
          </cell>
          <cell r="K704">
            <v>5.9796139234975544E-2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-1.4315800060822099E-2</v>
          </cell>
          <cell r="K705">
            <v>-5.97961392349756E-2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9.5188336142121866E-5</v>
          </cell>
          <cell r="K706">
            <v>3.8112686777964786E-4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1.9851242751006623E-5</v>
          </cell>
          <cell r="K707">
            <v>5.4414486703827737E-5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4.6144051673206697E-3</v>
          </cell>
          <cell r="K708">
            <v>6.1616890811602397E-3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4.6144051673206697E-3</v>
          </cell>
          <cell r="K709">
            <v>9.4808784723452964E-3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0.71658512291313403</v>
          </cell>
          <cell r="J710">
            <v>0.72016047063774513</v>
          </cell>
          <cell r="K710">
            <v>0.72390313627213121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0.71658512291313403</v>
          </cell>
          <cell r="J711">
            <v>0.72016047063774513</v>
          </cell>
          <cell r="K711">
            <v>0.72390313627213121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4.6392921131321102E-7</v>
          </cell>
          <cell r="J712">
            <v>6.4880013018979804E-7</v>
          </cell>
          <cell r="K712">
            <v>1.0840495784695E-7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7.4894747544023504E-2</v>
          </cell>
          <cell r="J713">
            <v>7.4895396344153695E-2</v>
          </cell>
          <cell r="K713">
            <v>7.4895504749111497E-2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8.1624645815598015E-2</v>
          </cell>
          <cell r="J714">
            <v>0.14622323782097696</v>
          </cell>
          <cell r="K714">
            <v>0.6125564175144822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8.1624645815598015E-2</v>
          </cell>
          <cell r="J715">
            <v>0.14622323782097676</v>
          </cell>
          <cell r="K715">
            <v>0.61255641751448198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9.1276317145054089E-2</v>
          </cell>
          <cell r="J716">
            <v>0.16351169218934566</v>
          </cell>
          <cell r="K716">
            <v>0.6849800846297659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9.1276317145054089E-2</v>
          </cell>
          <cell r="J717">
            <v>0.16351169218934566</v>
          </cell>
          <cell r="K717">
            <v>0.6849800846297659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7.2317080160330602E-3</v>
          </cell>
          <cell r="J718">
            <v>5.1652243350052703E-2</v>
          </cell>
          <cell r="K718">
            <v>0.17445129362016401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1.846779313907701E-2</v>
          </cell>
          <cell r="J719">
            <v>6.0496228695723145E-2</v>
          </cell>
          <cell r="K719">
            <v>0.20162264510544259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2.3328488448679383E-2</v>
          </cell>
          <cell r="J720">
            <v>4.1519564333995305E-2</v>
          </cell>
          <cell r="K720">
            <v>4.9652901199931473E-2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2.3328488448679404E-2</v>
          </cell>
          <cell r="J721">
            <v>4.1519564333995333E-2</v>
          </cell>
          <cell r="K721">
            <v>4.9652901199931557E-2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2.5799304074559885E-2</v>
          </cell>
          <cell r="J722">
            <v>4.5915947757279127E-2</v>
          </cell>
          <cell r="K722">
            <v>5.4909973857894624E-2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2.5799304074559885E-2</v>
          </cell>
          <cell r="J723">
            <v>4.5915947757279127E-2</v>
          </cell>
          <cell r="K723">
            <v>5.4909973857894624E-2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5.4365620782204499E-3</v>
          </cell>
          <cell r="J724">
            <v>1.35439412283946E-2</v>
          </cell>
          <cell r="K724">
            <v>1.26254414812546E-2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9.5601040234133249E-3</v>
          </cell>
          <cell r="J725">
            <v>1.9064137944100185E-2</v>
          </cell>
          <cell r="K725">
            <v>2.0370908699393279E-2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4.6801252842064856E-4</v>
          </cell>
          <cell r="K726">
            <v>4.8602566194947002E-4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5.506029746125277E-4</v>
          </cell>
          <cell r="K727">
            <v>5.7179489641114045E-4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3.4039089374875397E-5</v>
          </cell>
          <cell r="K728">
            <v>5.6509648539160605E-7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3.4039089374875397E-5</v>
          </cell>
          <cell r="K729">
            <v>3.4604185860266999E-5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7.5913724311371849E-3</v>
          </cell>
          <cell r="J730">
            <v>6.9535835838564772E-3</v>
          </cell>
          <cell r="K730">
            <v>6.4660120137782443E-3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7.5913724311371849E-3</v>
          </cell>
          <cell r="J731">
            <v>6.9535835838564772E-3</v>
          </cell>
          <cell r="K731">
            <v>6.4660120137782443E-3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9.488397434528428E-3</v>
          </cell>
          <cell r="J732">
            <v>8.691168311023895E-3</v>
          </cell>
          <cell r="K732">
            <v>8.08159267312503E-3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9.488397434528428E-3</v>
          </cell>
          <cell r="J733">
            <v>8.691168311023895E-3</v>
          </cell>
          <cell r="K733">
            <v>8.08159267312503E-3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3.0076529121160998E-7</v>
          </cell>
          <cell r="J734">
            <v>5.7569125520087904E-7</v>
          </cell>
          <cell r="K734">
            <v>2.52873040234534E-6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7.2228312805236797E-4</v>
          </cell>
          <cell r="J735">
            <v>7.2255862799000601E-4</v>
          </cell>
          <cell r="K735">
            <v>7.2375158361669405E-4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2240.4534791047199</v>
          </cell>
          <cell r="J736">
            <v>2288.7608835696001</v>
          </cell>
          <cell r="K736">
            <v>2340.5658612624902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48.285652112767274</v>
          </cell>
          <cell r="J737">
            <v>49.326743180379218</v>
          </cell>
          <cell r="K737">
            <v>50.443229768588154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24.142817662766387</v>
          </cell>
          <cell r="J738">
            <v>24.663371590189605</v>
          </cell>
          <cell r="K738">
            <v>25.221614884294084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24.142817662766387</v>
          </cell>
          <cell r="J739">
            <v>24.663371590189605</v>
          </cell>
          <cell r="K739">
            <v>25.221614884294084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0.45284673024627903</v>
          </cell>
          <cell r="E4">
            <v>17.003553168218328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2.4975235602602858E-2</v>
          </cell>
          <cell r="E5">
            <v>0.19978735849838081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0.15829069420401345</v>
          </cell>
          <cell r="E6">
            <v>12.049832202019857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0.26958080043966282</v>
          </cell>
          <cell r="E7">
            <v>4.7539336077001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704.31699806171264</v>
          </cell>
          <cell r="E8">
            <v>2196.0842059078291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785.64468151914537</v>
          </cell>
          <cell r="E9">
            <v>2095.3863650681142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3.4131564138328243</v>
          </cell>
          <cell r="E10">
            <v>351.48367862310243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2.679473899489548</v>
          </cell>
          <cell r="E11">
            <v>37.750083639741653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325.39545271577811</v>
          </cell>
          <cell r="E12">
            <v>696.14087146624161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0.87892834069276993</v>
          </cell>
          <cell r="E13">
            <v>2.6621967013161738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0.26794602816958707</v>
          </cell>
          <cell r="E14">
            <v>761.63927569462021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0.14015964234132383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1.4315800060822061E-2</v>
          </cell>
          <cell r="E16">
            <v>5.9796139234975544E-2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1822.5241106215772</v>
          </cell>
          <cell r="E17">
            <v>6141.2705534256329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833.33077781806321</v>
          </cell>
          <cell r="E18">
            <v>1904.7669265111829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833.33077781806321</v>
          </cell>
          <cell r="E19">
            <v>1904.7669265111829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988.74048607327052</v>
          </cell>
          <cell r="E20">
            <v>4219.500073746226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988.74048607327052</v>
          </cell>
          <cell r="E21">
            <v>4219.500073746226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16.367838259247598</v>
          </cell>
          <cell r="I4">
            <v>27.295710726448601</v>
          </cell>
          <cell r="J4">
            <v>75.456217540015004</v>
          </cell>
        </row>
        <row r="5">
          <cell r="A5" t="str">
            <v>EXPELC_DE</v>
          </cell>
          <cell r="C5" t="str">
            <v>ELC_E-DE</v>
          </cell>
          <cell r="H5">
            <v>3.2092682396311456E-3</v>
          </cell>
          <cell r="I5">
            <v>8.659050434953847E-3</v>
          </cell>
          <cell r="J5">
            <v>2.2672326311377038E-3</v>
          </cell>
        </row>
        <row r="6">
          <cell r="A6" t="str">
            <v>IMPDSL</v>
          </cell>
          <cell r="C6" t="str">
            <v>DSL</v>
          </cell>
          <cell r="H6">
            <v>36.96413857291531</v>
          </cell>
          <cell r="I6">
            <v>19.799952420342315</v>
          </cell>
        </row>
        <row r="7">
          <cell r="A7" t="str">
            <v>IMPH2</v>
          </cell>
          <cell r="C7" t="str">
            <v>H2</v>
          </cell>
          <cell r="I7">
            <v>0.42887922306279375</v>
          </cell>
          <cell r="J7">
            <v>0.42888754936378259</v>
          </cell>
        </row>
        <row r="8">
          <cell r="A8" t="str">
            <v>IMPELC_AT</v>
          </cell>
          <cell r="C8" t="str">
            <v>ELC_I-AT</v>
          </cell>
          <cell r="H8">
            <v>5.3246396471742283</v>
          </cell>
          <cell r="I8">
            <v>5.3298116205469626</v>
          </cell>
          <cell r="J8">
            <v>7.2014773729283155</v>
          </cell>
        </row>
        <row r="9">
          <cell r="A9" t="str">
            <v>IMPELC_AT</v>
          </cell>
          <cell r="C9" t="str">
            <v>ELCS</v>
          </cell>
          <cell r="H9">
            <v>5.3246396471742283</v>
          </cell>
          <cell r="I9">
            <v>5.3298116205469626</v>
          </cell>
          <cell r="J9">
            <v>7.2014773729283155</v>
          </cell>
        </row>
        <row r="10">
          <cell r="A10" t="str">
            <v>IMPELC_FR</v>
          </cell>
          <cell r="C10" t="str">
            <v>ELC_I-FR</v>
          </cell>
          <cell r="H10">
            <v>17.401042474754476</v>
          </cell>
          <cell r="I10">
            <v>10.784774844705664</v>
          </cell>
          <cell r="J10">
            <v>10.534105373456466</v>
          </cell>
        </row>
        <row r="11">
          <cell r="A11" t="str">
            <v>IMPELC_FR</v>
          </cell>
          <cell r="C11" t="str">
            <v>ELCS</v>
          </cell>
          <cell r="H11">
            <v>17.401042474754476</v>
          </cell>
          <cell r="I11">
            <v>10.784774844705664</v>
          </cell>
          <cell r="J11">
            <v>10.534105373456466</v>
          </cell>
        </row>
        <row r="12">
          <cell r="A12" t="str">
            <v>RNWHYDR1</v>
          </cell>
          <cell r="C12" t="str">
            <v>HYDR</v>
          </cell>
          <cell r="H12">
            <v>63.74062260775365</v>
          </cell>
          <cell r="I12">
            <v>62.658429666931617</v>
          </cell>
          <cell r="J12">
            <v>60.492579861217891</v>
          </cell>
        </row>
        <row r="13">
          <cell r="A13" t="str">
            <v>EXPELC_IT</v>
          </cell>
          <cell r="C13" t="str">
            <v>ELC_E-IT</v>
          </cell>
          <cell r="H13">
            <v>35.367062754536526</v>
          </cell>
          <cell r="I13">
            <v>22.533292035999494</v>
          </cell>
          <cell r="J13">
            <v>15.725036153253162</v>
          </cell>
        </row>
        <row r="14">
          <cell r="A14" t="str">
            <v>IMPLNG</v>
          </cell>
          <cell r="C14" t="str">
            <v>LBIO</v>
          </cell>
          <cell r="H14">
            <v>2.1328275567478827</v>
          </cell>
          <cell r="I14">
            <v>2.1332935821919015</v>
          </cell>
          <cell r="J14">
            <v>2.133816158529541</v>
          </cell>
        </row>
        <row r="15">
          <cell r="A15" t="str">
            <v>IMPLNG</v>
          </cell>
          <cell r="C15" t="str">
            <v>LNGA</v>
          </cell>
          <cell r="H15">
            <v>2.8775533873313477E-3</v>
          </cell>
          <cell r="I15">
            <v>2.4082432373197602E-3</v>
          </cell>
          <cell r="J15">
            <v>1.8826578431591985E-3</v>
          </cell>
        </row>
        <row r="16">
          <cell r="A16" t="str">
            <v>IMPURN1</v>
          </cell>
          <cell r="C16" t="str">
            <v>URN</v>
          </cell>
          <cell r="H16">
            <v>167.60301794662416</v>
          </cell>
          <cell r="I16">
            <v>98.945508711570653</v>
          </cell>
        </row>
        <row r="17">
          <cell r="A17" t="str">
            <v>EXPELC_AT</v>
          </cell>
          <cell r="C17" t="str">
            <v>ELC_E-AT</v>
          </cell>
          <cell r="H17">
            <v>7.5009546432231453E-4</v>
          </cell>
          <cell r="I17">
            <v>7.4003496026196899E-4</v>
          </cell>
          <cell r="J17">
            <v>4.0120008072827855E-4</v>
          </cell>
        </row>
        <row r="18">
          <cell r="A18" t="str">
            <v>EXPELC_FR</v>
          </cell>
          <cell r="C18" t="str">
            <v>ELC_E-FR</v>
          </cell>
          <cell r="H18">
            <v>2.1694277368660801E-3</v>
          </cell>
          <cell r="I18">
            <v>9.1548048397044231E-3</v>
          </cell>
          <cell r="J18">
            <v>4.4069852064699683E-3</v>
          </cell>
        </row>
        <row r="19">
          <cell r="A19" t="str">
            <v>RNWWND1</v>
          </cell>
          <cell r="C19" t="str">
            <v>WND</v>
          </cell>
          <cell r="H19">
            <v>0.87511949682352752</v>
          </cell>
          <cell r="I19">
            <v>0.87512863896382043</v>
          </cell>
          <cell r="J19">
            <v>0.87513154779165203</v>
          </cell>
        </row>
        <row r="20">
          <cell r="A20" t="str">
            <v>RNWWND2</v>
          </cell>
          <cell r="C20" t="str">
            <v>WND</v>
          </cell>
          <cell r="H20">
            <v>1.7052625769103757</v>
          </cell>
          <cell r="I20">
            <v>2.3070409309950799</v>
          </cell>
          <cell r="J20">
            <v>2.3070778937113658</v>
          </cell>
        </row>
        <row r="21">
          <cell r="A21" t="str">
            <v>RNWMNR1</v>
          </cell>
          <cell r="C21" t="str">
            <v>MNR</v>
          </cell>
          <cell r="H21">
            <v>12.540439116712214</v>
          </cell>
          <cell r="I21">
            <v>12.540423225704309</v>
          </cell>
          <cell r="J21">
            <v>12.540425666378082</v>
          </cell>
        </row>
        <row r="22">
          <cell r="A22" t="str">
            <v>RNWWND3</v>
          </cell>
          <cell r="C22" t="str">
            <v>WND</v>
          </cell>
          <cell r="H22">
            <v>1.263746221813216E-2</v>
          </cell>
          <cell r="I22">
            <v>1.957083080175718</v>
          </cell>
          <cell r="J22">
            <v>6.1741403705015356</v>
          </cell>
        </row>
        <row r="23">
          <cell r="A23" t="str">
            <v>RNWMNR2</v>
          </cell>
          <cell r="C23" t="str">
            <v>MNR</v>
          </cell>
          <cell r="I23">
            <v>2.0897076881885162</v>
          </cell>
          <cell r="J23">
            <v>6.2702084152298143</v>
          </cell>
        </row>
        <row r="24">
          <cell r="A24" t="str">
            <v>RNWWND4</v>
          </cell>
          <cell r="C24" t="str">
            <v>WND</v>
          </cell>
          <cell r="H24">
            <v>3.9081020324903421E-3</v>
          </cell>
          <cell r="I24">
            <v>4.7484850636699133E-3</v>
          </cell>
          <cell r="J24">
            <v>6.0039877347428348E-3</v>
          </cell>
        </row>
        <row r="25">
          <cell r="A25" t="str">
            <v>RNWMNR3</v>
          </cell>
          <cell r="C25" t="str">
            <v>MNR</v>
          </cell>
          <cell r="I25">
            <v>3.5043383126904608E-3</v>
          </cell>
          <cell r="J25">
            <v>8.0064840481514192</v>
          </cell>
        </row>
        <row r="26">
          <cell r="A26" t="str">
            <v>IMPLFO1</v>
          </cell>
          <cell r="C26" t="str">
            <v>LFO</v>
          </cell>
          <cell r="H26">
            <v>32.758730934446419</v>
          </cell>
          <cell r="I26">
            <v>19.990298214035295</v>
          </cell>
        </row>
        <row r="27">
          <cell r="A27" t="str">
            <v>RNWWND5</v>
          </cell>
          <cell r="C27" t="str">
            <v>WND</v>
          </cell>
          <cell r="H27">
            <v>2.1528174556274724E-3</v>
          </cell>
          <cell r="I27">
            <v>2.1539049655974214E-3</v>
          </cell>
          <cell r="J27">
            <v>1.9764207550762337E-3</v>
          </cell>
        </row>
        <row r="28">
          <cell r="A28" t="str">
            <v>IMPBNGA</v>
          </cell>
          <cell r="C28" t="str">
            <v>BIO</v>
          </cell>
          <cell r="H28">
            <v>1.884214638194299</v>
          </cell>
          <cell r="I28">
            <v>3.0707645290822501</v>
          </cell>
          <cell r="J28">
            <v>3.3412355619615197E-2</v>
          </cell>
        </row>
        <row r="29">
          <cell r="A29" t="str">
            <v>RNWGEO1</v>
          </cell>
          <cell r="C29" t="str">
            <v>GEO</v>
          </cell>
          <cell r="I29">
            <v>6.3341023780520853E-2</v>
          </cell>
          <cell r="J29">
            <v>21.359895613377795</v>
          </cell>
        </row>
        <row r="30">
          <cell r="A30" t="str">
            <v>RNWGEO2</v>
          </cell>
          <cell r="C30" t="str">
            <v>GEO</v>
          </cell>
          <cell r="I30">
            <v>2.0422676312774054E-2</v>
          </cell>
          <cell r="J30">
            <v>7.6421540430422222E-2</v>
          </cell>
        </row>
        <row r="31">
          <cell r="A31" t="str">
            <v>IMPKERintl</v>
          </cell>
          <cell r="C31" t="str">
            <v>KERintl</v>
          </cell>
          <cell r="H31">
            <v>65.471353269713106</v>
          </cell>
          <cell r="I31">
            <v>52.5089705023749</v>
          </cell>
        </row>
        <row r="32">
          <cell r="A32" t="str">
            <v>RNWGEO3</v>
          </cell>
          <cell r="C32" t="str">
            <v>GEO</v>
          </cell>
          <cell r="I32">
            <v>8.5898693865404854E-3</v>
          </cell>
          <cell r="J32">
            <v>1.4903478168375933E-2</v>
          </cell>
        </row>
        <row r="33">
          <cell r="A33" t="str">
            <v>RNWGEO4</v>
          </cell>
          <cell r="C33" t="str">
            <v>GEO</v>
          </cell>
          <cell r="I33">
            <v>6.3645309744558044E-3</v>
          </cell>
          <cell r="J33">
            <v>9.0875907134105698E-3</v>
          </cell>
        </row>
        <row r="34">
          <cell r="A34" t="str">
            <v>RNWGEO5</v>
          </cell>
          <cell r="C34" t="str">
            <v>GEO</v>
          </cell>
          <cell r="I34">
            <v>5.1383920237119156E-3</v>
          </cell>
          <cell r="J34">
            <v>6.7821594330608227E-3</v>
          </cell>
        </row>
        <row r="35">
          <cell r="A35" t="str">
            <v>IMPGSL</v>
          </cell>
          <cell r="C35" t="str">
            <v>GSL</v>
          </cell>
          <cell r="H35">
            <v>17.165992269557645</v>
          </cell>
          <cell r="I35">
            <v>7.4933554438290182</v>
          </cell>
        </row>
        <row r="36">
          <cell r="A36" t="str">
            <v>RNWWOD1</v>
          </cell>
          <cell r="C36" t="str">
            <v>WOD</v>
          </cell>
          <cell r="H36">
            <v>15.849138600197895</v>
          </cell>
          <cell r="I36">
            <v>16.266397483584935</v>
          </cell>
          <cell r="J36">
            <v>16.956996111774714</v>
          </cell>
        </row>
        <row r="37">
          <cell r="A37" t="str">
            <v>RNWWOD2</v>
          </cell>
          <cell r="C37" t="str">
            <v>WOD</v>
          </cell>
          <cell r="H37">
            <v>7.6690261511382243</v>
          </cell>
          <cell r="I37">
            <v>7.6690280724075004</v>
          </cell>
          <cell r="J37">
            <v>7.6690292660703516</v>
          </cell>
        </row>
        <row r="38">
          <cell r="A38" t="str">
            <v>RNWWOD3</v>
          </cell>
          <cell r="C38" t="str">
            <v>WOD</v>
          </cell>
          <cell r="H38">
            <v>4.8053846137474689</v>
          </cell>
          <cell r="I38">
            <v>4.8053869641870985</v>
          </cell>
          <cell r="J38">
            <v>4.80538600426374</v>
          </cell>
        </row>
        <row r="39">
          <cell r="A39" t="str">
            <v>RNWWOD4</v>
          </cell>
          <cell r="C39" t="str">
            <v>WOD</v>
          </cell>
          <cell r="H39">
            <v>19.869237280070312</v>
          </cell>
          <cell r="I39">
            <v>19.869249749523572</v>
          </cell>
          <cell r="J39">
            <v>19.869250969139806</v>
          </cell>
        </row>
        <row r="40">
          <cell r="A40" t="str">
            <v>RNWWOD5</v>
          </cell>
          <cell r="C40" t="str">
            <v>WOD</v>
          </cell>
          <cell r="H40">
            <v>3.3354006878866276</v>
          </cell>
          <cell r="I40">
            <v>2.9181357563469579</v>
          </cell>
          <cell r="J40">
            <v>2.2275489038969138</v>
          </cell>
        </row>
        <row r="41">
          <cell r="A41" t="str">
            <v>RNNWWST1</v>
          </cell>
          <cell r="C41" t="str">
            <v>WSTNREN</v>
          </cell>
          <cell r="H41">
            <v>34.937592766511543</v>
          </cell>
          <cell r="I41">
            <v>35.403664670445721</v>
          </cell>
          <cell r="J41">
            <v>35.852918493310725</v>
          </cell>
        </row>
        <row r="42">
          <cell r="A42" t="str">
            <v>RNWSOL1</v>
          </cell>
          <cell r="C42" t="str">
            <v>SOL</v>
          </cell>
          <cell r="H42">
            <v>55.767437594605852</v>
          </cell>
          <cell r="I42">
            <v>83.277904078308865</v>
          </cell>
          <cell r="J42">
            <v>110.50649032655687</v>
          </cell>
        </row>
        <row r="43">
          <cell r="A43" t="str">
            <v>IMPHFO1</v>
          </cell>
          <cell r="C43" t="str">
            <v>HFO</v>
          </cell>
          <cell r="H43">
            <v>3.3558906673844349E-3</v>
          </cell>
          <cell r="I43">
            <v>1.0733778270711359E-2</v>
          </cell>
        </row>
        <row r="44">
          <cell r="A44" t="str">
            <v>RNWHYDD1</v>
          </cell>
          <cell r="C44" t="str">
            <v>HYDD</v>
          </cell>
          <cell r="H44">
            <v>71.580741330088046</v>
          </cell>
          <cell r="I44">
            <v>72.662941798666125</v>
          </cell>
          <cell r="J44">
            <v>74.828796256543896</v>
          </cell>
        </row>
        <row r="45">
          <cell r="A45" t="str">
            <v>IMPKER</v>
          </cell>
          <cell r="C45" t="str">
            <v>KER</v>
          </cell>
          <cell r="H45">
            <v>2.5799704333154949</v>
          </cell>
          <cell r="I45">
            <v>2.1493278538706284</v>
          </cell>
        </row>
        <row r="46">
          <cell r="A46" t="str">
            <v>IMPBDS</v>
          </cell>
          <cell r="C46" t="str">
            <v>BDS</v>
          </cell>
          <cell r="H46">
            <v>4.0146761023701494</v>
          </cell>
          <cell r="I46">
            <v>4.001453721683955</v>
          </cell>
          <cell r="J46">
            <v>6.5511389996512746</v>
          </cell>
        </row>
        <row r="47">
          <cell r="A47" t="str">
            <v>IMPCOA1</v>
          </cell>
          <cell r="C47" t="str">
            <v>COA</v>
          </cell>
          <cell r="H47">
            <v>2.0766381025999502E-3</v>
          </cell>
          <cell r="I47">
            <v>1.2146049563273904E-2</v>
          </cell>
          <cell r="J47">
            <v>2.1919645827213809E-3</v>
          </cell>
        </row>
        <row r="48">
          <cell r="A48" t="str">
            <v>IMPETH</v>
          </cell>
          <cell r="C48" t="str">
            <v>ETH</v>
          </cell>
          <cell r="H48">
            <v>1.610248270100044</v>
          </cell>
          <cell r="I48">
            <v>0.43692190088207122</v>
          </cell>
          <cell r="J48">
            <v>0.92459069447007236</v>
          </cell>
        </row>
        <row r="49">
          <cell r="A49" t="str">
            <v>IMPELC_DE</v>
          </cell>
          <cell r="C49" t="str">
            <v>ELC_I-DE</v>
          </cell>
          <cell r="H49">
            <v>33.568741432838031</v>
          </cell>
          <cell r="I49">
            <v>27.805257623156773</v>
          </cell>
          <cell r="J49">
            <v>21.62121739191964</v>
          </cell>
        </row>
        <row r="50">
          <cell r="A50" t="str">
            <v>IMPELC_DE</v>
          </cell>
          <cell r="C50" t="str">
            <v>ELCS</v>
          </cell>
          <cell r="H50">
            <v>33.568741432838031</v>
          </cell>
          <cell r="I50">
            <v>27.805257623156773</v>
          </cell>
          <cell r="J50">
            <v>21.62121739191964</v>
          </cell>
        </row>
        <row r="51">
          <cell r="A51" t="str">
            <v>RNWWST1</v>
          </cell>
          <cell r="C51" t="str">
            <v>WSTREN</v>
          </cell>
          <cell r="H51">
            <v>37.453181307603522</v>
          </cell>
          <cell r="I51">
            <v>37.456789336119328</v>
          </cell>
          <cell r="J51">
            <v>37.458211739816193</v>
          </cell>
        </row>
        <row r="52">
          <cell r="A52" t="str">
            <v>IMPNGA1</v>
          </cell>
          <cell r="C52" t="str">
            <v>NGA</v>
          </cell>
          <cell r="H52">
            <v>51.449951364925496</v>
          </cell>
          <cell r="I52">
            <v>31.964615450113804</v>
          </cell>
          <cell r="J52">
            <v>13.017575404773115</v>
          </cell>
        </row>
        <row r="53">
          <cell r="A53" t="str">
            <v>IMPELC_IT</v>
          </cell>
          <cell r="C53" t="str">
            <v>ELC_I-IT</v>
          </cell>
          <cell r="H53">
            <v>8.4411647595856142E-4</v>
          </cell>
          <cell r="I53">
            <v>6.7035795434695336E-4</v>
          </cell>
          <cell r="J53">
            <v>5.9272577730212783E-4</v>
          </cell>
        </row>
        <row r="54">
          <cell r="A54" t="str">
            <v>IMPELC_IT</v>
          </cell>
          <cell r="C54" t="str">
            <v>ELCS</v>
          </cell>
          <cell r="H54">
            <v>8.4411647595856142E-4</v>
          </cell>
          <cell r="I54">
            <v>6.7035795434695336E-4</v>
          </cell>
          <cell r="J54">
            <v>5.9272577730212783E-4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1.198779389589014</v>
          </cell>
          <cell r="I4">
            <v>1.3030877775460952</v>
          </cell>
          <cell r="J4">
            <v>1.2435240928558631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1.198779389589014</v>
          </cell>
          <cell r="I5">
            <v>1.3030877775460952</v>
          </cell>
          <cell r="J5">
            <v>1.2435240928558631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2.1947871260869189E-4</v>
          </cell>
          <cell r="I6">
            <v>1.7034753376409353E-4</v>
          </cell>
          <cell r="J6">
            <v>1.5178107091600698E-4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2.1969819132130046E-4</v>
          </cell>
          <cell r="I7">
            <v>1.7051788129785776E-4</v>
          </cell>
          <cell r="J7">
            <v>1.5193285198692301E-4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2.2830976103412526E-4</v>
          </cell>
          <cell r="I8">
            <v>1.7408983398915041E-4</v>
          </cell>
          <cell r="J8">
            <v>1.6790528036672703E-4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2.5099836730208502E-6</v>
          </cell>
          <cell r="I9">
            <v>2.32095066371381E-5</v>
          </cell>
          <cell r="J9">
            <v>4.2208115694067302E-5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2.4400066125323101E-4</v>
          </cell>
          <cell r="I10">
            <v>7.8564270683252304E-5</v>
          </cell>
          <cell r="J10">
            <v>6.01137424019018E-5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4.4166933143614697</v>
          </cell>
          <cell r="I11">
            <v>3.48751523407859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5.691301662475591E-2</v>
          </cell>
          <cell r="I12">
            <v>4.4939731688139493E-2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5.9927996124307575E-2</v>
          </cell>
          <cell r="I13">
            <v>4.7320423800252226E-2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1.9804846365141616E-2</v>
          </cell>
          <cell r="I15">
            <v>3.5038333044993169E-3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18.738648455038401</v>
          </cell>
          <cell r="I16">
            <v>23.376144286355899</v>
          </cell>
          <cell r="J16">
            <v>27.387680784527898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0.67309145866346332</v>
          </cell>
          <cell r="I17">
            <v>0.85057520138040221</v>
          </cell>
          <cell r="J17">
            <v>1.0420524088912344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0.33224553998294981</v>
          </cell>
          <cell r="I18">
            <v>0.41447064337510459</v>
          </cell>
          <cell r="J18">
            <v>0.48559717703063737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0.67309145866346332</v>
          </cell>
          <cell r="I19">
            <v>0.85057520138040221</v>
          </cell>
          <cell r="J19">
            <v>1.0420524088912344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1.56499437173848E-2</v>
          </cell>
          <cell r="I20">
            <v>3.0478228853881701E-2</v>
          </cell>
          <cell r="J20">
            <v>4.7449578407164003E-2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4.9151997660719135E-2</v>
          </cell>
          <cell r="I21">
            <v>6.2051784301703813E-2</v>
          </cell>
          <cell r="J21">
            <v>7.6188081541108857E-2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3.0537648388588794</v>
          </cell>
          <cell r="I22">
            <v>3.0537715623671686</v>
          </cell>
          <cell r="J22">
            <v>3.0537932297844499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3.0537648388588794</v>
          </cell>
          <cell r="I23">
            <v>3.0537715623671686</v>
          </cell>
          <cell r="J23">
            <v>3.0537932297844499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4.1059023043480707</v>
          </cell>
          <cell r="I24">
            <v>4.0944423182576575</v>
          </cell>
          <cell r="J24">
            <v>4.0717243063792674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6.4627869219376494E-2</v>
          </cell>
          <cell r="I25">
            <v>0.10109970058637401</v>
          </cell>
          <cell r="J25">
            <v>0.111671928974695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0.21418266907272107</v>
          </cell>
          <cell r="I26">
            <v>0.21153253175238118</v>
          </cell>
          <cell r="J26">
            <v>0.21233526377581313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3.239894906503797E-3</v>
          </cell>
          <cell r="I27">
            <v>5.5534577603233585E-3</v>
          </cell>
          <cell r="J27">
            <v>2.4507759727059337E-3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1.8263201083393962E-3</v>
          </cell>
          <cell r="I28">
            <v>1.6096274059322544E-3</v>
          </cell>
          <cell r="J28">
            <v>1.0128653188563885E-3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5.0453551232665147E-3</v>
          </cell>
          <cell r="I29">
            <v>7.1471046659719257E-3</v>
          </cell>
          <cell r="J29">
            <v>3.4478304908530685E-3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1.2349673798514338</v>
          </cell>
          <cell r="I30">
            <v>1.1898382103929779</v>
          </cell>
          <cell r="J30">
            <v>0.97278522774178955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2.6929663436723983</v>
          </cell>
          <cell r="I31">
            <v>2.5383529962386073</v>
          </cell>
          <cell r="J31">
            <v>1.9836833502326963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2.61842299684087E-2</v>
          </cell>
          <cell r="I32">
            <v>4.7031621217007102E-2</v>
          </cell>
          <cell r="J32">
            <v>2.3679443470816498E-2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8.448061921717441E-2</v>
          </cell>
          <cell r="I33">
            <v>8.2812603653955E-2</v>
          </cell>
          <cell r="J33">
            <v>6.8886926661848938E-2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3.7596161147076197</v>
          </cell>
          <cell r="I34">
            <v>3.0490928152851309</v>
          </cell>
          <cell r="J34">
            <v>1.797011040599293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5.1677391682268388</v>
          </cell>
          <cell r="I35">
            <v>4.1756499643516447</v>
          </cell>
          <cell r="J35">
            <v>2.4066028576298404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0.16166953324016101</v>
          </cell>
          <cell r="I36">
            <v>8.0593170001468595E-2</v>
          </cell>
          <cell r="J36">
            <v>1.8591807535689099E-2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0.30383072111885839</v>
          </cell>
          <cell r="I37">
            <v>0.24641271743341439</v>
          </cell>
          <cell r="J37">
            <v>0.14546588865653712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0.22616217778916162</v>
          </cell>
          <cell r="J38">
            <v>0.37750201351297569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0.22844664423147651</v>
          </cell>
          <cell r="J39">
            <v>0.38131516516462222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6.3317645584574703E-6</v>
          </cell>
          <cell r="I40">
            <v>2.9926088821860299E-2</v>
          </cell>
          <cell r="J40">
            <v>1.9461324166816099E-4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8.7779026990871707E-6</v>
          </cell>
          <cell r="I41">
            <v>2.99348667245594E-2</v>
          </cell>
          <cell r="J41">
            <v>3.0129479966227501E-2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6.7637764589914351</v>
          </cell>
          <cell r="I42">
            <v>5.9873918672172701</v>
          </cell>
          <cell r="J42">
            <v>4.1287510276801438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10.001362218566861</v>
          </cell>
          <cell r="I43">
            <v>8.8461015841615023</v>
          </cell>
          <cell r="J43">
            <v>5.9783542881574094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0.326955370577034</v>
          </cell>
          <cell r="I44">
            <v>0.136522412344418</v>
          </cell>
          <cell r="J44">
            <v>0.13173918415472899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0.52449451157890892</v>
          </cell>
          <cell r="I45">
            <v>0.47172714065683485</v>
          </cell>
          <cell r="J45">
            <v>0.36911659068482017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6.4416164598839991</v>
          </cell>
          <cell r="I46">
            <v>7.0287503390578374</v>
          </cell>
          <cell r="J46">
            <v>10.700668628050135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6.4416164598839991</v>
          </cell>
          <cell r="I47">
            <v>7.0287503390578374</v>
          </cell>
          <cell r="J47">
            <v>10.700668628050135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6.8576930977521569</v>
          </cell>
          <cell r="I48">
            <v>7.443523727612166</v>
          </cell>
          <cell r="J48">
            <v>11.263861713736995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0.18831447612666899</v>
          </cell>
          <cell r="I49">
            <v>0.23020838704505001</v>
          </cell>
          <cell r="J49">
            <v>0.54478371979418105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0.36763022031705106</v>
          </cell>
          <cell r="I50">
            <v>0.41329454977348601</v>
          </cell>
          <cell r="J50">
            <v>0.7222615836877877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0.14288518698090333</v>
          </cell>
          <cell r="I51">
            <v>0.26047300653890099</v>
          </cell>
          <cell r="J51">
            <v>0.35208751108766917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0.14302807216788432</v>
          </cell>
          <cell r="I52">
            <v>0.26073347954543968</v>
          </cell>
          <cell r="J52">
            <v>0.35243959859875662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0.14290791924547216</v>
          </cell>
          <cell r="I53">
            <v>0.26048311082028869</v>
          </cell>
          <cell r="J53">
            <v>0.3521063143530142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1.14040781510389E-2</v>
          </cell>
          <cell r="I54">
            <v>2.9268303785873199E-2</v>
          </cell>
          <cell r="J54">
            <v>3.8472992320378298E-2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3.8361833653203684E-2</v>
          </cell>
          <cell r="I55">
            <v>5.2041663752745541E-2</v>
          </cell>
          <cell r="J55">
            <v>6.4387429004373636E-2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0.13111313937778935</v>
          </cell>
          <cell r="I56">
            <v>0.13705237445383808</v>
          </cell>
          <cell r="J56">
            <v>0.14743392996970994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5.81932708620102</v>
          </cell>
          <cell r="I57">
            <v>5.9844158473695979</v>
          </cell>
          <cell r="J57">
            <v>5.5449136909962995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2.0738837307794351</v>
          </cell>
          <cell r="I58">
            <v>2.1855668424815224</v>
          </cell>
          <cell r="J58">
            <v>2.1213808200639503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2.1219787004039041</v>
          </cell>
          <cell r="I59">
            <v>2.0297951572987416</v>
          </cell>
          <cell r="J59">
            <v>2.6703044383897647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0.25559683913632342</v>
          </cell>
          <cell r="I60">
            <v>0.28140385280029129</v>
          </cell>
          <cell r="J60">
            <v>0.3161667680341107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11.38785208426812</v>
          </cell>
          <cell r="I61">
            <v>11.582068864432983</v>
          </cell>
          <cell r="J61">
            <v>11.694909487800139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6.1555119217155695E-7</v>
          </cell>
          <cell r="I62">
            <v>8.4050796164242697E-7</v>
          </cell>
          <cell r="J62">
            <v>6.71465222865263E-7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0.627746637968294</v>
          </cell>
          <cell r="I63">
            <v>0.62774747847625501</v>
          </cell>
          <cell r="J63">
            <v>0.62774814994147798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3.7027704005236366E-3</v>
          </cell>
          <cell r="I64">
            <v>2.0013928120185794E-3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8.2459158892115136E-2</v>
          </cell>
          <cell r="I65">
            <v>2.992257744874964E-2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8.6136787180125809E-2</v>
          </cell>
          <cell r="I66">
            <v>3.190973176992698E-2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60.164810597108335</v>
          </cell>
          <cell r="I67">
            <v>59.736894221299622</v>
          </cell>
          <cell r="J67">
            <v>58.314729381029302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6.7663144845418577</v>
          </cell>
          <cell r="I68">
            <v>8.8378520444261319</v>
          </cell>
          <cell r="J68">
            <v>12.793518399252903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6.7637764589914351</v>
          </cell>
          <cell r="I69">
            <v>5.9873918672172701</v>
          </cell>
          <cell r="J69">
            <v>4.1287510276801438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6.3766001699147452</v>
          </cell>
          <cell r="I70">
            <v>6.8010367991604106</v>
          </cell>
          <cell r="J70">
            <v>6.6433906304468806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0.26553112389623912</v>
          </cell>
          <cell r="I71">
            <v>0.22907550690598044</v>
          </cell>
          <cell r="J71">
            <v>0.17082742878012014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16.686247410477634</v>
          </cell>
          <cell r="I73">
            <v>21.663587310953169</v>
          </cell>
          <cell r="J73">
            <v>26.030893232498165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0.87769024332239853</v>
          </cell>
          <cell r="I74">
            <v>0.94497281662556754</v>
          </cell>
          <cell r="J74">
            <v>0.90011286447272121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0.81451600692301862</v>
          </cell>
          <cell r="I76">
            <v>0.95879358564315864</v>
          </cell>
          <cell r="J76">
            <v>1.1194115445509636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9.5729816338423142</v>
          </cell>
          <cell r="I77">
            <v>4.9652232831603449</v>
          </cell>
          <cell r="J77">
            <v>1.1616168583618349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3.6295443677294084</v>
          </cell>
          <cell r="I78">
            <v>4.633645258589997</v>
          </cell>
          <cell r="J78">
            <v>5.1675526121357134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8.4116086974692816</v>
          </cell>
          <cell r="I80">
            <v>4.7153157486175763</v>
          </cell>
          <cell r="J80">
            <v>0.19865478284987137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2.284504974488556E-3</v>
          </cell>
          <cell r="I81">
            <v>1.4771295742173668E-3</v>
          </cell>
          <cell r="J81">
            <v>1.7238904492697976E-3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2.7692782840618062E-3</v>
          </cell>
          <cell r="I82">
            <v>1.7378839630007574E-3</v>
          </cell>
          <cell r="J82">
            <v>1.903639053394607E-3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1.11588601839049E-4</v>
          </cell>
          <cell r="I83">
            <v>1.7146192540553901E-4</v>
          </cell>
          <cell r="J83">
            <v>1.96379570937446E-4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3.0460736082999016E-4</v>
          </cell>
          <cell r="I84">
            <v>1.2239983876610299E-4</v>
          </cell>
          <cell r="J84">
            <v>1.7476822293320901E-4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7.5824082499724554E-2</v>
          </cell>
          <cell r="I85">
            <v>0.10677026124857465</v>
          </cell>
          <cell r="J85">
            <v>0.11679848833155666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7.5827880192632799E-2</v>
          </cell>
          <cell r="I86">
            <v>0.10677278741019144</v>
          </cell>
          <cell r="J86">
            <v>0.11680043180252969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1.9457911159867601E-5</v>
          </cell>
          <cell r="I87">
            <v>2.4250484165382401E-3</v>
          </cell>
          <cell r="J87">
            <v>1.8047277265582601E-3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2.873059836545404E-3</v>
          </cell>
          <cell r="I88">
            <v>3.9614087688561606E-3</v>
          </cell>
          <cell r="J88">
            <v>4.2444573276321776E-3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3.5553882197636652E-2</v>
          </cell>
          <cell r="I89">
            <v>7.9171358420605051E-3</v>
          </cell>
          <cell r="J89">
            <v>1.5730548569032013E-5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3.295173165510034E-5</v>
          </cell>
          <cell r="I90">
            <v>2.2625186354060741E-5</v>
          </cell>
          <cell r="J90">
            <v>1.198418358186272E-5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8.3177630638777301E-3</v>
          </cell>
          <cell r="J91">
            <v>8.9377526102803485E-6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3.5587037981889294E-2</v>
          </cell>
          <cell r="I92">
            <v>1.625759796983231E-2</v>
          </cell>
          <cell r="J92">
            <v>3.6652484761175097E-5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2.0766381025999502E-3</v>
          </cell>
          <cell r="I93">
            <v>1.2146049563273904E-2</v>
          </cell>
          <cell r="J93">
            <v>2.1919645827213809E-3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0.19250435211101499</v>
          </cell>
          <cell r="I94">
            <v>1.1259387945154899</v>
          </cell>
          <cell r="J94">
            <v>0.20319511681827199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2.0766381025999502E-3</v>
          </cell>
          <cell r="I95">
            <v>1.2146049563273904E-2</v>
          </cell>
          <cell r="J95">
            <v>2.1919645827213809E-3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2.8166305945850727</v>
          </cell>
          <cell r="I96">
            <v>4.2425532139772661</v>
          </cell>
          <cell r="J96">
            <v>4.247086833820056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2.8166305945850727</v>
          </cell>
          <cell r="I97">
            <v>4.2425532139772661</v>
          </cell>
          <cell r="J97">
            <v>4.247086833820056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8.1503083305835305E-2</v>
          </cell>
          <cell r="I98">
            <v>0.10068466639590901</v>
          </cell>
          <cell r="J98">
            <v>2.56807057129162E-2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0.19891276285908865</v>
          </cell>
          <cell r="I99">
            <v>0.29959745178555264</v>
          </cell>
          <cell r="J99">
            <v>0.29991890688467349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5.3259294978608143E-3</v>
          </cell>
          <cell r="I100">
            <v>3.7531736637135618E-3</v>
          </cell>
          <cell r="J100">
            <v>2.9475265431880616E-3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5.7070920887720179E-3</v>
          </cell>
          <cell r="I101">
            <v>4.0217783079123529E-3</v>
          </cell>
          <cell r="J101">
            <v>3.1584731684545717E-3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2.5228027514643799E-4</v>
          </cell>
          <cell r="I102">
            <v>1.75630175053279E-4</v>
          </cell>
          <cell r="J102">
            <v>1.4152763665602899E-6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6.2611323018262055E-4</v>
          </cell>
          <cell r="I103">
            <v>4.2632365044599843E-4</v>
          </cell>
          <cell r="J103">
            <v>2.078035452360529E-4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6.6665036987877202E-3</v>
          </cell>
          <cell r="I107">
            <v>2.72021152759602E-3</v>
          </cell>
          <cell r="J107">
            <v>5.2426839543232201E-8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1.2252152311489E-2</v>
          </cell>
          <cell r="I108">
            <v>5.5961026283386003E-3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3.6265019840433861</v>
          </cell>
          <cell r="I109">
            <v>4.0250385901169157</v>
          </cell>
          <cell r="J109">
            <v>6.6148901285827044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3.6265019840433861</v>
          </cell>
          <cell r="I110">
            <v>4.0250385901169157</v>
          </cell>
          <cell r="J110">
            <v>6.6148901285827044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0.107947732265195</v>
          </cell>
          <cell r="I111">
            <v>2.8137154667723301E-2</v>
          </cell>
          <cell r="J111">
            <v>0.222373775801191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0.25610152672198461</v>
          </cell>
          <cell r="I112">
            <v>0.28423870428583276</v>
          </cell>
          <cell r="J112">
            <v>0.46711564555766544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6.3563274446109666E-2</v>
          </cell>
          <cell r="I113">
            <v>0.38062662305906908</v>
          </cell>
          <cell r="J113">
            <v>3.7622034646824045E-5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1.080595535786712E-2</v>
          </cell>
          <cell r="I114">
            <v>0.13052203188255582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0.16619954795641814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3.244588056435827E-3</v>
          </cell>
          <cell r="I116">
            <v>3.8380610144311375E-3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2.1651373523272959E-3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4.9512731031806784E-2</v>
          </cell>
          <cell r="I118">
            <v>3.7073060446926251E-2</v>
          </cell>
          <cell r="J118">
            <v>8.234683599800533E-6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2.7005020550525172E-2</v>
          </cell>
          <cell r="J119">
            <v>1.2373201116358889E-5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8.3177630638777301E-3</v>
          </cell>
          <cell r="J120">
            <v>8.9377526102803485E-6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5.506006776678939E-3</v>
          </cell>
          <cell r="J121">
            <v>8.0763973203842843E-6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1.6831827220572301E-3</v>
          </cell>
          <cell r="I122">
            <v>1.58817310155684E-2</v>
          </cell>
          <cell r="J122">
            <v>7.6727558411003698E-3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2.0944291359478928E-3</v>
          </cell>
          <cell r="I123">
            <v>1.7059773863958079E-2</v>
          </cell>
          <cell r="J123">
            <v>1.2153439180882028E-2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1.080595535786712E-2</v>
          </cell>
          <cell r="I124">
            <v>0.13052203188255582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2.1550952949419194E-2</v>
          </cell>
          <cell r="I125">
            <v>0.21489132494729304</v>
          </cell>
          <cell r="J125">
            <v>0.23914688093691161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3.0711887935651707E-5</v>
          </cell>
          <cell r="I126">
            <v>3.4269191134821846E-4</v>
          </cell>
          <cell r="J126">
            <v>2.8890779153727358E-4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3.2387620195222011E-2</v>
          </cell>
          <cell r="I127">
            <v>0.34575604874119714</v>
          </cell>
          <cell r="J127">
            <v>0.23943579558771305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1.8553240621543543</v>
          </cell>
          <cell r="I128">
            <v>1.9543123161782319</v>
          </cell>
          <cell r="J128">
            <v>1.8976665082970794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1.8553240621543543</v>
          </cell>
          <cell r="I129">
            <v>1.9543123161782319</v>
          </cell>
          <cell r="J129">
            <v>1.8976665082970794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2.0738837307794351</v>
          </cell>
          <cell r="I130">
            <v>2.1855668424815224</v>
          </cell>
          <cell r="J130">
            <v>2.1213808200639503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5.7335054066983603E-2</v>
          </cell>
          <cell r="I131">
            <v>6.1070319055545698E-2</v>
          </cell>
          <cell r="J131">
            <v>8.1753729914683104E-2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0.17007975949951704</v>
          </cell>
          <cell r="I132">
            <v>0.168605960328511</v>
          </cell>
          <cell r="J132">
            <v>0.18639505403525103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0.97639469954847447</v>
          </cell>
          <cell r="I133">
            <v>1.6533812082955857</v>
          </cell>
          <cell r="J133">
            <v>3.7348743998866665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0.97639469954847447</v>
          </cell>
          <cell r="I134">
            <v>1.6533812082955857</v>
          </cell>
          <cell r="J134">
            <v>3.7348743998866665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7.0610555334361599E-7</v>
          </cell>
          <cell r="I135">
            <v>4.77998879009639E-2</v>
          </cell>
          <cell r="J135">
            <v>0.17870618018416201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6.8965499439922182E-2</v>
          </cell>
          <cell r="I136">
            <v>0.11676541091094668</v>
          </cell>
          <cell r="J136">
            <v>0.26373467006694284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54.755127984300053</v>
          </cell>
          <cell r="I137">
            <v>53.800528555354227</v>
          </cell>
          <cell r="J137">
            <v>50.548331776760087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18.078132844809709</v>
          </cell>
          <cell r="I138">
            <v>18.106912745119452</v>
          </cell>
          <cell r="J138">
            <v>17.589855556323517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12.271395873290393</v>
          </cell>
          <cell r="I139">
            <v>12.216555904923464</v>
          </cell>
          <cell r="J139">
            <v>11.626765259968192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12.804046890246125</v>
          </cell>
          <cell r="I140">
            <v>12.369935387797565</v>
          </cell>
          <cell r="J140">
            <v>11.165580074233922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11.601552375953796</v>
          </cell>
          <cell r="I141">
            <v>11.107124517513697</v>
          </cell>
          <cell r="J141">
            <v>10.166130886234459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6.3766001699147452</v>
          </cell>
          <cell r="I142">
            <v>6.8010367991604106</v>
          </cell>
          <cell r="J142">
            <v>6.6433906304468806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6.3766001699147452</v>
          </cell>
          <cell r="I143">
            <v>6.8010367991604106</v>
          </cell>
          <cell r="J143">
            <v>6.6433906304468806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7.7399073186750238</v>
          </cell>
          <cell r="I144">
            <v>8.2550878357962993</v>
          </cell>
          <cell r="J144">
            <v>8.0637371626360572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0.50355097631965196</v>
          </cell>
          <cell r="I145">
            <v>0.29834640747077301</v>
          </cell>
          <cell r="J145">
            <v>0.50384768552138703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0.84969185434769789</v>
          </cell>
          <cell r="I146">
            <v>0.84969412600720795</v>
          </cell>
          <cell r="J146">
            <v>0.84969787289147669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5.2800055401169277E-3</v>
          </cell>
          <cell r="I147">
            <v>0.19385370507194896</v>
          </cell>
          <cell r="J147">
            <v>0.65856021460438297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6.4568804740735989E-3</v>
          </cell>
          <cell r="I148">
            <v>0.22813901500806485</v>
          </cell>
          <cell r="J148">
            <v>0.73180538075448254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9.7771335357960606E-2</v>
          </cell>
          <cell r="I149">
            <v>9.0772425881989902E-2</v>
          </cell>
          <cell r="J149">
            <v>0.11625897106020799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0.21384363813276472</v>
          </cell>
          <cell r="I150">
            <v>0.20554091462272059</v>
          </cell>
          <cell r="J150">
            <v>0.22347916114037841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3.9295368461784788E-3</v>
          </cell>
          <cell r="I151">
            <v>0.51131477132503933</v>
          </cell>
          <cell r="J151">
            <v>0.30445935137189117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18.810257468400511</v>
          </cell>
          <cell r="I152">
            <v>21.447767791070408</v>
          </cell>
          <cell r="J152">
            <v>23.289036981049016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18.814187005246694</v>
          </cell>
          <cell r="I153">
            <v>21.959082562395452</v>
          </cell>
          <cell r="J153">
            <v>23.593496332420909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338.85527711814001</v>
          </cell>
          <cell r="I154">
            <v>288.81588393208699</v>
          </cell>
          <cell r="J154">
            <v>9.5794581227954601E-4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5.4843900694359915</v>
          </cell>
          <cell r="I155">
            <v>4.8167472092513952</v>
          </cell>
          <cell r="J155">
            <v>0.96341632515754527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4.5977649541131589</v>
          </cell>
          <cell r="I156">
            <v>3.9188043952793286</v>
          </cell>
          <cell r="J156">
            <v>1.2997907900672278E-5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0.97977655862686275</v>
          </cell>
          <cell r="I157">
            <v>0.97977896029043521</v>
          </cell>
          <cell r="J157">
            <v>0.97978714283111301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0.27928230445016344</v>
          </cell>
          <cell r="I158">
            <v>0.43052649792643827</v>
          </cell>
          <cell r="J158">
            <v>0.43507282501410655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0.27900330114901456</v>
          </cell>
          <cell r="I159">
            <v>0.43009640152491363</v>
          </cell>
          <cell r="J159">
            <v>0.43463818682727906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0.27906822092363398</v>
          </cell>
          <cell r="I160">
            <v>0.43013760270931034</v>
          </cell>
          <cell r="J160">
            <v>0.43467874627095493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7.3299037527239002E-3</v>
          </cell>
          <cell r="I161">
            <v>4.7312239307603698E-2</v>
          </cell>
          <cell r="J161">
            <v>3.7247088560016302E-2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5.8673849542899871E-2</v>
          </cell>
          <cell r="I162">
            <v>7.4502303404585538E-2</v>
          </cell>
          <cell r="J162">
            <v>7.4516539851112062E-2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0.53832472852357516</v>
          </cell>
          <cell r="I163">
            <v>0.53839070604259709</v>
          </cell>
          <cell r="J163">
            <v>0.64459104473911943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0.53832472852357516</v>
          </cell>
          <cell r="I164">
            <v>0.53839070604259709</v>
          </cell>
          <cell r="J164">
            <v>0.64459104473911943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2.9271272622234199E-7</v>
          </cell>
          <cell r="I165">
            <v>3.7330083062128202E-7</v>
          </cell>
          <cell r="J165">
            <v>2.3540493054978399E-2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3.8030892464800327E-2</v>
          </cell>
          <cell r="I166">
            <v>3.8031287301063747E-2</v>
          </cell>
          <cell r="J166">
            <v>4.5518098010126976E-2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4.5221102589159358E-3</v>
          </cell>
          <cell r="I167">
            <v>5.7713434019767643E-3</v>
          </cell>
          <cell r="J167">
            <v>5.66597246720278E-3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4.5221102589159358E-3</v>
          </cell>
          <cell r="I168">
            <v>5.7713434019767643E-3</v>
          </cell>
          <cell r="J168">
            <v>5.66597246720278E-3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1.3561143686739799E-6</v>
          </cell>
          <cell r="I169">
            <v>9.7272956037338E-5</v>
          </cell>
          <cell r="J169">
            <v>1.8063333375317301E-7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3.4432979968622798E-4</v>
          </cell>
          <cell r="I170">
            <v>4.4158856746743445E-4</v>
          </cell>
          <cell r="J170">
            <v>4.4188149337289536E-4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0.44312305533175106</v>
          </cell>
          <cell r="I171">
            <v>0.44318802064472668</v>
          </cell>
          <cell r="J171">
            <v>0.2563347219338083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0.44312305533175106</v>
          </cell>
          <cell r="I172">
            <v>0.44318802064472668</v>
          </cell>
          <cell r="J172">
            <v>0.2563347219338083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2.4410330247130298E-7</v>
          </cell>
          <cell r="I173">
            <v>3.3948145005334999E-7</v>
          </cell>
          <cell r="J173">
            <v>2.6889338505227201E-6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3.1308162095956493E-2</v>
          </cell>
          <cell r="I174">
            <v>3.1308523335284479E-2</v>
          </cell>
          <cell r="J174">
            <v>1.8101769757623686E-2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9.9629446621891624</v>
          </cell>
          <cell r="I175">
            <v>5.6508843382610898</v>
          </cell>
          <cell r="J175">
            <v>1.2319736564325316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693.46957171562497</v>
          </cell>
          <cell r="I176">
            <v>392.47588919693601</v>
          </cell>
          <cell r="J176">
            <v>85.195734537282604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12.295559782191933</v>
          </cell>
          <cell r="I177">
            <v>6.9587923616477996</v>
          </cell>
          <cell r="J177">
            <v>1.5105626691007534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0.26124879199476297</v>
          </cell>
          <cell r="I178">
            <v>7.7117835683209193E-2</v>
          </cell>
          <cell r="J178">
            <v>5.2497109197838301E-5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0.59063443839959762</v>
          </cell>
          <cell r="I179">
            <v>0.33834150133156465</v>
          </cell>
          <cell r="J179">
            <v>9.8828774439326597E-2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1.3903611629995631E-4</v>
          </cell>
          <cell r="I180">
            <v>1.4849153174993808E-4</v>
          </cell>
          <cell r="J180">
            <v>2.9693288931276917E-4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1.3903611629995631E-4</v>
          </cell>
          <cell r="I181">
            <v>1.4849153174993808E-4</v>
          </cell>
          <cell r="J181">
            <v>2.9693288931276917E-4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3.3938512309464601E-4</v>
          </cell>
          <cell r="I182">
            <v>1.58747387361514E-4</v>
          </cell>
          <cell r="J182">
            <v>1.4696356786546001E-4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1.9898686535377162E-3</v>
          </cell>
          <cell r="I183">
            <v>5.3767932275402121E-4</v>
          </cell>
          <cell r="J183">
            <v>4.0472923113930073E-4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0.49329678795591225</v>
          </cell>
          <cell r="I184">
            <v>0.5254437935424553</v>
          </cell>
          <cell r="J184">
            <v>0.46096641282573697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0.49329678795591225</v>
          </cell>
          <cell r="I185">
            <v>0.5254437935424553</v>
          </cell>
          <cell r="J185">
            <v>0.46096641282573697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0.66879629984579203</v>
          </cell>
          <cell r="I186">
            <v>0.7118812477702311</v>
          </cell>
          <cell r="J186">
            <v>0.62286845665501034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1.51881925274762E-2</v>
          </cell>
          <cell r="I187">
            <v>2.19993468590646E-2</v>
          </cell>
          <cell r="J187">
            <v>1.0260068104312899E-2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3.4952868884864902E-2</v>
          </cell>
          <cell r="I188">
            <v>3.7188869370817924E-2</v>
          </cell>
          <cell r="J188">
            <v>3.2649677790269852E-2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1.917021213078662E-3</v>
          </cell>
          <cell r="I189">
            <v>1.9268853329888317E-3</v>
          </cell>
          <cell r="J189">
            <v>1.1909891917485922E-3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1.917021213078662E-3</v>
          </cell>
          <cell r="I190">
            <v>1.9268853329888317E-3</v>
          </cell>
          <cell r="J190">
            <v>1.1909891917485922E-3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2.0226393649049401E-7</v>
          </cell>
          <cell r="I191">
            <v>3.0498405749189201E-7</v>
          </cell>
          <cell r="J191">
            <v>1.16679622178376E-6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1.4019886994424586E-4</v>
          </cell>
          <cell r="I192">
            <v>1.4047303453461769E-4</v>
          </cell>
          <cell r="J192">
            <v>8.2732350327683211E-5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6.7876315442032546E-4</v>
          </cell>
          <cell r="I193">
            <v>6.6313728643413884E-4</v>
          </cell>
          <cell r="J193">
            <v>4.3321293790716663E-4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6.7876315442032546E-4</v>
          </cell>
          <cell r="I194">
            <v>6.6313728643413884E-4</v>
          </cell>
          <cell r="J194">
            <v>4.3321293790716663E-4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1.7587642176192E-7</v>
          </cell>
          <cell r="I195">
            <v>2.1056256118589901E-7</v>
          </cell>
          <cell r="J195">
            <v>4.5018195942424898E-7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4.5611934897330552E-5</v>
          </cell>
          <cell r="I196">
            <v>4.5788443332632753E-5</v>
          </cell>
          <cell r="J196">
            <v>2.7206531432201024E-5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1.809596767516138E-4</v>
          </cell>
          <cell r="I197">
            <v>1.4850307602303148E-4</v>
          </cell>
          <cell r="J197">
            <v>1.0078508179760633E-4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1.809596767516138E-4</v>
          </cell>
          <cell r="I198">
            <v>1.4850307602303148E-4</v>
          </cell>
          <cell r="J198">
            <v>1.0078508179760633E-4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8.7324326343858094E-8</v>
          </cell>
          <cell r="I199">
            <v>9.19468469639532E-8</v>
          </cell>
          <cell r="J199">
            <v>1.6449634182636401E-7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2.5374800620704822E-6</v>
          </cell>
          <cell r="I200">
            <v>2.6161894447354777E-6</v>
          </cell>
          <cell r="J200">
            <v>1.8630316661767769E-6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29.506455692030968</v>
          </cell>
          <cell r="I201">
            <v>32.153144533046948</v>
          </cell>
          <cell r="J201">
            <v>32.529888863858524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8.8534163559218442</v>
          </cell>
          <cell r="I202">
            <v>9.1328936370425389</v>
          </cell>
          <cell r="J202">
            <v>8.3665238383841007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29.506455692030968</v>
          </cell>
          <cell r="I203">
            <v>32.153144533046948</v>
          </cell>
          <cell r="J203">
            <v>32.529888863858524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0.68662028092798699</v>
          </cell>
          <cell r="I204">
            <v>1.3313891061904699</v>
          </cell>
          <cell r="J204">
            <v>1.37135330393236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2.3838331615383299</v>
          </cell>
          <cell r="I205">
            <v>2.5976013269358993</v>
          </cell>
          <cell r="J205">
            <v>2.6280233791433725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11.076031478319905</v>
          </cell>
          <cell r="I206">
            <v>13.916596281692769</v>
          </cell>
          <cell r="J206">
            <v>17.574426931787446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4.8779727340351489</v>
          </cell>
          <cell r="I207">
            <v>5.751552511636282</v>
          </cell>
          <cell r="J207">
            <v>6.5427755862345416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0.30325944121429599</v>
          </cell>
          <cell r="I208">
            <v>0.43239439513323003</v>
          </cell>
          <cell r="J208">
            <v>0.75914551857881696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0.75709408931893296</v>
          </cell>
          <cell r="I209">
            <v>0.95122878406395728</v>
          </cell>
          <cell r="J209">
            <v>1.2012252255091311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6.8576930977521569</v>
          </cell>
          <cell r="I210">
            <v>7.443523727612166</v>
          </cell>
          <cell r="J210">
            <v>11.263861713736995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3.6464504321591855E-3</v>
          </cell>
          <cell r="I211">
            <v>1.4170653410319787E-2</v>
          </cell>
          <cell r="J211">
            <v>2.7545796026655228E-2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6.8613395481843131</v>
          </cell>
          <cell r="I212">
            <v>7.4576943810224865</v>
          </cell>
          <cell r="J212">
            <v>11.291407509763637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1.4973604584869979E-4</v>
          </cell>
          <cell r="I213">
            <v>1.1501543081960877E-4</v>
          </cell>
          <cell r="J213">
            <v>7.5760676408626545E-5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1.4973604584869979E-4</v>
          </cell>
          <cell r="I214">
            <v>1.1501543081960877E-4</v>
          </cell>
          <cell r="J214">
            <v>7.5760676408626545E-5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>
            <v>1.5125530001108199E-8</v>
          </cell>
          <cell r="I215">
            <v>1.7218313635023102E-8</v>
          </cell>
          <cell r="J215">
            <v>2.4156254722304801E-8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-5.4535440686087197E-8</v>
          </cell>
          <cell r="I216">
            <v>-4.4155112811172084E-8</v>
          </cell>
          <cell r="J216">
            <v>2.9868742681590702E-8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16.686265158534205</v>
          </cell>
          <cell r="I217">
            <v>21.663610687774558</v>
          </cell>
          <cell r="J217">
            <v>26.030907292140938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16.686265158534205</v>
          </cell>
          <cell r="I218">
            <v>21.663610687774558</v>
          </cell>
          <cell r="J218">
            <v>26.030907292140938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4.8617212969674224</v>
          </cell>
          <cell r="I219">
            <v>6.0058595195858127</v>
          </cell>
          <cell r="J219">
            <v>6.7492645443944346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0.50928698909252801</v>
          </cell>
          <cell r="I220">
            <v>0.70845294123150204</v>
          </cell>
          <cell r="J220">
            <v>1.2868511726109899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1.2900053683097701</v>
          </cell>
          <cell r="I221">
            <v>1.6746861598749425</v>
          </cell>
          <cell r="J221">
            <v>2.0164241688574069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0.16163280173448535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7.2823537211383401E-3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0.16888241552276112</v>
          </cell>
          <cell r="I224"/>
          <cell r="J224"/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1.0281785968355054E-2</v>
          </cell>
          <cell r="I225">
            <v>1.0533802908106219E-2</v>
          </cell>
          <cell r="J225">
            <v>9.4675207266306134E-3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1.0822932598268477E-2</v>
          </cell>
          <cell r="I226">
            <v>1.1088213587480239E-2</v>
          </cell>
          <cell r="J226">
            <v>9.9658112911901343E-3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2.1943086240843201E-3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4.9751181070903381E-3</v>
          </cell>
          <cell r="I228">
            <v>2.1936540876651249E-3</v>
          </cell>
          <cell r="J228">
            <v>9.2728657700534534E-4</v>
          </cell>
        </row>
        <row r="229">
          <cell r="A229" t="str">
            <v>ITOT-SWHSTG-SOL</v>
          </cell>
          <cell r="B229" t="str">
            <v>VAR_fout</v>
          </cell>
          <cell r="C229" t="str">
            <v>ITOT-SWHASOL</v>
          </cell>
          <cell r="H229">
            <v>1.0271472486016911E-3</v>
          </cell>
          <cell r="I229">
            <v>1.9263073403557509E-3</v>
          </cell>
          <cell r="J229">
            <v>1.6846071721538913E-3</v>
          </cell>
        </row>
        <row r="230">
          <cell r="A230" t="str">
            <v>ITOT-SWHSTG-SOL</v>
          </cell>
          <cell r="B230" t="str">
            <v>VAR_fin</v>
          </cell>
          <cell r="C230" t="str">
            <v>ITOT-SWHASOL</v>
          </cell>
          <cell r="H230">
            <v>1.0392939626646903E-3</v>
          </cell>
          <cell r="I230">
            <v>2.1130600000839194E-3</v>
          </cell>
          <cell r="J230">
            <v>1.7752021265060082E-3</v>
          </cell>
        </row>
        <row r="231">
          <cell r="A231" t="str">
            <v>ITOT-SWHSTG-SOL</v>
          </cell>
          <cell r="B231" t="str">
            <v>VAR_ncap</v>
          </cell>
          <cell r="C231" t="str">
            <v>-</v>
          </cell>
          <cell r="H231">
            <v>3.7868268665564097E-5</v>
          </cell>
          <cell r="I231">
            <v>1.5646597800815799E-4</v>
          </cell>
          <cell r="J231">
            <v>1.59900377863989E-6</v>
          </cell>
        </row>
        <row r="232">
          <cell r="A232" t="str">
            <v>ITOT-SWHSTG-SOL</v>
          </cell>
          <cell r="B232" t="str">
            <v>VAR_cap</v>
          </cell>
          <cell r="C232" t="str">
            <v>-</v>
          </cell>
          <cell r="H232">
            <v>9.4359831384579896E-5</v>
          </cell>
          <cell r="I232">
            <v>2.1037159109421101E-4</v>
          </cell>
          <cell r="J232">
            <v>1.3116968446633099E-4</v>
          </cell>
        </row>
        <row r="233">
          <cell r="A233" t="str">
            <v>RHES-SHLTHCHPNGA</v>
          </cell>
          <cell r="B233" t="str">
            <v>VAR_fout</v>
          </cell>
          <cell r="C233" t="str">
            <v>RHES-SHLTHC-NGA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RHESLTHCHPC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VAR_fin</v>
          </cell>
          <cell r="C235" t="str">
            <v>RHES_LTH_CHPNGA_ON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VAR_ncap</v>
          </cell>
          <cell r="C236" t="str">
            <v>-</v>
          </cell>
          <cell r="H236">
            <v>1.5002716455786501E-3</v>
          </cell>
          <cell r="I236">
            <v>5.4915972836475601E-4</v>
          </cell>
          <cell r="J236">
            <v>5.25156670448015E-8</v>
          </cell>
        </row>
        <row r="237">
          <cell r="A237" t="str">
            <v>RHES-SHLTHCHPNGA</v>
          </cell>
          <cell r="B237" t="str">
            <v>VAR_cap</v>
          </cell>
          <cell r="C237" t="str">
            <v>-</v>
          </cell>
          <cell r="H237">
            <v>2.6699002544679201E-3</v>
          </cell>
          <cell r="I237">
            <v>1.1364980725793099E-3</v>
          </cell>
          <cell r="J237"/>
        </row>
        <row r="238">
          <cell r="A238" t="str">
            <v>RHSA-WHSTG-ELC</v>
          </cell>
          <cell r="B238" t="str">
            <v>VAR_fout</v>
          </cell>
          <cell r="C238" t="str">
            <v>RHSA-WHAELCB</v>
          </cell>
          <cell r="H238">
            <v>0.32406091877297649</v>
          </cell>
          <cell r="I238">
            <v>0.31070397202494648</v>
          </cell>
          <cell r="J238">
            <v>0.31757622463237389</v>
          </cell>
        </row>
        <row r="239">
          <cell r="A239" t="str">
            <v>RHSA-WHSTG-ELC</v>
          </cell>
          <cell r="B239" t="str">
            <v>VAR_fout</v>
          </cell>
          <cell r="C239" t="str">
            <v>AUX_RHSA-WHSTG-ELC_OUT</v>
          </cell>
          <cell r="H239">
            <v>0.3243849796917494</v>
          </cell>
          <cell r="I239">
            <v>0.31101467599697119</v>
          </cell>
          <cell r="J239">
            <v>0.31789380085700608</v>
          </cell>
        </row>
        <row r="240">
          <cell r="A240" t="str">
            <v>RHSA-WHSTG-ELC</v>
          </cell>
          <cell r="B240" t="str">
            <v>VAR_fin</v>
          </cell>
          <cell r="C240" t="str">
            <v>RHSA-WHAELCB</v>
          </cell>
          <cell r="H240">
            <v>0.3240603888900207</v>
          </cell>
          <cell r="I240">
            <v>0.31070443390598534</v>
          </cell>
          <cell r="J240">
            <v>0.31757689419683255</v>
          </cell>
        </row>
        <row r="241">
          <cell r="A241" t="str">
            <v>RHSA-WHSTG-ELC</v>
          </cell>
          <cell r="B241" t="str">
            <v>VAR_ncap</v>
          </cell>
          <cell r="C241" t="str">
            <v>-</v>
          </cell>
          <cell r="H241">
            <v>1.7017702570218798E-2</v>
          </cell>
          <cell r="I241">
            <v>1.3814985424913599E-2</v>
          </cell>
          <cell r="J241">
            <v>1.25255249798314E-2</v>
          </cell>
        </row>
        <row r="242">
          <cell r="A242" t="str">
            <v>RHSA-WHSTG-ELC</v>
          </cell>
          <cell r="B242" t="str">
            <v>VAR_cap</v>
          </cell>
          <cell r="C242" t="str">
            <v>-</v>
          </cell>
          <cell r="H242">
            <v>3.1929950766204626E-2</v>
          </cell>
          <cell r="I242">
            <v>3.0781564455045249E-2</v>
          </cell>
          <cell r="J242">
            <v>2.9594903542509453E-2</v>
          </cell>
        </row>
        <row r="243">
          <cell r="A243" t="str">
            <v>ITOT-SWHLFOBR</v>
          </cell>
          <cell r="B243" t="str">
            <v>VAR_fout</v>
          </cell>
          <cell r="C243" t="str">
            <v>ITOT-SWH</v>
          </cell>
          <cell r="H243">
            <v>3.8105121691281281</v>
          </cell>
          <cell r="I243">
            <v>3.8054213578509297</v>
          </cell>
          <cell r="J243">
            <v>0.76719581285625171</v>
          </cell>
        </row>
        <row r="244">
          <cell r="A244" t="str">
            <v>ITOT-SWHLFOBR</v>
          </cell>
          <cell r="B244" t="str">
            <v>VAR_fout</v>
          </cell>
          <cell r="C244" t="str">
            <v>CO2_I</v>
          </cell>
          <cell r="H244">
            <v>356.88960527294302</v>
          </cell>
          <cell r="I244">
            <v>354.99426932182803</v>
          </cell>
          <cell r="J244">
            <v>71.003783164111098</v>
          </cell>
        </row>
        <row r="245">
          <cell r="A245" t="str">
            <v>ITOT-SWHLFOBR</v>
          </cell>
          <cell r="B245" t="str">
            <v>VAR_fin</v>
          </cell>
          <cell r="C245" t="str">
            <v>ILFO</v>
          </cell>
          <cell r="H245">
            <v>4.842464114965308</v>
          </cell>
          <cell r="I245">
            <v>4.8167472092513952</v>
          </cell>
          <cell r="J245">
            <v>0.96341632515754527</v>
          </cell>
        </row>
        <row r="246">
          <cell r="A246" t="str">
            <v>ITOT-SWHLFOBR</v>
          </cell>
          <cell r="B246" t="str">
            <v>VAR_ncap</v>
          </cell>
          <cell r="C246" t="str">
            <v>-</v>
          </cell>
          <cell r="H246">
            <v>0.14207657413511501</v>
          </cell>
          <cell r="I246">
            <v>8.2380505744232904E-2</v>
          </cell>
          <cell r="J246">
            <v>6.3452625387684796E-5</v>
          </cell>
        </row>
        <row r="247">
          <cell r="A247" t="str">
            <v>ITOT-SWHLFOBR</v>
          </cell>
          <cell r="B247" t="str">
            <v>VAR_cap</v>
          </cell>
          <cell r="C247" t="str">
            <v>-</v>
          </cell>
          <cell r="H247">
            <v>0.23939920383759672</v>
          </cell>
          <cell r="I247">
            <v>0.22442804958757781</v>
          </cell>
          <cell r="J247">
            <v>6.0869601072866701E-2</v>
          </cell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13.705977598094121</v>
          </cell>
          <cell r="I250">
            <v>15.192175892884432</v>
          </cell>
          <cell r="J250">
            <v>21.666683756104458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13.705977598094121</v>
          </cell>
          <cell r="I251">
            <v>15.192175892884432</v>
          </cell>
          <cell r="J251">
            <v>21.666683756104458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35.392756693938857</v>
          </cell>
          <cell r="I252">
            <v>32.345822154475542</v>
          </cell>
          <cell r="J252">
            <v>27.469233268769006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35.392756693938857</v>
          </cell>
          <cell r="I253">
            <v>32.345822154475542</v>
          </cell>
          <cell r="J253">
            <v>27.469233268769006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5.1819875081340198E-6</v>
          </cell>
          <cell r="I254">
            <v>6.1868639144628004E-6</v>
          </cell>
          <cell r="J254">
            <v>2.5997782062297601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3.7410055358184806</v>
          </cell>
          <cell r="I255">
            <v>3.4189469184101351</v>
          </cell>
          <cell r="J255">
            <v>2.9034807657804746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2.3218110101708976E-3</v>
          </cell>
          <cell r="I256">
            <v>4.1170385682263175E-3</v>
          </cell>
          <cell r="J256">
            <v>0.25613538060514635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1.8717234502616132E-3</v>
          </cell>
          <cell r="I257">
            <v>2.5928713425301879E-3</v>
          </cell>
          <cell r="J257">
            <v>3.5700826102481792E-2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4.160783301038232E-3</v>
          </cell>
          <cell r="I258">
            <v>6.7099099107565093E-3</v>
          </cell>
          <cell r="J258">
            <v>0.29183620670762817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1.6585896475475779E-3</v>
          </cell>
          <cell r="I259">
            <v>1.8584634925389427E-3</v>
          </cell>
          <cell r="J259">
            <v>1.2801452635694138E-3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7.1571617472628137E-3</v>
          </cell>
          <cell r="I260">
            <v>1.8703388395534079E-2</v>
          </cell>
          <cell r="J260">
            <v>2.1411541964874121E-2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8.8157513948103946E-3</v>
          </cell>
          <cell r="I261">
            <v>2.0561851888073017E-2</v>
          </cell>
          <cell r="J261">
            <v>2.2691687228443534E-2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0.25481909092289284</v>
          </cell>
          <cell r="I262">
            <v>0.35442457081067941</v>
          </cell>
          <cell r="J262">
            <v>0.55043891273702794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0.25456452639649624</v>
          </cell>
          <cell r="I263">
            <v>0.35407050031036919</v>
          </cell>
          <cell r="J263">
            <v>0.54988902371331472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0.25457082674443043</v>
          </cell>
          <cell r="I264">
            <v>0.35408334717784895</v>
          </cell>
          <cell r="J264">
            <v>0.54990281948053765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9.7270471973760209E-3</v>
          </cell>
          <cell r="I265">
            <v>2.53842099943563E-2</v>
          </cell>
          <cell r="J265">
            <v>3.6815528528353597E-2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3.8722462851109959E-2</v>
          </cell>
          <cell r="I266">
            <v>4.6105285153204507E-2</v>
          </cell>
          <cell r="J266">
            <v>5.9182648960044673E-2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7.7399073186750238</v>
          </cell>
          <cell r="I267">
            <v>8.2550878357962993</v>
          </cell>
          <cell r="J267">
            <v>8.0637371626360572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8.3976959582814761</v>
          </cell>
          <cell r="I268">
            <v>8.9507890216388564</v>
          </cell>
          <cell r="J268">
            <v>8.7318650631690105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>
            <v>3.7170668138697702E-7</v>
          </cell>
          <cell r="I269">
            <v>5.9002078452144298E-7</v>
          </cell>
          <cell r="J269">
            <v>4.7433590544036303E-7</v>
          </cell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0.84970140869495003</v>
          </cell>
          <cell r="I270">
            <v>0.84970199871573404</v>
          </cell>
          <cell r="J270">
            <v>0.84970247305164004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6.5999468022575556</v>
          </cell>
          <cell r="I271">
            <v>7.4964865278704762</v>
          </cell>
          <cell r="J271">
            <v>8.0043754924804613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9.2826256009248169</v>
          </cell>
          <cell r="I272">
            <v>10.543581614445115</v>
          </cell>
          <cell r="J272">
            <v>11.117188184000625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9.7202462255560396E-2</v>
          </cell>
          <cell r="I273">
            <v>0.230103691557835</v>
          </cell>
          <cell r="J273">
            <v>0.31921289593389102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0.37483689104922591</v>
          </cell>
          <cell r="I274">
            <v>0.44837361893492084</v>
          </cell>
          <cell r="J274">
            <v>0.527179304710237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1.3648102926006201E-2</v>
          </cell>
          <cell r="I275">
            <v>1.4309183856557042E-2</v>
          </cell>
          <cell r="J275">
            <v>1.6785428607878749E-2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1.7861736045669582E-2</v>
          </cell>
          <cell r="I276">
            <v>1.8693768835881121E-2</v>
          </cell>
          <cell r="J276">
            <v>2.1834629785283974E-2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8.3851037958886797E-6</v>
          </cell>
          <cell r="I277">
            <v>4.4372155286261702E-4</v>
          </cell>
          <cell r="J277">
            <v>9.4027658765997795E-4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1.1514830906250164E-3</v>
          </cell>
          <cell r="I278">
            <v>1.1139529644028036E-3</v>
          </cell>
          <cell r="J278">
            <v>1.2653887944519603E-3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2.9394845200707456E-3</v>
          </cell>
          <cell r="I279">
            <v>3.0955280554033891E-3</v>
          </cell>
          <cell r="J279">
            <v>1.8360058774676104E-3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9.6174949124050169E-3</v>
          </cell>
          <cell r="I280">
            <v>0.13278804481139533</v>
          </cell>
          <cell r="J280">
            <v>9.1916737769972834E-2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1.2533795553733391E-2</v>
          </cell>
          <cell r="I281">
            <v>0.13586701232128159</v>
          </cell>
          <cell r="J281">
            <v>9.3737378623650225E-2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2.51893616191315E-2</v>
          </cell>
          <cell r="I285">
            <v>1.2948497126327301E-2</v>
          </cell>
          <cell r="J285">
            <v>1.1388201895452199E-6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3.8942174319994104E-2</v>
          </cell>
          <cell r="I286">
            <v>2.13584450610819E-2</v>
          </cell>
          <cell r="J286">
            <v>1.2312265290984059E-6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2085.5363046542602</v>
          </cell>
          <cell r="I287">
            <v>2077.4194565132598</v>
          </cell>
          <cell r="J287">
            <v>2063.7622611903298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2085.5363046542579</v>
          </cell>
          <cell r="I288">
            <v>2077.4194565132611</v>
          </cell>
          <cell r="J288">
            <v>2063.7622611903316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0.14275184619395775</v>
          </cell>
          <cell r="I289">
            <v>0.14865331700064738</v>
          </cell>
          <cell r="J289">
            <v>0.14616914100914366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0.14275184619395775</v>
          </cell>
          <cell r="I290">
            <v>0.14865331700064738</v>
          </cell>
          <cell r="J290">
            <v>0.14616914100914366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0.18922030387213079</v>
          </cell>
          <cell r="I291">
            <v>0.19647364063816</v>
          </cell>
          <cell r="J291">
            <v>0.1931903294353931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2.69798304932206E-2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3.1492393622696638E-2</v>
          </cell>
          <cell r="I293">
            <v>2.7670872231964138E-2</v>
          </cell>
          <cell r="J293">
            <v>1.1412112303736377E-2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3.3757205418154834</v>
          </cell>
          <cell r="I294">
            <v>3.9800671131872374</v>
          </cell>
          <cell r="J294">
            <v>4.7883747339356972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5.4395226533860254E-4</v>
          </cell>
          <cell r="I295"/>
          <cell r="J295">
            <v>4.9761137933038223E-4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2.3825948412925999E-2</v>
          </cell>
          <cell r="I296">
            <v>2.1381826975540665E-2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0.67197128105150117</v>
          </cell>
          <cell r="I297">
            <v>0.84943607108108854</v>
          </cell>
          <cell r="J297">
            <v>1.0409361674420419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3.8693083542593785E-3</v>
          </cell>
          <cell r="I298">
            <v>4.761134371489009E-3</v>
          </cell>
          <cell r="J298">
            <v>4.8750303497315933E-3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0.12195971222151615</v>
          </cell>
          <cell r="I299">
            <v>0.12537736764918792</v>
          </cell>
          <cell r="J299">
            <v>0.13094457420765976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5.6289324286654254E-5</v>
          </cell>
          <cell r="I300">
            <v>5.6746944787394325E-4</v>
          </cell>
          <cell r="J300"/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1.3625867870860722E-2</v>
          </cell>
          <cell r="I301">
            <v>1.4286934715295144E-2</v>
          </cell>
          <cell r="J301">
            <v>1.6799257450409812E-2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0.11857176969531968</v>
          </cell>
          <cell r="I302">
            <v>0.12403687348168847</v>
          </cell>
          <cell r="J302">
            <v>0.13356935419027721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1.0260821541543052E-2</v>
          </cell>
          <cell r="I303">
            <v>1.0514407909836489E-2</v>
          </cell>
          <cell r="J303">
            <v>9.5580612064830612E-3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2.3534977397245376</v>
          </cell>
          <cell r="I304">
            <v>2.7707705744793616</v>
          </cell>
          <cell r="J304">
            <v>3.408728107978189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1.1734442035711246E-3</v>
          </cell>
          <cell r="I305">
            <v>1.1556217043455449E-3</v>
          </cell>
          <cell r="J305">
            <v>1.364005031003564E-3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4.6829904260701204E-6</v>
          </cell>
          <cell r="I306"/>
          <cell r="J306">
            <v>1.3379413022468169E-5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5.6896574942120824E-2</v>
          </cell>
          <cell r="I307">
            <v>5.8209940987989719E-2</v>
          </cell>
          <cell r="J307">
            <v>4.1403473270470517E-2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36.659833224719847</v>
          </cell>
          <cell r="I308">
            <v>32.055267313660451</v>
          </cell>
          <cell r="J308">
            <v>22.225838159942906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36.659833224719847</v>
          </cell>
          <cell r="I309">
            <v>32.055267313660451</v>
          </cell>
          <cell r="J309">
            <v>22.225838159942906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8.6811456940500001E-6</v>
          </cell>
          <cell r="I310">
            <v>5.5907047258409002E-6</v>
          </cell>
          <cell r="J310">
            <v>1.88123466161774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3.8749735073302132</v>
          </cell>
          <cell r="I311">
            <v>3.3882986136902291</v>
          </cell>
          <cell r="J311">
            <v>2.3492599846703008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1.476203272914282</v>
          </cell>
          <cell r="I312">
            <v>2.6177294036234744</v>
          </cell>
          <cell r="J312">
            <v>2.6178020730247793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1.476203272914282</v>
          </cell>
          <cell r="I313">
            <v>2.6177294036234744</v>
          </cell>
          <cell r="J313">
            <v>2.6178020730247793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8.4840096873664592E-6</v>
          </cell>
          <cell r="I314">
            <v>9.3670227088601801E-2</v>
          </cell>
          <cell r="J314">
            <v>5.9967748055614299E-2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0.11744698244051598</v>
          </cell>
          <cell r="I315">
            <v>0.21111843395220262</v>
          </cell>
          <cell r="J315">
            <v>0.22154143874994112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0.49464847113527061</v>
          </cell>
          <cell r="I316">
            <v>0.59467142001064355</v>
          </cell>
          <cell r="J316">
            <v>0.64284948811865583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0.49514311960640528</v>
          </cell>
          <cell r="I317">
            <v>0.59526609143065434</v>
          </cell>
          <cell r="J317">
            <v>0.6434923376067746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0.49469502863635939</v>
          </cell>
          <cell r="I318">
            <v>0.59470219775388056</v>
          </cell>
          <cell r="J318">
            <v>0.64288012806007655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5.5423732411849003E-2</v>
          </cell>
          <cell r="I319">
            <v>3.5384632520666301E-2</v>
          </cell>
          <cell r="J319">
            <v>5.5098343014995901E-2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7.5737299986572568E-2</v>
          </cell>
          <cell r="I320">
            <v>9.0812801054231895E-2</v>
          </cell>
          <cell r="J320">
            <v>0.10422209943296599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2.3108102462197575</v>
          </cell>
          <cell r="I321">
            <v>3.1939937923706041</v>
          </cell>
          <cell r="J321">
            <v>4.07727728501259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2.3108102462197575</v>
          </cell>
          <cell r="I322">
            <v>3.1939937923706041</v>
          </cell>
          <cell r="J322">
            <v>4.07727728501259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7.8457058211224403E-6</v>
          </cell>
          <cell r="I323">
            <v>6.7820893846990193E-2</v>
          </cell>
          <cell r="J323">
            <v>0.16230953063587999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0.18291610891322962</v>
          </cell>
          <cell r="I324">
            <v>0.25073825805178079</v>
          </cell>
          <cell r="J324">
            <v>0.33588114532500124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1.8535220690985714</v>
          </cell>
          <cell r="I325">
            <v>1.8712472971932554</v>
          </cell>
          <cell r="J325">
            <v>3.2762301778632428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1.8535220690985714</v>
          </cell>
          <cell r="I326">
            <v>1.8712472971932554</v>
          </cell>
          <cell r="J326">
            <v>3.2762301778632428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1.36761074775053E-6</v>
          </cell>
          <cell r="I327">
            <v>1.1326707042264299E-6</v>
          </cell>
          <cell r="J327">
            <v>0.168290757407217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0.1469702675855174</v>
          </cell>
          <cell r="I328">
            <v>0.1469726555985888</v>
          </cell>
          <cell r="J328">
            <v>0.25325755374114378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0.49922800399025596</v>
          </cell>
          <cell r="I329">
            <v>0.5131737705397742</v>
          </cell>
          <cell r="J329">
            <v>2.4427116931875412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0.49922800399025596</v>
          </cell>
          <cell r="I330">
            <v>0.5131737705397742</v>
          </cell>
          <cell r="J330">
            <v>2.4427116931875412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>
            <v>1.00285531490172E-6</v>
          </cell>
          <cell r="I331">
            <v>9.0109405597006096E-7</v>
          </cell>
          <cell r="J331">
            <v>0.16542369102712801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4.0402944358763578E-2</v>
          </cell>
          <cell r="I332">
            <v>4.0405069761768109E-2</v>
          </cell>
          <cell r="J332">
            <v>0.18878326806178167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645.45032747670996</v>
          </cell>
          <cell r="I333">
            <v>308.579889368306</v>
          </cell>
          <cell r="J333">
            <v>70.656137568295705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10.792175697994416</v>
          </cell>
          <cell r="I334">
            <v>5.1595734654741623</v>
          </cell>
          <cell r="J334">
            <v>1.1813975736285089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11.444154742494854</v>
          </cell>
          <cell r="I335">
            <v>5.471274634189828</v>
          </cell>
          <cell r="J335">
            <v>1.2527683966009877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0.27310521644754598</v>
          </cell>
          <cell r="I336">
            <v>6.6530043821514298E-2</v>
          </cell>
          <cell r="J336">
            <v>6.8042660675942405E-7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0.76290678867143435</v>
          </cell>
          <cell r="I337">
            <v>0.36452711075609862</v>
          </cell>
          <cell r="J337">
            <v>0.13526530427308961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0.62581595870945972</v>
          </cell>
          <cell r="I338">
            <v>0.640809797612654</v>
          </cell>
          <cell r="J338">
            <v>0.37699101267430957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0.62581595870945972</v>
          </cell>
          <cell r="I339">
            <v>0.640809797612654</v>
          </cell>
          <cell r="J339">
            <v>0.37699101267430957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>
            <v>7.9528774381208303E-7</v>
          </cell>
          <cell r="I340">
            <v>7.8166197843462595E-7</v>
          </cell>
          <cell r="J340">
            <v>8.2217268603911996E-6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5.0426654108283973E-2</v>
          </cell>
          <cell r="I341">
            <v>5.0428663717162661E-2</v>
          </cell>
          <cell r="J341">
            <v>2.9162228112438567E-2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4.1178857675027052</v>
          </cell>
          <cell r="I342">
            <v>4.9279973951294451</v>
          </cell>
          <cell r="J342">
            <v>4.8882760686694509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4.122003653270208</v>
          </cell>
          <cell r="I343">
            <v>4.9329253925245746</v>
          </cell>
          <cell r="J343">
            <v>4.8931643447381186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4.1178962361817444</v>
          </cell>
          <cell r="I344">
            <v>4.9280107968964355</v>
          </cell>
          <cell r="J344">
            <v>4.8882912426941427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0.124230522310115</v>
          </cell>
          <cell r="I345">
            <v>0.232032987065351</v>
          </cell>
          <cell r="J345">
            <v>0.24295000719615301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0.42067064943133387</v>
          </cell>
          <cell r="I346">
            <v>0.45840331273640089</v>
          </cell>
          <cell r="J346">
            <v>0.46377215365630398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7.349336095271126E-4</v>
          </cell>
          <cell r="I347">
            <v>8.9798308636954659E-4</v>
          </cell>
          <cell r="J347">
            <v>1.5427810826309143E-3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7.349336095271126E-4</v>
          </cell>
          <cell r="I348">
            <v>8.9798308636954659E-4</v>
          </cell>
          <cell r="J348">
            <v>1.5427810826309143E-3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8.8005059872229104E-5</v>
          </cell>
          <cell r="I349">
            <v>4.2466206867138997E-6</v>
          </cell>
          <cell r="J349">
            <v>4.2825636653266101E-5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8.8005059872229104E-5</v>
          </cell>
          <cell r="I350">
            <v>9.2147008525355142E-5</v>
          </cell>
          <cell r="J350">
            <v>1.3501985760565023E-4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3.5729820689577774</v>
          </cell>
          <cell r="I351">
            <v>4.2097584521348779</v>
          </cell>
          <cell r="J351">
            <v>5.0615912165620873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5.6388957486685709E-2</v>
          </cell>
          <cell r="I352">
            <v>4.4711365359856731E-2</v>
          </cell>
          <cell r="J352">
            <v>4.1941327267426223E-5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0.23127023687871154</v>
          </cell>
          <cell r="I353">
            <v>0.25509087168120759</v>
          </cell>
          <cell r="J353">
            <v>0.28603116376239457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4.5221102589159358E-3</v>
          </cell>
          <cell r="I354">
            <v>5.7713434019767643E-3</v>
          </cell>
          <cell r="J354">
            <v>5.66597246720278E-3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2.125163469808654E-3</v>
          </cell>
          <cell r="I355">
            <v>2.177708708056037E-3</v>
          </cell>
          <cell r="J355">
            <v>2.5646332085188261E-3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0.14196458439052911</v>
          </cell>
          <cell r="I356">
            <v>0.14809401459754359</v>
          </cell>
          <cell r="J356">
            <v>0.14528393641536683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2.1152473956258397</v>
          </cell>
          <cell r="I357">
            <v>2.5212992946494919</v>
          </cell>
          <cell r="J357">
            <v>3.2308946662532043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5.6360735418974974E-5</v>
          </cell>
          <cell r="I358">
            <v>1.0684121141648229E-4</v>
          </cell>
          <cell r="J358">
            <v>3.3586901282199724E-4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3.4601151866019399E-2</v>
          </cell>
          <cell r="I359">
            <v>3.9234913928249793E-2</v>
          </cell>
          <cell r="J359">
            <v>4.9137348416212166E-2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4.1096666362658898E-4</v>
          </cell>
          <cell r="I360">
            <v>2.2487039639271288E-4</v>
          </cell>
          <cell r="J360">
            <v>9.7955732193843431E-5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1.1534852331122718E-3</v>
          </cell>
          <cell r="I361">
            <v>8.7895131034436023E-4</v>
          </cell>
          <cell r="J361">
            <v>1.4986029165230542E-3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2.2739044393855777E-4</v>
          </cell>
          <cell r="I362">
            <v>1.8777933356903994E-4</v>
          </cell>
          <cell r="J362">
            <v>1.4295973193270898E-4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0.87074080116474284</v>
          </cell>
          <cell r="I363">
            <v>1.0984572312751677</v>
          </cell>
          <cell r="J363">
            <v>1.3399541194240479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0.11481843870256056</v>
          </cell>
          <cell r="I364">
            <v>9.3960182509157025E-2</v>
          </cell>
          <cell r="J364">
            <v>2.2595971397610225E-4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4.4384668934840776E-2</v>
          </cell>
          <cell r="I365">
            <v>5.7173073232312868E-2</v>
          </cell>
          <cell r="J365">
            <v>6.1296045555207415E-2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4.4386665123698411E-2</v>
          </cell>
          <cell r="I366">
            <v>5.7174353843586323E-2</v>
          </cell>
          <cell r="J366">
            <v>6.1297368930955005E-2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2.8211542148115899E-5</v>
          </cell>
          <cell r="I367">
            <v>1.1942499122716099E-3</v>
          </cell>
          <cell r="J367">
            <v>9.7647127778548799E-4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1.6651619167758881E-3</v>
          </cell>
          <cell r="I368">
            <v>2.0896522237811937E-3</v>
          </cell>
          <cell r="J368">
            <v>2.1925901758053975E-3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7.0317704332069114E-4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7.0317704332069114E-4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6.44912534631071E-5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6.44912534631071E-5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1.9684756011819048E-4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1.9684756011819048E-4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1.7983141207507401E-5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1.7983141207507401E-5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52.633471140026543</v>
          </cell>
          <cell r="I377">
            <v>51.464189925784531</v>
          </cell>
          <cell r="J377">
            <v>51.66722546295221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52.633471140026543</v>
          </cell>
          <cell r="I378">
            <v>51.464189925784531</v>
          </cell>
          <cell r="J378">
            <v>51.66722546295221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1.0235901400928801E-4</v>
          </cell>
          <cell r="I379">
            <v>1.0377354785884599E-5</v>
          </cell>
          <cell r="J379">
            <v>2.4756399450904198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2.8623644991267176</v>
          </cell>
          <cell r="I380">
            <v>2.7987809255821698</v>
          </cell>
          <cell r="J380">
            <v>2.809813040537211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0.2322136104671039</v>
          </cell>
          <cell r="I381">
            <v>0.25584545311279044</v>
          </cell>
          <cell r="J381">
            <v>0.28745103957158685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0.2322136104671039</v>
          </cell>
          <cell r="I382">
            <v>0.25584545311279044</v>
          </cell>
          <cell r="J382">
            <v>0.28745103957158685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0.25559683913632342</v>
          </cell>
          <cell r="I383">
            <v>0.28140385280029129</v>
          </cell>
          <cell r="J383">
            <v>0.3161667680341107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2.4239456873761601E-2</v>
          </cell>
          <cell r="I384">
            <v>1.95679218689499E-2</v>
          </cell>
          <cell r="J384">
            <v>2.2898230707347301E-2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4.1537455803859202E-2</v>
          </cell>
          <cell r="I385">
            <v>4.1009297332814901E-2</v>
          </cell>
          <cell r="J385">
            <v>4.3736667288257008E-2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6.3351804376460524E-5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6.3351804376460524E-5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3.7046985877938799E-6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3.7046985877938799E-6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1.396539123998468E-3</v>
          </cell>
          <cell r="I390">
            <v>8.198583455209886E-3</v>
          </cell>
          <cell r="J390">
            <v>1.4905359162505388E-3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0.19250435211101499</v>
          </cell>
          <cell r="I391">
            <v>1.1259387945154899</v>
          </cell>
          <cell r="J391">
            <v>0.20319511681827199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2.0766381025999502E-3</v>
          </cell>
          <cell r="I392">
            <v>1.2146049563273904E-2</v>
          </cell>
          <cell r="J392">
            <v>2.1919645827213809E-3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1.3685778397252901E-4</v>
          </cell>
          <cell r="I393">
            <v>6.1363366196328295E-4</v>
          </cell>
          <cell r="J393">
            <v>9.4043075088760307E-6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1.3205483019335107E-4</v>
          </cell>
          <cell r="I394">
            <v>7.4314674366599844E-4</v>
          </cell>
          <cell r="J394">
            <v>1.41750540118478E-4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23.664010249681777</v>
          </cell>
          <cell r="I395">
            <v>26.070371133993682</v>
          </cell>
          <cell r="J395">
            <v>28.582621978517029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2.4953719476162033</v>
          </cell>
          <cell r="I396">
            <v>1.556241003946107</v>
          </cell>
          <cell r="J396">
            <v>0.52597369662229387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1.5070314724495548</v>
          </cell>
          <cell r="I397">
            <v>0.90373657751748548</v>
          </cell>
          <cell r="J397">
            <v>3.9394124678403565E-2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1.2349863801018104</v>
          </cell>
          <cell r="I398">
            <v>1.1898441632954677</v>
          </cell>
          <cell r="J398">
            <v>0.97279043518317299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2.3847236738598689</v>
          </cell>
          <cell r="I399">
            <v>3.2351285651869151</v>
          </cell>
          <cell r="J399">
            <v>4.0030082126827127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>
            <v>1.2920147953139156E-5</v>
          </cell>
          <cell r="I400">
            <v>2.2919208778384296E-5</v>
          </cell>
          <cell r="J400">
            <v>1.2995756452612341E-5</v>
          </cell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0.17180699561972981</v>
          </cell>
          <cell r="I401">
            <v>0.19774945821510664</v>
          </cell>
          <cell r="J401">
            <v>0.21388165653582855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1.5020577160627393</v>
          </cell>
          <cell r="I402">
            <v>1.6917335902831849</v>
          </cell>
          <cell r="J402">
            <v>1.8510029836751922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1.9535206857664715</v>
          </cell>
          <cell r="I403">
            <v>1.8320254666746896</v>
          </cell>
          <cell r="J403">
            <v>1.6609592570579437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1.3386992589216473</v>
          </cell>
          <cell r="I404">
            <v>1.5474958533640433</v>
          </cell>
          <cell r="J404">
            <v>1.7413519033486828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11.076042358436176</v>
          </cell>
          <cell r="I405">
            <v>13.916594036865323</v>
          </cell>
          <cell r="J405">
            <v>17.574426033272857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2.3847308999636221</v>
          </cell>
          <cell r="I406">
            <v>3.2351313719903616</v>
          </cell>
          <cell r="J406">
            <v>4.0030184145434111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55.075158960108901</v>
          </cell>
          <cell r="I407">
            <v>69.891184364834999</v>
          </cell>
          <cell r="J407">
            <v>72.337710092018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0.97650991064022907</v>
          </cell>
          <cell r="I408">
            <v>1.239205396539629</v>
          </cell>
          <cell r="J408">
            <v>1.2825835122698241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4.7991232357571002E-2</v>
          </cell>
          <cell r="I409">
            <v>0.124038583206766</v>
          </cell>
          <cell r="J409">
            <v>0.16332530445294599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0.16303990891716938</v>
          </cell>
          <cell r="I410">
            <v>0.22116853849532886</v>
          </cell>
          <cell r="J410">
            <v>0.27364376884682312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5.2624428080310304E-5</v>
          </cell>
          <cell r="I411">
            <v>6.7547514038285227E-5</v>
          </cell>
          <cell r="J411">
            <v>2.4593790236661653E-5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5.9645804897216148E-5</v>
          </cell>
          <cell r="I412">
            <v>8.049124961335093E-5</v>
          </cell>
          <cell r="J412">
            <v>2.3225064238133851E-5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0.10374221897447</v>
          </cell>
          <cell r="I413">
            <v>0.18291033591862099</v>
          </cell>
          <cell r="J413">
            <v>0.29801627125492097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0.30352968451326789</v>
          </cell>
          <cell r="I414">
            <v>0.394046056134428</v>
          </cell>
          <cell r="J414">
            <v>0.47445430510258185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653.98146848725605</v>
          </cell>
          <cell r="I415">
            <v>332.76971030618603</v>
          </cell>
          <cell r="J415">
            <v>21.3110004856952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7.7221918164759584</v>
          </cell>
          <cell r="I416">
            <v>3.9293338688045489</v>
          </cell>
          <cell r="J416">
            <v>0.25163959757486282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8.873561309189359</v>
          </cell>
          <cell r="I417">
            <v>4.5151928128383476</v>
          </cell>
          <cell r="J417">
            <v>0.28915875828623105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0.13406290971484</v>
          </cell>
          <cell r="I418">
            <v>0.14348610927751601</v>
          </cell>
          <cell r="J418">
            <v>4.5898894420126301E-7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0.54585870377847889</v>
          </cell>
          <cell r="I419">
            <v>0.27754872082433468</v>
          </cell>
          <cell r="J419">
            <v>2.9654275283518994E-2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1.3859661368625156</v>
          </cell>
          <cell r="I420">
            <v>1.3140088131094689</v>
          </cell>
          <cell r="J420">
            <v>1.0964123948737359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41.741538879403002</v>
          </cell>
          <cell r="I421">
            <v>38.131976978342998</v>
          </cell>
          <cell r="J421">
            <v>29.309161519652399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1.3859661368625156</v>
          </cell>
          <cell r="I422">
            <v>1.3140088131094689</v>
          </cell>
          <cell r="J422">
            <v>1.0964123948737359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0.74009820708161245</v>
          </cell>
          <cell r="I423">
            <v>0.67609888259473372</v>
          </cell>
          <cell r="J423">
            <v>0.51966598439100087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1.2318926268100999E-6</v>
          </cell>
          <cell r="I424">
            <v>8.4114012116368403E-2</v>
          </cell>
          <cell r="J424">
            <v>2.7703478773708001E-2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0.12473269441270302</v>
          </cell>
          <cell r="I425">
            <v>0.10620876399055239</v>
          </cell>
          <cell r="J425">
            <v>8.8748012029162035E-2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3.244588056435827E-3</v>
          </cell>
          <cell r="I426">
            <v>3.8380610144311375E-3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3.0575106545721515E-3</v>
          </cell>
          <cell r="I427">
            <v>2.1594457514313072E-3</v>
          </cell>
          <cell r="J427">
            <v>3.2722244597742185E-3</v>
          </cell>
        </row>
        <row r="428">
          <cell r="A428" t="str">
            <v>D-RHES_LTH_CHPWOD</v>
          </cell>
          <cell r="B428" t="str">
            <v>VAR_fout</v>
          </cell>
          <cell r="C428" t="str">
            <v>LTH</v>
          </cell>
          <cell r="H428">
            <v>6.3193779975500934E-6</v>
          </cell>
          <cell r="I428">
            <v>8.5247491417113774E-6</v>
          </cell>
          <cell r="J428">
            <v>6.1127700738892401E-6</v>
          </cell>
        </row>
        <row r="429">
          <cell r="A429" t="str">
            <v>D-RHES_LTH_CHPWOD</v>
          </cell>
          <cell r="B429" t="str">
            <v>VAR_fin</v>
          </cell>
          <cell r="C429" t="str">
            <v>RHES_LTH_CHPWOD</v>
          </cell>
          <cell r="H429">
            <v>6.3084180890055335E-3</v>
          </cell>
          <cell r="I429">
            <v>6.0060315150041567E-3</v>
          </cell>
          <cell r="J429">
            <v>3.2789055684546531E-3</v>
          </cell>
        </row>
        <row r="430">
          <cell r="A430" t="str">
            <v>ITOT-SWHSOLBR</v>
          </cell>
          <cell r="B430" t="str">
            <v>VAR_fout</v>
          </cell>
          <cell r="C430" t="str">
            <v>ITOT-SWHASOL</v>
          </cell>
          <cell r="H430">
            <v>8.8217061778476852E-2</v>
          </cell>
          <cell r="I430">
            <v>6.2223876733462337E-2</v>
          </cell>
          <cell r="J430">
            <v>5.5468448076777359E-2</v>
          </cell>
        </row>
        <row r="431">
          <cell r="A431" t="str">
            <v>ITOT-SWHSOLBR</v>
          </cell>
          <cell r="B431" t="str">
            <v>VAR_fin</v>
          </cell>
          <cell r="C431" t="str">
            <v>SOL</v>
          </cell>
          <cell r="H431">
            <v>8.8217061778476852E-2</v>
          </cell>
          <cell r="I431">
            <v>6.2223876733462337E-2</v>
          </cell>
          <cell r="J431">
            <v>5.5468448076777359E-2</v>
          </cell>
        </row>
        <row r="432">
          <cell r="A432" t="str">
            <v>ITOT-SWHSOLBR</v>
          </cell>
          <cell r="B432" t="str">
            <v>VAR_ncap</v>
          </cell>
          <cell r="C432" t="str">
            <v>-</v>
          </cell>
          <cell r="H432">
            <v>8.9265764719134496E-3</v>
          </cell>
          <cell r="I432">
            <v>4.2873078345230702E-3</v>
          </cell>
          <cell r="J432">
            <v>6.32280680111058E-3</v>
          </cell>
        </row>
        <row r="433">
          <cell r="A433" t="str">
            <v>ITOT-SWHSOLBR</v>
          </cell>
          <cell r="B433" t="str">
            <v>VAR_cap</v>
          </cell>
          <cell r="C433" t="str">
            <v>-</v>
          </cell>
          <cell r="H433">
            <v>1.3217198882905481E-2</v>
          </cell>
          <cell r="I433">
            <v>1.32141542521914E-2</v>
          </cell>
          <cell r="J433">
            <v>1.32101439262262E-2</v>
          </cell>
        </row>
        <row r="434">
          <cell r="A434" t="str">
            <v>SCOM-SHNGAHP</v>
          </cell>
          <cell r="B434" t="str">
            <v>VAR_fout</v>
          </cell>
          <cell r="C434" t="str">
            <v>SCOM-SHANGAH</v>
          </cell>
          <cell r="H434">
            <v>3.6296259358947691</v>
          </cell>
          <cell r="I434">
            <v>4.63370177792007</v>
          </cell>
          <cell r="J434">
            <v>5.1675835428246515</v>
          </cell>
        </row>
        <row r="435">
          <cell r="A435" t="str">
            <v>SCOM-SHNGAHP</v>
          </cell>
          <cell r="B435" t="str">
            <v>VAR_fout</v>
          </cell>
          <cell r="C435" t="str">
            <v>CO2_S</v>
          </cell>
          <cell r="H435">
            <v>97.540187396863601</v>
          </cell>
          <cell r="I435">
            <v>120.13132666434301</v>
          </cell>
          <cell r="J435">
            <v>122.69179988371501</v>
          </cell>
        </row>
        <row r="436">
          <cell r="A436" t="str">
            <v>SCOM-SHNGAHP</v>
          </cell>
          <cell r="B436" t="str">
            <v>VAR_fin</v>
          </cell>
          <cell r="C436" t="str">
            <v>SCOMELCHPC</v>
          </cell>
          <cell r="H436">
            <v>3.6296259358947691</v>
          </cell>
          <cell r="I436">
            <v>4.63370177792007</v>
          </cell>
          <cell r="J436">
            <v>5.1675835428246515</v>
          </cell>
        </row>
        <row r="437">
          <cell r="A437" t="str">
            <v>SCOM-SHNGAHP</v>
          </cell>
          <cell r="B437" t="str">
            <v>VAR_fin</v>
          </cell>
          <cell r="C437" t="str">
            <v>SNGA</v>
          </cell>
          <cell r="H437">
            <v>1.729435946752901</v>
          </cell>
          <cell r="I437">
            <v>2.1299880614245126</v>
          </cell>
          <cell r="J437">
            <v>2.1753865227609053</v>
          </cell>
        </row>
        <row r="438">
          <cell r="A438" t="str">
            <v>SCOM-SHNGAHP</v>
          </cell>
          <cell r="B438" t="str">
            <v>VAR_ncap</v>
          </cell>
          <cell r="C438" t="str">
            <v>-</v>
          </cell>
          <cell r="H438">
            <v>5.0173242807018903E-2</v>
          </cell>
          <cell r="I438">
            <v>0.22182200733021701</v>
          </cell>
          <cell r="J438">
            <v>0.22545507986215799</v>
          </cell>
        </row>
        <row r="439">
          <cell r="A439" t="str">
            <v>SCOM-SHNGAHP</v>
          </cell>
          <cell r="B439" t="str">
            <v>VAR_cap</v>
          </cell>
          <cell r="C439" t="str">
            <v>-</v>
          </cell>
          <cell r="H439">
            <v>0.28081021284537239</v>
          </cell>
          <cell r="I439">
            <v>0.35990102439724148</v>
          </cell>
          <cell r="J439">
            <v>0.40766100088001334</v>
          </cell>
        </row>
        <row r="440">
          <cell r="A440" t="str">
            <v>RHNS-SHNGABR</v>
          </cell>
          <cell r="B440" t="str">
            <v>VAR_fout</v>
          </cell>
          <cell r="C440" t="str">
            <v>CO2_R</v>
          </cell>
          <cell r="H440">
            <v>3.3647833683039101</v>
          </cell>
          <cell r="I440">
            <v>3.4405986246124001</v>
          </cell>
          <cell r="J440">
            <v>2.44395841651549</v>
          </cell>
        </row>
        <row r="441">
          <cell r="A441" t="str">
            <v>RHNS-SHNGABR</v>
          </cell>
          <cell r="B441" t="str">
            <v>VAR_fout</v>
          </cell>
          <cell r="C441" t="str">
            <v>RHNS-SHNGA</v>
          </cell>
          <cell r="H441">
            <v>5.7254441534301662E-2</v>
          </cell>
          <cell r="I441">
            <v>5.8544497886996491E-2</v>
          </cell>
          <cell r="J441">
            <v>4.1585879075830015E-2</v>
          </cell>
        </row>
        <row r="442">
          <cell r="A442" t="str">
            <v>RHNS-SHNGABR</v>
          </cell>
          <cell r="B442" t="str">
            <v>VAR_fin</v>
          </cell>
          <cell r="C442" t="str">
            <v>RNGA</v>
          </cell>
          <cell r="H442">
            <v>5.9659279579856658E-2</v>
          </cell>
          <cell r="I442">
            <v>6.1003521712985884E-2</v>
          </cell>
          <cell r="J442">
            <v>4.3332596037508678E-2</v>
          </cell>
        </row>
        <row r="443">
          <cell r="A443" t="str">
            <v>RHNS-SHNGABR</v>
          </cell>
          <cell r="B443" t="str">
            <v>VAR_ncap</v>
          </cell>
          <cell r="C443" t="str">
            <v>-</v>
          </cell>
          <cell r="H443">
            <v>4.9997683027563499E-4</v>
          </cell>
          <cell r="I443">
            <v>3.92464538311186E-3</v>
          </cell>
          <cell r="J443">
            <v>7.9313827069000395E-5</v>
          </cell>
        </row>
        <row r="444">
          <cell r="A444" t="str">
            <v>RHNS-SHNGABR</v>
          </cell>
          <cell r="B444" t="str">
            <v>VAR_cap</v>
          </cell>
          <cell r="C444" t="str">
            <v>-</v>
          </cell>
          <cell r="H444">
            <v>4.3681740285576942E-3</v>
          </cell>
          <cell r="I444">
            <v>4.424521551720218E-3</v>
          </cell>
          <cell r="J444">
            <v>3.1380337946884706E-3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H445">
            <v>0.19813906245142449</v>
          </cell>
          <cell r="I445">
            <v>7.3642847982612419E-2</v>
          </cell>
          <cell r="J445">
            <v>4.1599065834980336E-5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H446">
            <v>1.7708787455116451E-4</v>
          </cell>
          <cell r="I446">
            <v>1.2209769470321435E-4</v>
          </cell>
          <cell r="J446">
            <v>1.6080619865161301E-5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I447">
            <v>2.7005020550525172E-2</v>
          </cell>
          <cell r="J447">
            <v>1.2373201116358889E-5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H448">
            <v>0.1983161503259758</v>
          </cell>
          <cell r="I448">
            <v>0.10076996622784071</v>
          </cell>
          <cell r="J448">
            <v>7.0052886816500496E-5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H449">
            <v>2.1169904036811622</v>
          </cell>
          <cell r="I449">
            <v>2.5227641284901821</v>
          </cell>
          <cell r="J449">
            <v>3.2334581228215686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H450">
            <v>0.56419475933173924</v>
          </cell>
          <cell r="I450">
            <v>0.65105749801137547</v>
          </cell>
          <cell r="J450">
            <v>0.7921019049603012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H451">
            <v>2.1169904036811622</v>
          </cell>
          <cell r="I451">
            <v>2.5227641284901821</v>
          </cell>
          <cell r="J451">
            <v>3.2334581228215686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H452">
            <v>4.0560242765378202E-2</v>
          </cell>
          <cell r="I452">
            <v>0.10766066597713</v>
          </cell>
          <cell r="J452">
            <v>0.15623004120164799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H453">
            <v>0.16459560172607263</v>
          </cell>
          <cell r="I453">
            <v>0.19594530617042391</v>
          </cell>
          <cell r="J453">
            <v>0.25151914920374263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6.98837609443554</v>
          </cell>
          <cell r="I454">
            <v>7.3601889869864214</v>
          </cell>
          <cell r="J454">
            <v>8.2442208884594113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6.98837609443554</v>
          </cell>
          <cell r="I455">
            <v>7.3601889869864214</v>
          </cell>
          <cell r="J455">
            <v>8.2442208884594113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H456">
            <v>0.257901929861721</v>
          </cell>
          <cell r="I456">
            <v>0.223643523878687</v>
          </cell>
          <cell r="J456">
            <v>0.21387395686202501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H457">
            <v>0.258832514205666</v>
          </cell>
          <cell r="I457">
            <v>0.26932360970853703</v>
          </cell>
          <cell r="J457">
            <v>0.29047661548725101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H458">
            <v>3.2361647183677304E-4</v>
          </cell>
          <cell r="I458">
            <v>2.8669414405253481E-4</v>
          </cell>
          <cell r="J458">
            <v>3.5816942960364544E-4</v>
          </cell>
        </row>
        <row r="459">
          <cell r="A459" t="str">
            <v>RHEM-SHSTG-ELC</v>
          </cell>
          <cell r="B459" t="str">
            <v>VAR_fout</v>
          </cell>
          <cell r="C459" t="str">
            <v>AUX_RHEM-SHSTG-ELC_OUT</v>
          </cell>
          <cell r="H459">
            <v>3.2394008830860977E-4</v>
          </cell>
          <cell r="I459">
            <v>2.8698083819658749E-4</v>
          </cell>
          <cell r="J459">
            <v>3.5852759903324903E-4</v>
          </cell>
        </row>
        <row r="460">
          <cell r="A460" t="str">
            <v>RHEM-SHSTG-ELC</v>
          </cell>
          <cell r="B460" t="str">
            <v>VAR_fin</v>
          </cell>
          <cell r="C460" t="str">
            <v>RHEM-SHAELCB</v>
          </cell>
          <cell r="H460">
            <v>3.2472884635515288E-4</v>
          </cell>
          <cell r="I460">
            <v>2.8916156443619518E-4</v>
          </cell>
          <cell r="J460">
            <v>3.6070333479304537E-4</v>
          </cell>
        </row>
        <row r="461">
          <cell r="A461" t="str">
            <v>RHEM-SHSTG-ELC</v>
          </cell>
          <cell r="B461" t="str">
            <v>VAR_ncap</v>
          </cell>
          <cell r="C461" t="str">
            <v>-</v>
          </cell>
          <cell r="H461">
            <v>1.11041008472617E-4</v>
          </cell>
          <cell r="I461">
            <v>6.4358106619435905E-5</v>
          </cell>
          <cell r="J461">
            <v>7.9951009551887094E-5</v>
          </cell>
        </row>
        <row r="462">
          <cell r="A462" t="str">
            <v>RHEM-SHSTG-ELC</v>
          </cell>
          <cell r="B462" t="str">
            <v>VAR_cap</v>
          </cell>
          <cell r="C462" t="str">
            <v>-</v>
          </cell>
          <cell r="H462">
            <v>1.4902017538329787E-4</v>
          </cell>
          <cell r="I462">
            <v>1.0460242501186E-4</v>
          </cell>
          <cell r="J462">
            <v>1.0557946896644061E-4</v>
          </cell>
        </row>
        <row r="463">
          <cell r="A463" t="str">
            <v>RHNM-SHLTHCHPWOD</v>
          </cell>
          <cell r="B463" t="str">
            <v>VAR_ncap</v>
          </cell>
          <cell r="C463" t="str">
            <v>-</v>
          </cell>
          <cell r="H463">
            <v>1.6572537215341901E-3</v>
          </cell>
          <cell r="I463">
            <v>1.64704154927903E-2</v>
          </cell>
          <cell r="J463">
            <v>7.9359017005991208E-3</v>
          </cell>
        </row>
        <row r="464">
          <cell r="A464" t="str">
            <v>RHNM-SHLTHCHPWOD</v>
          </cell>
          <cell r="B464" t="str">
            <v>VAR_cap</v>
          </cell>
          <cell r="C464" t="str">
            <v>-</v>
          </cell>
          <cell r="H464">
            <v>2.1007975033658249E-3</v>
          </cell>
          <cell r="I464">
            <v>1.7647599388094241E-2</v>
          </cell>
          <cell r="J464">
            <v>1.258929068606302E-2</v>
          </cell>
        </row>
        <row r="465">
          <cell r="A465" t="str">
            <v>ITOT-SWHDEM</v>
          </cell>
          <cell r="B465" t="str">
            <v>VAR_fout</v>
          </cell>
          <cell r="C465" t="str">
            <v>ITOT-SWHD</v>
          </cell>
          <cell r="H465">
            <v>77.512637771966681</v>
          </cell>
          <cell r="I465">
            <v>77.957958439618494</v>
          </cell>
          <cell r="J465">
            <v>78.56211928474724</v>
          </cell>
        </row>
        <row r="466">
          <cell r="A466" t="str">
            <v>ITOT-SWHDEM</v>
          </cell>
          <cell r="B466" t="str">
            <v>VAR_fin</v>
          </cell>
          <cell r="C466" t="str">
            <v>ITOT-SWHNGAH</v>
          </cell>
          <cell r="H466">
            <v>1.3807811571491359E-2</v>
          </cell>
          <cell r="I466">
            <v>4.1743982098500533E-3</v>
          </cell>
          <cell r="J466">
            <v>6.6492915070757181E-3</v>
          </cell>
        </row>
        <row r="467">
          <cell r="A467" t="str">
            <v>ITOT-SWHDEM</v>
          </cell>
          <cell r="B467" t="str">
            <v>VAR_fin</v>
          </cell>
          <cell r="C467" t="str">
            <v>ITOT-SWH</v>
          </cell>
          <cell r="H467">
            <v>53.532147543435798</v>
          </cell>
          <cell r="I467">
            <v>50.739754840251891</v>
          </cell>
          <cell r="J467">
            <v>48.116681806170661</v>
          </cell>
        </row>
        <row r="468">
          <cell r="A468" t="str">
            <v>ITOT-SWHDEM</v>
          </cell>
          <cell r="B468" t="str">
            <v>VAR_fin</v>
          </cell>
          <cell r="C468" t="str">
            <v>ITOT-SWHELCH</v>
          </cell>
          <cell r="H468">
            <v>7.492083237013369</v>
          </cell>
          <cell r="I468">
            <v>7.5016285192452408</v>
          </cell>
          <cell r="J468">
            <v>9.2082859805586548</v>
          </cell>
        </row>
        <row r="469">
          <cell r="A469" t="str">
            <v>ITOT-SWHDEM</v>
          </cell>
          <cell r="B469" t="str">
            <v>VAR_fin</v>
          </cell>
          <cell r="C469" t="str">
            <v>ITOT-SWHC</v>
          </cell>
          <cell r="H469">
            <v>5.7744083402467759</v>
          </cell>
          <cell r="I469">
            <v>9.0715939631449825</v>
          </cell>
          <cell r="J469">
            <v>10.616429499604301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</v>
          </cell>
          <cell r="H470">
            <v>10.61241544338429</v>
          </cell>
          <cell r="I470">
            <v>10.579317060705959</v>
          </cell>
          <cell r="J470">
            <v>10.559165160756386</v>
          </cell>
        </row>
        <row r="471">
          <cell r="A471" t="str">
            <v>ITOT-SWHDEM</v>
          </cell>
          <cell r="B471" t="str">
            <v>VAR_fin</v>
          </cell>
          <cell r="C471" t="str">
            <v>ITOT-SWHSOL</v>
          </cell>
          <cell r="H471">
            <v>8.8234027543433749E-2</v>
          </cell>
          <cell r="I471">
            <v>6.2077950200537885E-2</v>
          </cell>
          <cell r="J471">
            <v>5.5416040291172641E-2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RHNS_ELC</v>
          </cell>
          <cell r="H472">
            <v>2.1201343190313051E-2</v>
          </cell>
          <cell r="I472">
            <v>1.0197180290575579E-2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ELC5</v>
          </cell>
          <cell r="H473">
            <v>2.1486736999702899E-3</v>
          </cell>
          <cell r="I473">
            <v>1.3469055129882637E-3</v>
          </cell>
        </row>
        <row r="474">
          <cell r="A474" t="str">
            <v>D-RHNS_NKEV_GAS_ELC_CHP</v>
          </cell>
          <cell r="B474" t="str">
            <v>VAR_fin</v>
          </cell>
          <cell r="C474" t="str">
            <v>RHNS_NKEV_GAS_ELC_CHP</v>
          </cell>
          <cell r="H474">
            <v>2.3324798877053333E-2</v>
          </cell>
          <cell r="I474">
            <v>1.1522692125875884E-2</v>
          </cell>
        </row>
        <row r="475">
          <cell r="A475" t="str">
            <v>RHNM-SHSTG-NGAHP</v>
          </cell>
          <cell r="B475" t="str">
            <v>VAR_fout</v>
          </cell>
          <cell r="C475" t="str">
            <v>RHNM-SHANGAH</v>
          </cell>
          <cell r="H475">
            <v>4.5692810423928767E-2</v>
          </cell>
          <cell r="I475">
            <v>7.2272829597571406E-2</v>
          </cell>
          <cell r="J475">
            <v>9.2798078498625675E-2</v>
          </cell>
        </row>
        <row r="476">
          <cell r="A476" t="str">
            <v>RHNM-SHSTG-NGAHP</v>
          </cell>
          <cell r="B476" t="str">
            <v>VAR_fout</v>
          </cell>
          <cell r="C476" t="str">
            <v>AUX_RHNM-SHSTG-NGAHP_OUT</v>
          </cell>
          <cell r="H476">
            <v>4.5738503234352676E-2</v>
          </cell>
          <cell r="I476">
            <v>7.2345102427168961E-2</v>
          </cell>
          <cell r="J476">
            <v>9.2890876577124401E-2</v>
          </cell>
        </row>
        <row r="477">
          <cell r="A477" t="str">
            <v>RHNM-SHSTG-NGAHP</v>
          </cell>
          <cell r="B477" t="str">
            <v>VAR_fin</v>
          </cell>
          <cell r="C477" t="str">
            <v>RHNM-SHANGAH</v>
          </cell>
          <cell r="H477">
            <v>4.5775026080603166E-2</v>
          </cell>
          <cell r="I477">
            <v>7.2314672714072992E-2</v>
          </cell>
          <cell r="J477">
            <v>9.2839561188893999E-2</v>
          </cell>
        </row>
        <row r="478">
          <cell r="A478" t="str">
            <v>RHNM-SHSTG-NGAHP</v>
          </cell>
          <cell r="B478" t="str">
            <v>VAR_ncap</v>
          </cell>
          <cell r="C478" t="str">
            <v>-</v>
          </cell>
          <cell r="H478">
            <v>5.2609402510536696E-3</v>
          </cell>
          <cell r="I478">
            <v>1.0163020175509499E-2</v>
          </cell>
          <cell r="J478">
            <v>1.5165997514014399E-2</v>
          </cell>
        </row>
        <row r="479">
          <cell r="A479" t="str">
            <v>RHNM-SHSTG-NGAHP</v>
          </cell>
          <cell r="B479" t="str">
            <v>VAR_cap</v>
          </cell>
          <cell r="C479" t="str">
            <v>-</v>
          </cell>
          <cell r="H479">
            <v>1.5968430288271902E-2</v>
          </cell>
          <cell r="I479">
            <v>2.0118059423915733E-2</v>
          </cell>
          <cell r="J479">
            <v>2.460506672037507E-2</v>
          </cell>
        </row>
        <row r="480">
          <cell r="A480" t="str">
            <v>D-IBIO</v>
          </cell>
          <cell r="B480" t="str">
            <v>VAR_fout</v>
          </cell>
          <cell r="C480" t="str">
            <v>IBIO</v>
          </cell>
          <cell r="H480">
            <v>9.2826256009248169</v>
          </cell>
          <cell r="I480">
            <v>10.543581614445115</v>
          </cell>
          <cell r="J480">
            <v>11.117188184000625</v>
          </cell>
        </row>
        <row r="481">
          <cell r="A481" t="str">
            <v>D-IBIO</v>
          </cell>
          <cell r="B481" t="str">
            <v>VAR_fin</v>
          </cell>
          <cell r="C481" t="str">
            <v>BIO</v>
          </cell>
          <cell r="H481">
            <v>9.2826256009248169</v>
          </cell>
          <cell r="I481">
            <v>10.543581614445115</v>
          </cell>
          <cell r="J481">
            <v>11.117188184000625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RHES_ELC</v>
          </cell>
          <cell r="H482">
            <v>1.5822913983438392E-3</v>
          </cell>
          <cell r="I482">
            <v>1.5870506936358374E-3</v>
          </cell>
          <cell r="J482">
            <v>9.0426016866141106E-4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ELC5</v>
          </cell>
          <cell r="H483">
            <v>1.1285884719325521E-3</v>
          </cell>
          <cell r="I483">
            <v>1.0433810524653837E-3</v>
          </cell>
          <cell r="J483">
            <v>5.8777193198623152E-4</v>
          </cell>
        </row>
        <row r="484">
          <cell r="A484" t="str">
            <v>D-RHES_KEV_WOD_ELC_CHP</v>
          </cell>
          <cell r="B484" t="str">
            <v>VAR_fin</v>
          </cell>
          <cell r="C484" t="str">
            <v>RHES_KEV_WOD_ELC_CHP</v>
          </cell>
          <cell r="H484">
            <v>2.6876155767028018E-3</v>
          </cell>
          <cell r="I484">
            <v>2.6135022375082246E-3</v>
          </cell>
          <cell r="J484">
            <v>1.4761253599164482E-3</v>
          </cell>
        </row>
        <row r="485">
          <cell r="A485" t="str">
            <v>RHNS-SHLFOBR</v>
          </cell>
          <cell r="B485" t="str">
            <v>VAR_fout</v>
          </cell>
          <cell r="C485" t="str">
            <v>CO2_R</v>
          </cell>
          <cell r="H485">
            <v>1.86737601937937</v>
          </cell>
          <cell r="I485">
            <v>1.66803303208482</v>
          </cell>
        </row>
        <row r="486">
          <cell r="A486" t="str">
            <v>RHNS-SHLFOBR</v>
          </cell>
          <cell r="B486" t="str">
            <v>VAR_fout</v>
          </cell>
          <cell r="C486" t="str">
            <v>RHNS-SHLFO</v>
          </cell>
          <cell r="H486">
            <v>2.4056971743490863E-2</v>
          </cell>
          <cell r="I486">
            <v>2.1488882315951828E-2</v>
          </cell>
        </row>
        <row r="487">
          <cell r="A487" t="str">
            <v>RHNS-SHLFOBR</v>
          </cell>
          <cell r="B487" t="str">
            <v>VAR_fin</v>
          </cell>
          <cell r="C487" t="str">
            <v>RLFO</v>
          </cell>
          <cell r="H487">
            <v>2.5337530792121726E-2</v>
          </cell>
          <cell r="I487">
            <v>2.2632741276591858E-2</v>
          </cell>
        </row>
        <row r="488">
          <cell r="A488" t="str">
            <v>RHNS-SHLFOBR</v>
          </cell>
          <cell r="B488" t="str">
            <v>VAR_ncap</v>
          </cell>
          <cell r="C488" t="str">
            <v>-</v>
          </cell>
        </row>
        <row r="489">
          <cell r="A489" t="str">
            <v>RHNS-SHLFOBR</v>
          </cell>
          <cell r="B489" t="str">
            <v>VAR_cap</v>
          </cell>
          <cell r="C489" t="str">
            <v>-</v>
          </cell>
          <cell r="H489">
            <v>8.9005932629679391E-3</v>
          </cell>
          <cell r="I489">
            <v>1.5737216745821063E-3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H490">
            <v>764.89431788501497</v>
          </cell>
          <cell r="I490">
            <v>476.27700765272601</v>
          </cell>
          <cell r="J490">
            <v>199.20042512858501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H491">
            <v>13.520314225665382</v>
          </cell>
          <cell r="I491">
            <v>8.5589832443058889</v>
          </cell>
          <cell r="J491">
            <v>3.5209194242275403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H492">
            <v>5.1230874429672186E-3</v>
          </cell>
          <cell r="I492">
            <v>1.535126192040422E-2</v>
          </cell>
          <cell r="J492">
            <v>9.3196398288365023E-3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H493">
            <v>13.561955990869064</v>
          </cell>
          <cell r="I493">
            <v>8.4446277952610913</v>
          </cell>
          <cell r="J493">
            <v>3.5319224313578914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H494">
            <v>1.6120593760080163E-3</v>
          </cell>
          <cell r="I494">
            <v>0.14211924259651323</v>
          </cell>
          <cell r="J494">
            <v>7.3168937000958612E-4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H495">
            <v>5.1209208577260848E-3</v>
          </cell>
          <cell r="I495">
            <v>1.5345919685851602E-2</v>
          </cell>
          <cell r="J495">
            <v>9.3079532974693745E-3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H496">
            <v>1.77628775630891E-6</v>
          </cell>
          <cell r="I496">
            <v>2.4606955621533399E-6</v>
          </cell>
          <cell r="J496">
            <v>4.3846871485356502E-6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H497">
            <v>2.2350610108579261</v>
          </cell>
          <cell r="I497">
            <v>2.2350634715534881</v>
          </cell>
          <cell r="J497">
            <v>1.1209061571043566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H498">
            <v>4.1059023043480707</v>
          </cell>
          <cell r="I498">
            <v>4.0944423182576575</v>
          </cell>
          <cell r="J498">
            <v>4.0717243063792674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H499">
            <v>4.1059023043480707</v>
          </cell>
          <cell r="I499">
            <v>4.0944423182576575</v>
          </cell>
          <cell r="J499">
            <v>4.0717243063792674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H500">
            <v>3.6207825439104457</v>
          </cell>
          <cell r="I500">
            <v>3.664967978407645</v>
          </cell>
          <cell r="J500">
            <v>6.0153751903348471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H501">
            <v>6.0853488132948694</v>
          </cell>
          <cell r="I501">
            <v>6.1424044330854386</v>
          </cell>
          <cell r="J501">
            <v>10.025625317224756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H502">
            <v>3.6207825439104457</v>
          </cell>
          <cell r="I502">
            <v>3.664967978407645</v>
          </cell>
          <cell r="J502">
            <v>6.0153751903348471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H503">
            <v>0.103385547980131</v>
          </cell>
          <cell r="I503">
            <v>0.1096267645747</v>
          </cell>
          <cell r="J503">
            <v>0.24110562594667601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H504">
            <v>0.20509012384060499</v>
          </cell>
          <cell r="I504">
            <v>0.21299094731484616</v>
          </cell>
          <cell r="J504">
            <v>0.36433447003355574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H505">
            <v>2.6248617172840381</v>
          </cell>
          <cell r="I505">
            <v>3.041904696707888</v>
          </cell>
          <cell r="J505">
            <v>4.0825429847709982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H506">
            <v>9.853204271463703E-3</v>
          </cell>
          <cell r="I506">
            <v>9.3045314552252567E-2</v>
          </cell>
          <cell r="J506">
            <v>6.6451663214193324E-2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H507">
            <v>2.6346821703961063</v>
          </cell>
          <cell r="I507">
            <v>3.1349500112601394</v>
          </cell>
          <cell r="J507">
            <v>4.1489946479851918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H508">
            <v>6.5654776739526386E-3</v>
          </cell>
          <cell r="I508">
            <v>2.2297261698540393E-3</v>
          </cell>
          <cell r="J508">
            <v>2.9208614527337076E-3</v>
          </cell>
        </row>
        <row r="509">
          <cell r="A509" t="str">
            <v>RHEM-SHSTG-SOL</v>
          </cell>
          <cell r="B509" t="str">
            <v>VAR_fout</v>
          </cell>
          <cell r="C509" t="str">
            <v>AUX_RHEM-SHSTG-SOL_OUT</v>
          </cell>
          <cell r="H509">
            <v>6.5720431516265955E-3</v>
          </cell>
          <cell r="I509">
            <v>2.2319558960238938E-3</v>
          </cell>
          <cell r="J509">
            <v>2.9237823141864371E-3</v>
          </cell>
        </row>
        <row r="510">
          <cell r="A510" t="str">
            <v>RHEM-SHSTG-SOL</v>
          </cell>
          <cell r="B510" t="str">
            <v>VAR_fin</v>
          </cell>
          <cell r="C510" t="str">
            <v>RHEM-SHASOL</v>
          </cell>
          <cell r="H510">
            <v>6.5734624293555689E-3</v>
          </cell>
          <cell r="I510">
            <v>2.2397583471260611E-3</v>
          </cell>
          <cell r="J510">
            <v>2.937419194151331E-3</v>
          </cell>
        </row>
        <row r="511">
          <cell r="A511" t="str">
            <v>RHEM-SHSTG-SOL</v>
          </cell>
          <cell r="B511" t="str">
            <v>VAR_ncap</v>
          </cell>
          <cell r="C511" t="str">
            <v>-</v>
          </cell>
          <cell r="H511">
            <v>4.1921778209295398E-4</v>
          </cell>
          <cell r="I511">
            <v>7.4434854709612506E-5</v>
          </cell>
          <cell r="J511">
            <v>2.9896915410370902E-4</v>
          </cell>
        </row>
        <row r="512">
          <cell r="A512" t="str">
            <v>RHEM-SHSTG-SOL</v>
          </cell>
          <cell r="B512" t="str">
            <v>VAR_cap</v>
          </cell>
          <cell r="C512" t="str">
            <v>-</v>
          </cell>
          <cell r="H512">
            <v>4.6321824673804897E-3</v>
          </cell>
          <cell r="I512">
            <v>4.9510463988594296E-4</v>
          </cell>
          <cell r="J512">
            <v>5.3031590308465204E-4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ITOT-ELS</v>
          </cell>
          <cell r="J513">
            <v>1.0378296960932071E-4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ITOT-SWHC</v>
          </cell>
          <cell r="J514">
            <v>6.3910633992389422E-4</v>
          </cell>
        </row>
        <row r="515">
          <cell r="A515" t="str">
            <v>ITOT-SWHCONBR10</v>
          </cell>
          <cell r="B515" t="str">
            <v>VAR_fin</v>
          </cell>
          <cell r="C515" t="str">
            <v>CON</v>
          </cell>
          <cell r="J515">
            <v>7.4288930953321421E-4</v>
          </cell>
        </row>
        <row r="516">
          <cell r="A516" t="str">
            <v>ITOT-SWHCONBR10</v>
          </cell>
          <cell r="B516" t="str">
            <v>VAR_ncap</v>
          </cell>
          <cell r="C516" t="str">
            <v>-</v>
          </cell>
          <cell r="J516">
            <v>3.7105884123411301E-5</v>
          </cell>
        </row>
        <row r="517">
          <cell r="A517" t="str">
            <v>ITOT-SWHCONBR10</v>
          </cell>
          <cell r="B517" t="str">
            <v>VAR_cap</v>
          </cell>
          <cell r="C517" t="str">
            <v>-</v>
          </cell>
          <cell r="J517">
            <v>3.7105884123411301E-5</v>
          </cell>
        </row>
        <row r="518">
          <cell r="A518" t="str">
            <v>SCOM-SHSTG</v>
          </cell>
          <cell r="B518" t="str">
            <v>VAR_fout</v>
          </cell>
          <cell r="C518" t="str">
            <v>AUX_SCOM-SHSTG_OUT</v>
          </cell>
          <cell r="H518">
            <v>1.0494567603861844E-4</v>
          </cell>
          <cell r="I518">
            <v>1.9206990049265164E-4</v>
          </cell>
          <cell r="J518">
            <v>3.4442589678635189E-3</v>
          </cell>
        </row>
        <row r="519">
          <cell r="A519" t="str">
            <v>SCOM-SHSTG</v>
          </cell>
          <cell r="B519" t="str">
            <v>VAR_fout</v>
          </cell>
          <cell r="C519" t="str">
            <v>SCOM-SHD</v>
          </cell>
          <cell r="H519">
            <v>1.0506241205200946E-4</v>
          </cell>
          <cell r="I519">
            <v>1.9206990049265137E-4</v>
          </cell>
          <cell r="J519">
            <v>3.4442589678635189E-3</v>
          </cell>
        </row>
        <row r="520">
          <cell r="A520" t="str">
            <v>SCOM-SHSTG</v>
          </cell>
          <cell r="B520" t="str">
            <v>VAR_fin</v>
          </cell>
          <cell r="C520" t="str">
            <v>AUX_SCOM-SHSTG_IN</v>
          </cell>
          <cell r="H520">
            <v>1.1160071636864683E-4</v>
          </cell>
          <cell r="I520">
            <v>2.0854734234903492E-4</v>
          </cell>
          <cell r="J520">
            <v>3.4825160173057135E-3</v>
          </cell>
        </row>
        <row r="521">
          <cell r="A521" t="str">
            <v>SCOM-SHSTG</v>
          </cell>
          <cell r="B521" t="str">
            <v>VAR_fin</v>
          </cell>
          <cell r="C521" t="str">
            <v>SCOM-SHD</v>
          </cell>
          <cell r="H521">
            <v>1.1160071636864683E-4</v>
          </cell>
          <cell r="I521">
            <v>2.0854734234903492E-4</v>
          </cell>
          <cell r="J521">
            <v>3.4825160173057135E-3</v>
          </cell>
        </row>
        <row r="522">
          <cell r="A522" t="str">
            <v>SCOM-SHSTG</v>
          </cell>
          <cell r="B522" t="str">
            <v>VAR_ncap</v>
          </cell>
          <cell r="C522" t="str">
            <v>-</v>
          </cell>
          <cell r="H522">
            <v>1.9400638742801099E-4</v>
          </cell>
          <cell r="I522">
            <v>1.2925950721631701E-3</v>
          </cell>
          <cell r="J522">
            <v>1.28019261729567E-3</v>
          </cell>
        </row>
        <row r="523">
          <cell r="A523" t="str">
            <v>SCOM-SHSTG</v>
          </cell>
          <cell r="B523" t="str">
            <v>VAR_cap</v>
          </cell>
          <cell r="C523" t="str">
            <v>-</v>
          </cell>
          <cell r="H523">
            <v>2.4592015215711242E-3</v>
          </cell>
          <cell r="I523">
            <v>2.2737511228584683E-3</v>
          </cell>
          <cell r="J523">
            <v>2.7121791100096506E-3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ITOT_ELC</v>
          </cell>
          <cell r="H524">
            <v>2.1821188859796239E-2</v>
          </cell>
          <cell r="I524">
            <v>6.8374845861005937E-2</v>
          </cell>
          <cell r="J524">
            <v>1.5153141225642568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ELC5</v>
          </cell>
          <cell r="H525">
            <v>6.0506482918981728E-3</v>
          </cell>
          <cell r="I525">
            <v>1.5286089245944991E-2</v>
          </cell>
          <cell r="J525">
            <v>6.6209612619643157E-2</v>
          </cell>
        </row>
        <row r="526">
          <cell r="A526" t="str">
            <v>D-ITOT_KEV_HFC_ELC_CHP</v>
          </cell>
          <cell r="B526" t="str">
            <v>VAR_fin</v>
          </cell>
          <cell r="C526" t="str">
            <v>ITOT_KEV_HFC_ELC_CHP</v>
          </cell>
          <cell r="H526">
            <v>2.7839085992300106E-2</v>
          </cell>
          <cell r="I526">
            <v>8.3639247767875957E-2</v>
          </cell>
          <cell r="J526">
            <v>1.5815039910875648</v>
          </cell>
        </row>
        <row r="527">
          <cell r="A527" t="str">
            <v>D-RNGA</v>
          </cell>
          <cell r="B527" t="str">
            <v>VAR_fout</v>
          </cell>
          <cell r="C527" t="str">
            <v>CO2</v>
          </cell>
          <cell r="H527">
            <v>1535.50607321901</v>
          </cell>
          <cell r="I527">
            <v>962.68577428969604</v>
          </cell>
          <cell r="J527">
            <v>476.79091768096998</v>
          </cell>
        </row>
        <row r="528">
          <cell r="A528" t="str">
            <v>D-RNGA</v>
          </cell>
          <cell r="B528" t="str">
            <v>VAR_fout</v>
          </cell>
          <cell r="C528" t="str">
            <v>RNGA</v>
          </cell>
          <cell r="H528">
            <v>27.14014673264133</v>
          </cell>
          <cell r="I528">
            <v>17.234861641591337</v>
          </cell>
          <cell r="J528">
            <v>8.4272290993354115</v>
          </cell>
        </row>
        <row r="529">
          <cell r="A529" t="str">
            <v>D-RNGA</v>
          </cell>
          <cell r="B529" t="str">
            <v>VAR_fout</v>
          </cell>
          <cell r="C529" t="str">
            <v>RSH2</v>
          </cell>
          <cell r="H529">
            <v>8.9197296982869035E-3</v>
          </cell>
          <cell r="I529">
            <v>3.9762107766810315E-2</v>
          </cell>
          <cell r="J529">
            <v>2.5035871999693812E-2</v>
          </cell>
        </row>
        <row r="530">
          <cell r="A530" t="str">
            <v>D-RNGA</v>
          </cell>
          <cell r="B530" t="str">
            <v>VAR_fin</v>
          </cell>
          <cell r="C530" t="str">
            <v>NGA</v>
          </cell>
          <cell r="H530">
            <v>27.225284986152634</v>
          </cell>
          <cell r="I530">
            <v>17.068896707264106</v>
          </cell>
          <cell r="J530">
            <v>8.4537396751944982</v>
          </cell>
        </row>
        <row r="531">
          <cell r="A531" t="str">
            <v>D-RNGA</v>
          </cell>
          <cell r="B531" t="str">
            <v>VAR_fin</v>
          </cell>
          <cell r="C531" t="str">
            <v>BNGA</v>
          </cell>
          <cell r="H531">
            <v>1.6595295401562653E-3</v>
          </cell>
          <cell r="I531">
            <v>0.22152776476378724</v>
          </cell>
          <cell r="J531">
            <v>7.266340275022226E-4</v>
          </cell>
        </row>
        <row r="532">
          <cell r="A532" t="str">
            <v>D-RNGA</v>
          </cell>
          <cell r="B532" t="str">
            <v>VAR_fin</v>
          </cell>
          <cell r="C532" t="str">
            <v>H2</v>
          </cell>
          <cell r="H532">
            <v>8.9175484894305507E-3</v>
          </cell>
          <cell r="I532">
            <v>3.9754484271839426E-2</v>
          </cell>
          <cell r="J532">
            <v>2.5026386097781059E-2</v>
          </cell>
        </row>
        <row r="533">
          <cell r="A533" t="str">
            <v>D-RNGA</v>
          </cell>
          <cell r="B533" t="str">
            <v>VAR_ncap</v>
          </cell>
          <cell r="C533" t="str">
            <v>-</v>
          </cell>
          <cell r="H533">
            <v>4.2198447287886402E-7</v>
          </cell>
          <cell r="I533">
            <v>6.4479781374394296E-7</v>
          </cell>
          <cell r="J533">
            <v>1.0982416175862201E-6</v>
          </cell>
        </row>
        <row r="534">
          <cell r="A534" t="str">
            <v>D-RNGA</v>
          </cell>
          <cell r="B534" t="str">
            <v>VAR_cap</v>
          </cell>
          <cell r="C534" t="str">
            <v>-</v>
          </cell>
          <cell r="H534">
            <v>3.0972424755245864</v>
          </cell>
          <cell r="I534">
            <v>3.0972431203224002</v>
          </cell>
          <cell r="J534">
            <v>1.5532864592043178</v>
          </cell>
        </row>
        <row r="535">
          <cell r="A535" t="str">
            <v>RHNS-SHLTHCHPNGA</v>
          </cell>
          <cell r="B535" t="str">
            <v>VAR_fout</v>
          </cell>
          <cell r="C535" t="str">
            <v>RHNS-SHLTHC-NGA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RHNSLTHCHPC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RHNS_LTH_CHPNGA_ON</v>
          </cell>
        </row>
        <row r="538">
          <cell r="A538" t="str">
            <v>RHNS-SHLTHCHPNGA</v>
          </cell>
          <cell r="B538" t="str">
            <v>VAR_ncap</v>
          </cell>
          <cell r="C538" t="str">
            <v>-</v>
          </cell>
          <cell r="H538">
            <v>2.1741581406588698E-3</v>
          </cell>
          <cell r="I538">
            <v>8.9351282593155596E-4</v>
          </cell>
          <cell r="J538">
            <v>6.7456417395634395E-8</v>
          </cell>
        </row>
        <row r="539">
          <cell r="A539" t="str">
            <v>RHNS-SHLTHCHPNGA</v>
          </cell>
          <cell r="B539" t="str">
            <v>VAR_cap</v>
          </cell>
          <cell r="C539" t="str">
            <v>-</v>
          </cell>
          <cell r="H539">
            <v>3.9230863867056199E-3</v>
          </cell>
          <cell r="I539">
            <v>1.80046947683626E-3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ELC5</v>
          </cell>
          <cell r="H540">
            <v>3.9690637439741168E-3</v>
          </cell>
          <cell r="I540">
            <v>3.2223153844570807E-3</v>
          </cell>
          <cell r="J540">
            <v>1.907507473470256E-3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SCOM_ELC</v>
          </cell>
          <cell r="H541">
            <v>1.1021379525414683</v>
          </cell>
          <cell r="I541">
            <v>1.1028855061116078</v>
          </cell>
          <cell r="J541">
            <v>1.1041911688840551</v>
          </cell>
        </row>
        <row r="542">
          <cell r="A542" t="str">
            <v>D-SCOM_KEV_BIO_ELC_CHP</v>
          </cell>
          <cell r="B542" t="str">
            <v>VAR_fin</v>
          </cell>
          <cell r="C542" t="str">
            <v>SCOM_KEV_BIO_ELC_CHP</v>
          </cell>
          <cell r="H542">
            <v>1.1060791950461215</v>
          </cell>
          <cell r="I542">
            <v>1.1060789722903179</v>
          </cell>
          <cell r="J542">
            <v>1.1060781054372228</v>
          </cell>
        </row>
        <row r="543">
          <cell r="A543" t="str">
            <v>RHES-SHLTHCHPWOD</v>
          </cell>
          <cell r="B543" t="str">
            <v>VAR_ncap</v>
          </cell>
          <cell r="C543" t="str">
            <v>-</v>
          </cell>
          <cell r="H543">
            <v>3.9424607765005599E-4</v>
          </cell>
          <cell r="I543">
            <v>2.6439765543080803E-4</v>
          </cell>
          <cell r="J543">
            <v>1.4019474166970599E-4</v>
          </cell>
        </row>
        <row r="544">
          <cell r="A544" t="str">
            <v>RHES-SHLTHCHPWOD</v>
          </cell>
          <cell r="B544" t="str">
            <v>VAR_cap</v>
          </cell>
          <cell r="C544" t="str">
            <v>-</v>
          </cell>
          <cell r="H544">
            <v>5.2009289295204997E-4</v>
          </cell>
          <cell r="I544">
            <v>4.7404719585574E-4</v>
          </cell>
          <cell r="J544">
            <v>2.3775716610377993E-4</v>
          </cell>
        </row>
        <row r="545">
          <cell r="A545" t="str">
            <v>RHES-SHSTG-NGAHP</v>
          </cell>
          <cell r="B545" t="str">
            <v>VAR_fout</v>
          </cell>
          <cell r="C545" t="str">
            <v>RHES-SHANGAH</v>
          </cell>
          <cell r="H545">
            <v>9.5583036980587052E-2</v>
          </cell>
          <cell r="I545">
            <v>9.5033742705247767E-2</v>
          </cell>
          <cell r="J545">
            <v>7.2753741704915359E-2</v>
          </cell>
        </row>
        <row r="546">
          <cell r="A546" t="str">
            <v>RHES-SHSTG-NGAHP</v>
          </cell>
          <cell r="B546" t="str">
            <v>VAR_fout</v>
          </cell>
          <cell r="C546" t="str">
            <v>AUX_RHES-SHSTG-NGAHP_OUT</v>
          </cell>
          <cell r="H546">
            <v>9.5678620017567703E-2</v>
          </cell>
          <cell r="I546">
            <v>9.5128776447952965E-2</v>
          </cell>
          <cell r="J546">
            <v>7.2826495446620232E-2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H547">
            <v>9.5625328861388373E-2</v>
          </cell>
          <cell r="I547">
            <v>9.507302701878996E-2</v>
          </cell>
          <cell r="J547">
            <v>7.2791667397386711E-2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H548">
            <v>1.4205286653690101E-4</v>
          </cell>
          <cell r="I548">
            <v>1.4799002246863001E-2</v>
          </cell>
          <cell r="J548">
            <v>4.9453739529938898E-3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H549">
            <v>2.1992976571548261E-2</v>
          </cell>
          <cell r="I549">
            <v>1.8744854715556904E-2</v>
          </cell>
          <cell r="J549">
            <v>1.5665699408881961E-2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H550">
            <v>7.1858984932418597</v>
          </cell>
          <cell r="I550">
            <v>7.5537506427407717</v>
          </cell>
          <cell r="J550">
            <v>8.3448038947336087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H551">
            <v>3.2970592188511167E-3</v>
          </cell>
          <cell r="I551">
            <v>2.5867744718747051E-3</v>
          </cell>
          <cell r="J551">
            <v>1.7818923139265789E-3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H552">
            <v>7.189195552460709</v>
          </cell>
          <cell r="I552">
            <v>7.5563374172126485</v>
          </cell>
          <cell r="J552">
            <v>8.3465857870475304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H553">
            <v>0.25840358138860198</v>
          </cell>
          <cell r="I553">
            <v>0.82650092684477505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H554">
            <v>3.2998433822995321E-3</v>
          </cell>
          <cell r="I554">
            <v>1.0554511664494533E-2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H555">
            <v>3.3558906673844349E-3</v>
          </cell>
          <cell r="I555">
            <v>1.0733778270711359E-2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H556">
            <v>6.4600228534138758E-4</v>
          </cell>
          <cell r="I556">
            <v>7.2027404270647E-4</v>
          </cell>
          <cell r="J556">
            <v>3.2156526316379341E-3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H557">
            <v>6.4600228534138758E-4</v>
          </cell>
          <cell r="I557">
            <v>7.2027404270647E-4</v>
          </cell>
          <cell r="J557">
            <v>3.2156526316379341E-3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H558">
            <v>5.4991416425222404E-6</v>
          </cell>
          <cell r="I558">
            <v>8.5612033989244002E-6</v>
          </cell>
          <cell r="J558">
            <v>1.7741769832824199E-4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H559">
            <v>3.822889277453409E-5</v>
          </cell>
          <cell r="I559">
            <v>4.6656735018590427E-5</v>
          </cell>
          <cell r="J559">
            <v>2.2433655584711367E-4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H560">
            <v>1.2879411630707159E-2</v>
          </cell>
          <cell r="I560">
            <v>1.3480393155071603E-2</v>
          </cell>
          <cell r="J560">
            <v>1.2301395242335023E-2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H561">
            <v>1.2879411630707159E-2</v>
          </cell>
          <cell r="I561">
            <v>1.3480393155071603E-2</v>
          </cell>
          <cell r="J561">
            <v>1.2301395242335023E-2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H562">
            <v>4.9432910629993402E-6</v>
          </cell>
          <cell r="I562">
            <v>2.1500057983723899E-3</v>
          </cell>
          <cell r="J562">
            <v>7.5674051558958795E-4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H563">
            <v>1.9673828634743214E-2</v>
          </cell>
          <cell r="I563">
            <v>2.1549464827186372E-3</v>
          </cell>
          <cell r="J563">
            <v>2.3184674398463528E-3</v>
          </cell>
        </row>
        <row r="564">
          <cell r="A564" t="str">
            <v>SCOM-SHH2BR</v>
          </cell>
          <cell r="B564" t="str">
            <v>VAR_ncap</v>
          </cell>
          <cell r="C564" t="str">
            <v>-</v>
          </cell>
          <cell r="H564">
            <v>0.75806241007569397</v>
          </cell>
          <cell r="I564">
            <v>0.586544001895004</v>
          </cell>
          <cell r="J564">
            <v>0.61105708556982297</v>
          </cell>
        </row>
        <row r="565">
          <cell r="A565" t="str">
            <v>SCOM-SHH2BR</v>
          </cell>
          <cell r="B565" t="str">
            <v>VAR_cap</v>
          </cell>
          <cell r="C565" t="str">
            <v>-</v>
          </cell>
          <cell r="H565">
            <v>0.75806301357023753</v>
          </cell>
          <cell r="I565">
            <v>1.3446040181290475</v>
          </cell>
          <cell r="J565">
            <v>1.3573845062164247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ITOT-ELS</v>
          </cell>
          <cell r="H566">
            <v>0.96994290446444664</v>
          </cell>
          <cell r="I566">
            <v>0.96994388304686341</v>
          </cell>
          <cell r="J566">
            <v>0.96995067608087193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ITOT-SWHC</v>
          </cell>
          <cell r="H567">
            <v>4.6109636785716539</v>
          </cell>
          <cell r="I567">
            <v>4.6109683306062879</v>
          </cell>
          <cell r="J567">
            <v>4.6110006236752259</v>
          </cell>
        </row>
        <row r="568">
          <cell r="A568" t="str">
            <v>ITOT-SWHCONBR1</v>
          </cell>
          <cell r="B568" t="str">
            <v>VAR_fin</v>
          </cell>
          <cell r="C568" t="str">
            <v>CON</v>
          </cell>
          <cell r="H568">
            <v>5.5809065830361035</v>
          </cell>
          <cell r="I568">
            <v>5.5809122136531535</v>
          </cell>
          <cell r="J568">
            <v>5.5809512997560935</v>
          </cell>
        </row>
        <row r="569">
          <cell r="A569" t="str">
            <v>ITOT-SWHCONBR1</v>
          </cell>
          <cell r="B569" t="str">
            <v>VAR_ncap</v>
          </cell>
          <cell r="C569" t="str">
            <v>-</v>
          </cell>
          <cell r="H569">
            <v>8.5779985771831394E-2</v>
          </cell>
          <cell r="I569">
            <v>0.108680587986247</v>
          </cell>
          <cell r="J569">
            <v>0.18838061131628001</v>
          </cell>
        </row>
        <row r="570">
          <cell r="A570" t="str">
            <v>ITOT-SWHCONBR1</v>
          </cell>
          <cell r="B570" t="str">
            <v>VAR_cap</v>
          </cell>
          <cell r="C570" t="str">
            <v>-</v>
          </cell>
          <cell r="H570">
            <v>0.30352467703622099</v>
          </cell>
          <cell r="I570">
            <v>0.30352373919932801</v>
          </cell>
          <cell r="J570">
            <v>0.30353823258622198</v>
          </cell>
        </row>
        <row r="571">
          <cell r="A571" t="str">
            <v>SCOM-SHLTHCHPWOD</v>
          </cell>
          <cell r="B571" t="str">
            <v>VAR_ncap</v>
          </cell>
          <cell r="C571" t="str">
            <v>-</v>
          </cell>
          <cell r="H571">
            <v>5.2050206279822804E-4</v>
          </cell>
          <cell r="I571">
            <v>3.7073224515659698E-4</v>
          </cell>
          <cell r="J571">
            <v>1.3142460483114201E-4</v>
          </cell>
        </row>
        <row r="572">
          <cell r="A572" t="str">
            <v>SCOM-SHLTHCHPWOD</v>
          </cell>
          <cell r="B572" t="str">
            <v>VAR_cap</v>
          </cell>
          <cell r="C572" t="str">
            <v>-</v>
          </cell>
          <cell r="H572">
            <v>6.5086824502456593E-4</v>
          </cell>
          <cell r="I572">
            <v>5.7489739344631708E-4</v>
          </cell>
          <cell r="J572">
            <v>2.3475219791643706E-4</v>
          </cell>
        </row>
        <row r="573">
          <cell r="A573" t="str">
            <v>SCOM-SHSTG-NGAHP</v>
          </cell>
          <cell r="B573" t="str">
            <v>VAR_fout</v>
          </cell>
          <cell r="C573" t="str">
            <v>SCOM-SHANGAH</v>
          </cell>
          <cell r="H573">
            <v>5.1790194728540852E-5</v>
          </cell>
          <cell r="I573">
            <v>7.4048268039811449E-5</v>
          </cell>
          <cell r="J573">
            <v>2.4512095401486768E-5</v>
          </cell>
        </row>
        <row r="574">
          <cell r="A574" t="str">
            <v>SCOM-SHSTG-NGAHP</v>
          </cell>
          <cell r="B574" t="str">
            <v>VAR_fin</v>
          </cell>
          <cell r="C574" t="str">
            <v>SCOM-SHANGAH</v>
          </cell>
          <cell r="H574">
            <v>6.1632941802778271E-5</v>
          </cell>
          <cell r="I574">
            <v>7.5595416329883502E-5</v>
          </cell>
          <cell r="J574">
            <v>2.3709937157813926E-5</v>
          </cell>
        </row>
        <row r="575">
          <cell r="A575" t="str">
            <v>SCOM-SHSTG-NGAHP</v>
          </cell>
          <cell r="B575" t="str">
            <v>VAR_ncap</v>
          </cell>
          <cell r="C575" t="str">
            <v>-</v>
          </cell>
          <cell r="H575">
            <v>1.1958404076325001E-2</v>
          </cell>
          <cell r="I575">
            <v>5.2283012039047699E-2</v>
          </cell>
          <cell r="J575">
            <v>5.3093648779696002E-2</v>
          </cell>
        </row>
        <row r="576">
          <cell r="A576" t="str">
            <v>SCOM-SHSTG-NGAHP</v>
          </cell>
          <cell r="B576" t="str">
            <v>VAR_cap</v>
          </cell>
          <cell r="C576" t="str">
            <v>-</v>
          </cell>
          <cell r="H576">
            <v>6.6071850490322825E-2</v>
          </cell>
          <cell r="I576">
            <v>8.4683155824567868E-2</v>
          </cell>
          <cell r="J576">
            <v>9.5920447469490661E-2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ITOT-ELS</v>
          </cell>
          <cell r="H577">
            <v>0.74451542181733921</v>
          </cell>
          <cell r="I577">
            <v>0.88001564299899226</v>
          </cell>
          <cell r="J577">
            <v>0.88001920734638928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ITOT-SWHC</v>
          </cell>
          <cell r="H578">
            <v>1.1508783631987405</v>
          </cell>
          <cell r="I578">
            <v>1.3603357742835955</v>
          </cell>
          <cell r="J578">
            <v>1.3603412840825562</v>
          </cell>
        </row>
        <row r="579">
          <cell r="A579" t="str">
            <v>ITOT-SWHCONBR2</v>
          </cell>
          <cell r="B579" t="str">
            <v>VAR_fin</v>
          </cell>
          <cell r="C579" t="str">
            <v>CON</v>
          </cell>
          <cell r="H579">
            <v>1.8953937850160811</v>
          </cell>
          <cell r="I579">
            <v>2.2403514172825867</v>
          </cell>
          <cell r="J579">
            <v>2.2403604914289472</v>
          </cell>
        </row>
        <row r="580">
          <cell r="A580" t="str">
            <v>ITOT-SWHCONBR2</v>
          </cell>
          <cell r="B580" t="str">
            <v>VAR_ncap</v>
          </cell>
          <cell r="C580" t="str">
            <v>-</v>
          </cell>
          <cell r="H580">
            <v>0.102937536933808</v>
          </cell>
          <cell r="I580">
            <v>1.8809535569362702E-2</v>
          </cell>
          <cell r="J580">
            <v>6.4664660933789905E-2</v>
          </cell>
        </row>
        <row r="581">
          <cell r="A581" t="str">
            <v>ITOT-SWHCONBR2</v>
          </cell>
          <cell r="B581" t="str">
            <v>VAR_cap</v>
          </cell>
          <cell r="C581" t="str">
            <v>-</v>
          </cell>
          <cell r="H581">
            <v>0.10308987070603599</v>
          </cell>
          <cell r="I581">
            <v>0.121851114384101</v>
          </cell>
          <cell r="J581">
            <v>0.121857399010472</v>
          </cell>
        </row>
        <row r="582">
          <cell r="A582" t="str">
            <v>RHES-SHCONBR1</v>
          </cell>
          <cell r="B582" t="str">
            <v>VAR_fout</v>
          </cell>
          <cell r="C582" t="str">
            <v>RHES-SHCON</v>
          </cell>
          <cell r="H582">
            <v>3.4912883081041834</v>
          </cell>
          <cell r="I582">
            <v>4.0332548235793002</v>
          </cell>
          <cell r="J582">
            <v>6.4142851967081418</v>
          </cell>
        </row>
        <row r="583">
          <cell r="A583" t="str">
            <v>RHES-SHCONBR1</v>
          </cell>
          <cell r="B583" t="str">
            <v>VAR_fin</v>
          </cell>
          <cell r="C583" t="str">
            <v>CON</v>
          </cell>
          <cell r="H583">
            <v>3.4912883081041834</v>
          </cell>
          <cell r="I583">
            <v>4.0332548235793002</v>
          </cell>
          <cell r="J583">
            <v>6.4142851967081418</v>
          </cell>
        </row>
        <row r="584">
          <cell r="A584" t="str">
            <v>RHES-SHCONBR1</v>
          </cell>
          <cell r="B584" t="str">
            <v>VAR_ncap</v>
          </cell>
          <cell r="C584" t="str">
            <v>-</v>
          </cell>
          <cell r="H584">
            <v>0.12666405065456501</v>
          </cell>
          <cell r="I584">
            <v>4.3779506487470699E-2</v>
          </cell>
          <cell r="J584">
            <v>0.234276604323474</v>
          </cell>
        </row>
        <row r="585">
          <cell r="A585" t="str">
            <v>RHES-SHCONBR1</v>
          </cell>
          <cell r="B585" t="str">
            <v>VAR_cap</v>
          </cell>
          <cell r="C585" t="str">
            <v>-</v>
          </cell>
          <cell r="H585">
            <v>0.28207930258165181</v>
          </cell>
          <cell r="I585">
            <v>0.32585892113389042</v>
          </cell>
          <cell r="J585">
            <v>0.51821125363712528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ITOT-ELS</v>
          </cell>
          <cell r="H586">
            <v>3.1170714290065095E-3</v>
          </cell>
          <cell r="I586">
            <v>1.5583086488217863</v>
          </cell>
          <cell r="J586">
            <v>2.2995795912320096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ITOT-SWHC</v>
          </cell>
          <cell r="H587">
            <v>6.1860050717046661E-3</v>
          </cell>
          <cell r="I587">
            <v>3.0925519111267969</v>
          </cell>
          <cell r="J587">
            <v>4.563646146114686</v>
          </cell>
        </row>
        <row r="588">
          <cell r="A588" t="str">
            <v>ITOT-SWHCONBR3</v>
          </cell>
          <cell r="B588" t="str">
            <v>VAR_fin</v>
          </cell>
          <cell r="C588" t="str">
            <v>CON</v>
          </cell>
          <cell r="H588">
            <v>9.3030765007111691E-3</v>
          </cell>
          <cell r="I588">
            <v>4.6508605599485824</v>
          </cell>
          <cell r="J588">
            <v>6.8632257373467045</v>
          </cell>
        </row>
        <row r="589">
          <cell r="A589" t="str">
            <v>ITOT-SWHCONBR3</v>
          </cell>
          <cell r="B589" t="str">
            <v>VAR_ncap</v>
          </cell>
          <cell r="C589" t="str">
            <v>-</v>
          </cell>
          <cell r="H589">
            <v>4.0867169229948899E-4</v>
          </cell>
          <cell r="I589">
            <v>0.25246915811613302</v>
          </cell>
          <cell r="J589">
            <v>0.18991097959898601</v>
          </cell>
        </row>
        <row r="590">
          <cell r="A590" t="str">
            <v>ITOT-SWHCONBR3</v>
          </cell>
          <cell r="B590" t="str">
            <v>VAR_cap</v>
          </cell>
          <cell r="C590" t="str">
            <v>-</v>
          </cell>
          <cell r="H590">
            <v>5.0372324353131304E-4</v>
          </cell>
          <cell r="I590">
            <v>0.25294274871663502</v>
          </cell>
          <cell r="J590">
            <v>0.37330917732854502</v>
          </cell>
        </row>
        <row r="591">
          <cell r="A591" t="str">
            <v>ITOT-ELCSPECADV</v>
          </cell>
          <cell r="B591" t="str">
            <v>VAR_fout</v>
          </cell>
          <cell r="C591" t="str">
            <v>ITOT-ELS</v>
          </cell>
          <cell r="H591">
            <v>2.5784009130805363E-3</v>
          </cell>
          <cell r="I591">
            <v>2.4684000809544978E-3</v>
          </cell>
          <cell r="J591">
            <v>2.8060491278205624E-3</v>
          </cell>
        </row>
        <row r="592">
          <cell r="A592" t="str">
            <v>ITOT-ELCSPECADV</v>
          </cell>
          <cell r="B592" t="str">
            <v>VAR_fin</v>
          </cell>
          <cell r="C592" t="str">
            <v>ITOT_ELC</v>
          </cell>
          <cell r="H592">
            <v>2.3985124772842193E-3</v>
          </cell>
          <cell r="I592">
            <v>2.2440000735949998E-3</v>
          </cell>
          <cell r="J592">
            <v>2.4400427198439673E-3</v>
          </cell>
        </row>
        <row r="593">
          <cell r="A593" t="str">
            <v>ITOT-ELCSPECADV</v>
          </cell>
          <cell r="B593" t="str">
            <v>VAR_ncap</v>
          </cell>
          <cell r="C593" t="str">
            <v>-</v>
          </cell>
          <cell r="H593">
            <v>6.9382463645364093E-5</v>
          </cell>
          <cell r="I593">
            <v>6.6333822689577397E-6</v>
          </cell>
          <cell r="J593">
            <v>1.0220670968827999E-5</v>
          </cell>
        </row>
        <row r="594">
          <cell r="A594" t="str">
            <v>ITOT-ELCSPECADV</v>
          </cell>
          <cell r="B594" t="str">
            <v>VAR_cap</v>
          </cell>
          <cell r="C594" t="str">
            <v>-</v>
          </cell>
          <cell r="H594">
            <v>1.8457764731715708E-4</v>
          </cell>
          <cell r="I594">
            <v>1.9030539041789865E-4</v>
          </cell>
          <cell r="J594">
            <v>1.5950599210555927E-4</v>
          </cell>
        </row>
        <row r="595">
          <cell r="A595" t="str">
            <v>RHES-SHELCBR</v>
          </cell>
          <cell r="B595" t="str">
            <v>VAR_fout</v>
          </cell>
          <cell r="C595" t="str">
            <v>RHES-SHAELCB</v>
          </cell>
          <cell r="H595">
            <v>5.1748581714598112E-2</v>
          </cell>
          <cell r="I595">
            <v>3.9838491851979787E-3</v>
          </cell>
          <cell r="J595">
            <v>1.2850617944155397E-3</v>
          </cell>
        </row>
        <row r="596">
          <cell r="A596" t="str">
            <v>RHES-SHELCBR</v>
          </cell>
          <cell r="B596" t="str">
            <v>VAR_fin</v>
          </cell>
          <cell r="C596" t="str">
            <v>RHES_ELC</v>
          </cell>
          <cell r="H596">
            <v>5.6409018070628418E-2</v>
          </cell>
          <cell r="I596">
            <v>4.3426314931274143E-3</v>
          </cell>
          <cell r="J596">
            <v>1.366625057879268E-3</v>
          </cell>
        </row>
        <row r="597">
          <cell r="A597" t="str">
            <v>RHES-SHELCBR</v>
          </cell>
          <cell r="B597" t="str">
            <v>VAR_ncap</v>
          </cell>
          <cell r="C597" t="str">
            <v>-</v>
          </cell>
          <cell r="H597">
            <v>5.6543060898751999E-6</v>
          </cell>
          <cell r="I597">
            <v>3.4249978063300698E-4</v>
          </cell>
          <cell r="J597">
            <v>5.3121125208209596E-7</v>
          </cell>
        </row>
        <row r="598">
          <cell r="A598" t="str">
            <v>RHES-SHELCBR</v>
          </cell>
          <cell r="B598" t="str">
            <v>VAR_cap</v>
          </cell>
          <cell r="C598" t="str">
            <v>-</v>
          </cell>
          <cell r="H598">
            <v>7.5856318053842131E-3</v>
          </cell>
          <cell r="I598">
            <v>3.4722064590242229E-4</v>
          </cell>
          <cell r="J598">
            <v>1.0344109040206299E-4</v>
          </cell>
        </row>
        <row r="599">
          <cell r="A599" t="str">
            <v>RHSA-WHELCBR</v>
          </cell>
          <cell r="B599" t="str">
            <v>VAR_fout</v>
          </cell>
          <cell r="C599" t="str">
            <v>RHSA-WHAELCB</v>
          </cell>
          <cell r="H599">
            <v>1.9535033683210006</v>
          </cell>
          <cell r="I599">
            <v>1.8320215447936823</v>
          </cell>
          <cell r="J599">
            <v>1.6609540396888145</v>
          </cell>
        </row>
        <row r="600">
          <cell r="A600" t="str">
            <v>RHSA-WHELCBR</v>
          </cell>
          <cell r="B600" t="str">
            <v>VAR_fin</v>
          </cell>
          <cell r="C600" t="str">
            <v>RHSA_ELC</v>
          </cell>
          <cell r="H600">
            <v>3.963562416698176</v>
          </cell>
          <cell r="I600">
            <v>3.6502734747295804</v>
          </cell>
          <cell r="J600">
            <v>3.2155527013133205</v>
          </cell>
        </row>
        <row r="601">
          <cell r="A601" t="str">
            <v>RHSA-WHELCBR</v>
          </cell>
          <cell r="B601" t="str">
            <v>VAR_ncap</v>
          </cell>
          <cell r="C601" t="str">
            <v>-</v>
          </cell>
          <cell r="H601">
            <v>6.3495631398851296E-2</v>
          </cell>
          <cell r="I601">
            <v>6.7319175281510601E-2</v>
          </cell>
          <cell r="J601">
            <v>5.0064479000853798E-2</v>
          </cell>
        </row>
        <row r="602">
          <cell r="A602" t="str">
            <v>RHSA-WHELCBR</v>
          </cell>
          <cell r="B602" t="str">
            <v>VAR_cap</v>
          </cell>
          <cell r="C602" t="str">
            <v>-</v>
          </cell>
          <cell r="H602">
            <v>0.1357064201503077</v>
          </cell>
          <cell r="I602">
            <v>0.13081319902903352</v>
          </cell>
          <cell r="J602">
            <v>0.12577636678344212</v>
          </cell>
        </row>
        <row r="603">
          <cell r="A603" t="str">
            <v>ITOT-SWHLTHDH</v>
          </cell>
          <cell r="B603" t="str">
            <v>VAR_fout</v>
          </cell>
          <cell r="C603" t="str">
            <v>ITOT-SWH</v>
          </cell>
          <cell r="H603">
            <v>7.16608059319669</v>
          </cell>
          <cell r="I603">
            <v>7.2036653026294228</v>
          </cell>
          <cell r="J603">
            <v>8.0766033190471713</v>
          </cell>
        </row>
        <row r="604">
          <cell r="A604" t="str">
            <v>ITOT-SWHLTHDH</v>
          </cell>
          <cell r="B604" t="str">
            <v>VAR_fin</v>
          </cell>
          <cell r="C604" t="str">
            <v>ITOT_LTH_DH</v>
          </cell>
          <cell r="H604">
            <v>7.6289517899650949</v>
          </cell>
          <cell r="I604">
            <v>7.6287605931790985</v>
          </cell>
          <cell r="J604">
            <v>8.5016877042601813</v>
          </cell>
        </row>
        <row r="605">
          <cell r="A605" t="str">
            <v>ITOT-SWHLTHDH</v>
          </cell>
          <cell r="B605" t="str">
            <v>VAR_fin</v>
          </cell>
          <cell r="C605" t="str">
            <v>ITOTLTHDHC</v>
          </cell>
          <cell r="H605">
            <v>7.16608059319669</v>
          </cell>
          <cell r="I605">
            <v>7.2036653026294228</v>
          </cell>
          <cell r="J605">
            <v>8.0766033190471713</v>
          </cell>
        </row>
        <row r="606">
          <cell r="A606" t="str">
            <v>ITOT-SWHLTHDH</v>
          </cell>
          <cell r="B606" t="str">
            <v>VAR_ncap</v>
          </cell>
          <cell r="C606" t="str">
            <v>-</v>
          </cell>
          <cell r="H606">
            <v>0.22778600468424201</v>
          </cell>
          <cell r="I606">
            <v>0.29561316773525198</v>
          </cell>
          <cell r="J606">
            <v>0.43327205897953203</v>
          </cell>
        </row>
        <row r="607">
          <cell r="A607" t="str">
            <v>ITOT-SWHLTHDH</v>
          </cell>
          <cell r="B607" t="str">
            <v>VAR_cap</v>
          </cell>
          <cell r="C607" t="str">
            <v>-</v>
          </cell>
          <cell r="H607">
            <v>0.51602727446047503</v>
          </cell>
          <cell r="I607">
            <v>0.52763153361497794</v>
          </cell>
          <cell r="J607">
            <v>0.66703456327980282</v>
          </cell>
        </row>
        <row r="608">
          <cell r="A608" t="str">
            <v>RHES-SHCONBR2</v>
          </cell>
          <cell r="B608" t="str">
            <v>VAR_fout</v>
          </cell>
          <cell r="C608" t="str">
            <v>RHES-SHCON</v>
          </cell>
          <cell r="H608">
            <v>1.4199422703981088</v>
          </cell>
          <cell r="I608">
            <v>2.9192476426275054</v>
          </cell>
          <cell r="J608">
            <v>4.6681176597583507</v>
          </cell>
        </row>
        <row r="609">
          <cell r="A609" t="str">
            <v>RHES-SHCONBR2</v>
          </cell>
          <cell r="B609" t="str">
            <v>VAR_fin</v>
          </cell>
          <cell r="C609" t="str">
            <v>CON</v>
          </cell>
          <cell r="H609">
            <v>1.4199422703981088</v>
          </cell>
          <cell r="I609">
            <v>2.9192476426275054</v>
          </cell>
          <cell r="J609">
            <v>4.6681176597583507</v>
          </cell>
        </row>
        <row r="610">
          <cell r="A610" t="str">
            <v>RHES-SHCONBR2</v>
          </cell>
          <cell r="B610" t="str">
            <v>VAR_ncap</v>
          </cell>
          <cell r="C610" t="str">
            <v>-</v>
          </cell>
          <cell r="H610">
            <v>4.7962296997795598E-2</v>
          </cell>
          <cell r="I610">
            <v>0.12112110967310701</v>
          </cell>
          <cell r="J610">
            <v>0.17179131817742299</v>
          </cell>
        </row>
        <row r="611">
          <cell r="A611" t="str">
            <v>RHES-SHCONBR2</v>
          </cell>
          <cell r="B611" t="str">
            <v>VAR_cap</v>
          </cell>
          <cell r="C611" t="str">
            <v>-</v>
          </cell>
          <cell r="H611">
            <v>0.11473887676373654</v>
          </cell>
          <cell r="I611">
            <v>0.23586009067841757</v>
          </cell>
          <cell r="J611">
            <v>0.37714013610046143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ITOT-ELS</v>
          </cell>
          <cell r="H612">
            <v>3.488355477032124E-4</v>
          </cell>
          <cell r="I612">
            <v>3.5161196351834583E-4</v>
          </cell>
          <cell r="J612">
            <v>3.7768239094737284E-4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ITOT-SWHC</v>
          </cell>
          <cell r="H613">
            <v>3.7487746206264082E-3</v>
          </cell>
          <cell r="I613">
            <v>3.7786114798932019E-3</v>
          </cell>
          <cell r="J613">
            <v>4.058778330256657E-3</v>
          </cell>
        </row>
        <row r="614">
          <cell r="A614" t="str">
            <v>ITOT-SWHCONBR4</v>
          </cell>
          <cell r="B614" t="str">
            <v>VAR_fin</v>
          </cell>
          <cell r="C614" t="str">
            <v>CON</v>
          </cell>
          <cell r="H614">
            <v>4.0976101683296174E-3</v>
          </cell>
          <cell r="I614">
            <v>4.1302234434115468E-3</v>
          </cell>
          <cell r="J614">
            <v>4.4364607212040294E-3</v>
          </cell>
        </row>
        <row r="615">
          <cell r="A615" t="str">
            <v>ITOT-SWHCONBR4</v>
          </cell>
          <cell r="B615" t="str">
            <v>VAR_ncap</v>
          </cell>
          <cell r="C615" t="str">
            <v>-</v>
          </cell>
          <cell r="H615">
            <v>2.1777703802561E-4</v>
          </cell>
          <cell r="I615">
            <v>2.1132708851829001E-6</v>
          </cell>
          <cell r="J615">
            <v>1.45365639358057E-4</v>
          </cell>
        </row>
        <row r="616">
          <cell r="A616" t="str">
            <v>ITOT-SWHCONBR4</v>
          </cell>
          <cell r="B616" t="str">
            <v>VAR_cap</v>
          </cell>
          <cell r="C616" t="str">
            <v>-</v>
          </cell>
          <cell r="H616">
            <v>2.1777703802561E-4</v>
          </cell>
          <cell r="I616">
            <v>2.1989030891079301E-4</v>
          </cell>
          <cell r="J616">
            <v>2.3901783315470401E-4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ITOT_ELC</v>
          </cell>
          <cell r="H617">
            <v>0.25217876269157091</v>
          </cell>
          <cell r="I617">
            <v>0.6501979893724088</v>
          </cell>
          <cell r="J617">
            <v>0.66083419218596406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ELC5</v>
          </cell>
          <cell r="H618">
            <v>8.2640099960576089E-3</v>
          </cell>
          <cell r="I618">
            <v>1.9802532859803341E-2</v>
          </cell>
          <cell r="J618">
            <v>9.1610154349440233E-3</v>
          </cell>
        </row>
        <row r="619">
          <cell r="A619" t="str">
            <v>D-ITOT_NKEV_GAS_ELC_CHP</v>
          </cell>
          <cell r="B619" t="str">
            <v>VAR_fin</v>
          </cell>
          <cell r="C619" t="str">
            <v>ITOT_NKEV_GAS_ELC_CHP</v>
          </cell>
          <cell r="H619">
            <v>0.26044277268762822</v>
          </cell>
          <cell r="I619">
            <v>0.67000052223221285</v>
          </cell>
          <cell r="J619">
            <v>0.66999520762090836</v>
          </cell>
        </row>
        <row r="620">
          <cell r="A620" t="str">
            <v>SCOM-SHELCBR</v>
          </cell>
          <cell r="B620" t="str">
            <v>VAR_fout</v>
          </cell>
          <cell r="C620" t="str">
            <v>SCOM-SHAELCB</v>
          </cell>
          <cell r="H620">
            <v>0.26553820319588523</v>
          </cell>
          <cell r="I620">
            <v>0.22908778153094597</v>
          </cell>
          <cell r="J620">
            <v>0.17082988133422866</v>
          </cell>
        </row>
        <row r="621">
          <cell r="A621" t="str">
            <v>SCOM-SHELCBR</v>
          </cell>
          <cell r="B621" t="str">
            <v>VAR_fin</v>
          </cell>
          <cell r="C621" t="str">
            <v>SCOM_ELC</v>
          </cell>
          <cell r="H621">
            <v>0.53191941606366211</v>
          </cell>
          <cell r="I621">
            <v>0.45320754820361603</v>
          </cell>
          <cell r="J621">
            <v>0.32167652769109989</v>
          </cell>
        </row>
        <row r="622">
          <cell r="A622" t="str">
            <v>SCOM-SHELCBR</v>
          </cell>
          <cell r="B622" t="str">
            <v>VAR_ncap</v>
          </cell>
          <cell r="C622" t="str">
            <v>-</v>
          </cell>
          <cell r="H622">
            <v>1.3693686343686401E-2</v>
          </cell>
          <cell r="I622">
            <v>1.11656473357679E-2</v>
          </cell>
          <cell r="J622">
            <v>3.4371661075287899E-3</v>
          </cell>
        </row>
        <row r="623">
          <cell r="A623" t="str">
            <v>SCOM-SHELCBR</v>
          </cell>
          <cell r="B623" t="str">
            <v>VAR_cap</v>
          </cell>
          <cell r="C623" t="str">
            <v>-</v>
          </cell>
          <cell r="H623">
            <v>2.3590019110860797E-2</v>
          </cell>
          <cell r="I623">
            <v>2.4856896908923447E-2</v>
          </cell>
          <cell r="J623">
            <v>1.7326690441486933E-2</v>
          </cell>
        </row>
        <row r="624">
          <cell r="A624" t="str">
            <v>RHES-SHCONBR3</v>
          </cell>
          <cell r="B624" t="str">
            <v>VAR_fout</v>
          </cell>
          <cell r="C624" t="str">
            <v>RHES-SHCON</v>
          </cell>
          <cell r="H624">
            <v>1.3551879352389486</v>
          </cell>
          <cell r="I624">
            <v>1.3552458706274531</v>
          </cell>
          <cell r="J624">
            <v>1.2053251258364683</v>
          </cell>
        </row>
        <row r="625">
          <cell r="A625" t="str">
            <v>RHES-SHCONBR3</v>
          </cell>
          <cell r="B625" t="str">
            <v>VAR_fin</v>
          </cell>
          <cell r="C625" t="str">
            <v>CON</v>
          </cell>
          <cell r="H625">
            <v>1.3551879352389486</v>
          </cell>
          <cell r="I625">
            <v>1.3552458706274531</v>
          </cell>
          <cell r="J625">
            <v>1.2053251258364683</v>
          </cell>
        </row>
        <row r="626">
          <cell r="A626" t="str">
            <v>RHES-SHCONBR3</v>
          </cell>
          <cell r="B626" t="str">
            <v>VAR_ncap</v>
          </cell>
          <cell r="C626" t="str">
            <v>-</v>
          </cell>
          <cell r="H626">
            <v>3.14524339161669E-7</v>
          </cell>
          <cell r="I626">
            <v>3.8402577969158098E-7</v>
          </cell>
          <cell r="J626">
            <v>3.8265475541268301E-2</v>
          </cell>
        </row>
        <row r="627">
          <cell r="A627" t="str">
            <v>RHES-SHCONBR3</v>
          </cell>
          <cell r="B627" t="str">
            <v>VAR_cap</v>
          </cell>
          <cell r="C627" t="str">
            <v>-</v>
          </cell>
          <cell r="H627">
            <v>0.10950626649110752</v>
          </cell>
          <cell r="I627">
            <v>0.10950675375549836</v>
          </cell>
          <cell r="J627">
            <v>9.7378289891486322E-2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ITOT-ELS</v>
          </cell>
          <cell r="H628">
            <v>5.3651071458908324E-4</v>
          </cell>
          <cell r="I628">
            <v>5.4882678079414091E-4</v>
          </cell>
          <cell r="J628">
            <v>5.8008893178158188E-4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ITOT-SWHC</v>
          </cell>
          <cell r="H629">
            <v>2.6315187840445517E-3</v>
          </cell>
          <cell r="I629">
            <v>2.6919275674720492E-3</v>
          </cell>
          <cell r="J629">
            <v>2.8452645564939695E-3</v>
          </cell>
        </row>
        <row r="630">
          <cell r="A630" t="str">
            <v>ITOT-SWHCONBR5</v>
          </cell>
          <cell r="B630" t="str">
            <v>VAR_fin</v>
          </cell>
          <cell r="C630" t="str">
            <v>CON</v>
          </cell>
          <cell r="H630">
            <v>3.1680294986336354E-3</v>
          </cell>
          <cell r="I630">
            <v>3.2407543482661913E-3</v>
          </cell>
          <cell r="J630">
            <v>3.425353488275557E-3</v>
          </cell>
        </row>
        <row r="631">
          <cell r="A631" t="str">
            <v>ITOT-SWHCONBR5</v>
          </cell>
          <cell r="B631" t="str">
            <v>VAR_ncap</v>
          </cell>
          <cell r="C631" t="str">
            <v>-</v>
          </cell>
          <cell r="H631">
            <v>1.68452295375454E-4</v>
          </cell>
          <cell r="I631">
            <v>3.1566687483344399E-6</v>
          </cell>
          <cell r="J631">
            <v>1.10687340932425E-4</v>
          </cell>
        </row>
        <row r="632">
          <cell r="A632" t="str">
            <v>ITOT-SWHCONBR5</v>
          </cell>
          <cell r="B632" t="str">
            <v>VAR_cap</v>
          </cell>
          <cell r="C632" t="str">
            <v>-</v>
          </cell>
          <cell r="H632">
            <v>1.68452295375454E-4</v>
          </cell>
          <cell r="I632">
            <v>1.7160896412378901E-4</v>
          </cell>
          <cell r="J632">
            <v>1.8423266121719601E-4</v>
          </cell>
        </row>
        <row r="633">
          <cell r="A633" t="str">
            <v>RHES-SHSTG-ELC</v>
          </cell>
          <cell r="B633" t="str">
            <v>VAR_fout</v>
          </cell>
          <cell r="C633" t="str">
            <v>RHES-SHAELCB</v>
          </cell>
          <cell r="H633">
            <v>6.1638689664886281E-3</v>
          </cell>
          <cell r="I633">
            <v>2.7898206027433234E-4</v>
          </cell>
          <cell r="J633">
            <v>1.3336869629444937E-4</v>
          </cell>
        </row>
        <row r="634">
          <cell r="A634" t="str">
            <v>RHES-SHSTG-ELC</v>
          </cell>
          <cell r="B634" t="str">
            <v>VAR_fout</v>
          </cell>
          <cell r="C634" t="str">
            <v>AUX_RHES-SHSTG-ELC_OUT</v>
          </cell>
          <cell r="H634">
            <v>6.1700328354551207E-3</v>
          </cell>
          <cell r="I634">
            <v>2.7926104233460657E-4</v>
          </cell>
          <cell r="J634">
            <v>1.3350206499074385E-4</v>
          </cell>
        </row>
        <row r="635">
          <cell r="A635" t="str">
            <v>RHES-SHSTG-ELC</v>
          </cell>
          <cell r="B635" t="str">
            <v>VAR_fin</v>
          </cell>
          <cell r="C635" t="str">
            <v>RHES-SHAELCB</v>
          </cell>
          <cell r="H635">
            <v>6.1651670222470385E-3</v>
          </cell>
          <cell r="I635">
            <v>2.8064710537409354E-4</v>
          </cell>
          <cell r="J635">
            <v>1.3591357305495281E-4</v>
          </cell>
        </row>
        <row r="636">
          <cell r="A636" t="str">
            <v>RHES-SHSTG-ELC</v>
          </cell>
          <cell r="B636" t="str">
            <v>VAR_ncap</v>
          </cell>
          <cell r="C636" t="str">
            <v>-</v>
          </cell>
          <cell r="H636">
            <v>1.5487781015344001E-4</v>
          </cell>
          <cell r="I636">
            <v>3.6756779220795498E-5</v>
          </cell>
          <cell r="J636">
            <v>2.6369191353065E-5</v>
          </cell>
        </row>
        <row r="637">
          <cell r="A637" t="str">
            <v>RHES-SHSTG-ELC</v>
          </cell>
          <cell r="B637" t="str">
            <v>VAR_cap</v>
          </cell>
          <cell r="C637" t="str">
            <v>-</v>
          </cell>
          <cell r="H637">
            <v>1.3388542998172982E-3</v>
          </cell>
          <cell r="I637">
            <v>7.7188777871568977E-5</v>
          </cell>
          <cell r="J637">
            <v>3.8892278444184803E-5</v>
          </cell>
        </row>
        <row r="638">
          <cell r="A638" t="str">
            <v>RHES-SHCONBR4</v>
          </cell>
          <cell r="B638" t="str">
            <v>VAR_fout</v>
          </cell>
          <cell r="C638" t="str">
            <v>RHES-SHCON</v>
          </cell>
          <cell r="H638">
            <v>0.42640995273939819</v>
          </cell>
          <cell r="I638">
            <v>0.42648156623345101</v>
          </cell>
          <cell r="J638">
            <v>0.24665452681732658</v>
          </cell>
        </row>
        <row r="639">
          <cell r="A639" t="str">
            <v>RHES-SHCONBR4</v>
          </cell>
          <cell r="B639" t="str">
            <v>VAR_fin</v>
          </cell>
          <cell r="C639" t="str">
            <v>CON</v>
          </cell>
          <cell r="H639">
            <v>0.42640995273939819</v>
          </cell>
          <cell r="I639">
            <v>0.42648156623345101</v>
          </cell>
          <cell r="J639">
            <v>0.24665452681732658</v>
          </cell>
        </row>
        <row r="640">
          <cell r="A640" t="str">
            <v>RHES-SHCONBR4</v>
          </cell>
          <cell r="B640" t="str">
            <v>VAR_ncap</v>
          </cell>
          <cell r="C640" t="str">
            <v>-</v>
          </cell>
          <cell r="H640">
            <v>2.05616843414235E-7</v>
          </cell>
          <cell r="I640">
            <v>2.8251152408343299E-7</v>
          </cell>
          <cell r="J640">
            <v>1.06705049038569E-6</v>
          </cell>
        </row>
        <row r="641">
          <cell r="A641" t="str">
            <v>RHES-SHCONBR4</v>
          </cell>
          <cell r="B641" t="str">
            <v>VAR_cap</v>
          </cell>
          <cell r="C641" t="str">
            <v>-</v>
          </cell>
          <cell r="H641">
            <v>3.4471255695932339E-2</v>
          </cell>
          <cell r="I641">
            <v>3.4471529433812313E-2</v>
          </cell>
          <cell r="J641">
            <v>1.9929499937264016E-2</v>
          </cell>
        </row>
        <row r="642">
          <cell r="A642" t="str">
            <v>ITOT-SWHCONBR6</v>
          </cell>
          <cell r="B642" t="str">
            <v>VAR_fout</v>
          </cell>
          <cell r="C642" t="str">
            <v>ITOT-SWHC</v>
          </cell>
          <cell r="I642">
            <v>1.2674080809400507E-3</v>
          </cell>
          <cell r="J642">
            <v>1.4723204174514428E-3</v>
          </cell>
        </row>
        <row r="643">
          <cell r="A643" t="str">
            <v>ITOT-SWHCONBR6</v>
          </cell>
          <cell r="B643" t="str">
            <v>VAR_fin</v>
          </cell>
          <cell r="C643" t="str">
            <v>CON</v>
          </cell>
          <cell r="I643">
            <v>1.2674080809400507E-3</v>
          </cell>
          <cell r="J643">
            <v>1.4723204174514428E-3</v>
          </cell>
        </row>
        <row r="644">
          <cell r="A644" t="str">
            <v>ITOT-SWHCONBR6</v>
          </cell>
          <cell r="B644" t="str">
            <v>VAR_ncap</v>
          </cell>
          <cell r="C644" t="str">
            <v>-</v>
          </cell>
          <cell r="I644">
            <v>6.4201666861968997E-5</v>
          </cell>
          <cell r="J644">
            <v>3.10336498520014E-5</v>
          </cell>
        </row>
        <row r="645">
          <cell r="A645" t="str">
            <v>ITOT-SWHCONBR6</v>
          </cell>
          <cell r="B645" t="str">
            <v>VAR_cap</v>
          </cell>
          <cell r="C645" t="str">
            <v>-</v>
          </cell>
          <cell r="I645">
            <v>6.4201666861968997E-5</v>
          </cell>
          <cell r="J645">
            <v>7.7626951782434095E-5</v>
          </cell>
        </row>
        <row r="646">
          <cell r="A646" t="str">
            <v>RHNM-SHNGAHP</v>
          </cell>
          <cell r="B646" t="str">
            <v>VAR_fout</v>
          </cell>
          <cell r="C646" t="str">
            <v>CO2_R</v>
          </cell>
          <cell r="H646">
            <v>24.2341709627926</v>
          </cell>
          <cell r="I646">
            <v>30.148090296199499</v>
          </cell>
          <cell r="J646">
            <v>35.736524069235003</v>
          </cell>
        </row>
        <row r="647">
          <cell r="A647" t="str">
            <v>RHNM-SHNGAHP</v>
          </cell>
          <cell r="B647" t="str">
            <v>VAR_fout</v>
          </cell>
          <cell r="C647" t="str">
            <v>RHNM-SHANGAH</v>
          </cell>
          <cell r="H647">
            <v>0.87209270571350284</v>
          </cell>
          <cell r="I647">
            <v>1.0995676744988154</v>
          </cell>
          <cell r="J647">
            <v>1.342002125223277</v>
          </cell>
        </row>
        <row r="648">
          <cell r="A648" t="str">
            <v>RHNM-SHNGAHP</v>
          </cell>
          <cell r="B648" t="str">
            <v>VAR_fin</v>
          </cell>
          <cell r="C648" t="str">
            <v>RNGA</v>
          </cell>
          <cell r="H648">
            <v>0.42968388231901788</v>
          </cell>
          <cell r="I648">
            <v>0.53454060808864345</v>
          </cell>
          <cell r="J648">
            <v>0.63362631328430841</v>
          </cell>
        </row>
        <row r="649">
          <cell r="A649" t="str">
            <v>RHNM-SHNGAHP</v>
          </cell>
          <cell r="B649" t="str">
            <v>VAR_fin</v>
          </cell>
          <cell r="C649" t="str">
            <v>RHNMELCHPC</v>
          </cell>
          <cell r="H649">
            <v>0.87209270571350284</v>
          </cell>
          <cell r="I649">
            <v>1.0995676744988154</v>
          </cell>
          <cell r="J649">
            <v>1.342002125223277</v>
          </cell>
        </row>
        <row r="650">
          <cell r="A650" t="str">
            <v>RHNM-SHNGAHP</v>
          </cell>
          <cell r="B650" t="str">
            <v>VAR_ncap</v>
          </cell>
          <cell r="C650" t="str">
            <v>-</v>
          </cell>
          <cell r="H650">
            <v>2.1855221507268499E-2</v>
          </cell>
          <cell r="I650">
            <v>4.2824053631654702E-2</v>
          </cell>
          <cell r="J650">
            <v>6.4241431503165899E-2</v>
          </cell>
        </row>
        <row r="651">
          <cell r="A651" t="str">
            <v>RHNM-SHNGAHP</v>
          </cell>
          <cell r="B651" t="str">
            <v>VAR_cap</v>
          </cell>
          <cell r="C651" t="str">
            <v>-</v>
          </cell>
          <cell r="H651">
            <v>6.7871590861265318E-2</v>
          </cell>
          <cell r="I651">
            <v>8.5489063932720308E-2</v>
          </cell>
          <cell r="J651">
            <v>0.10456428999153097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ELC5</v>
          </cell>
          <cell r="H652">
            <v>1.36029552091956E-3</v>
          </cell>
          <cell r="I652">
            <v>1.4318925403564197E-3</v>
          </cell>
          <cell r="J652">
            <v>5.458452679490927E-4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SCOM_ELC</v>
          </cell>
          <cell r="H653">
            <v>2.0376534025130706E-3</v>
          </cell>
          <cell r="I653">
            <v>2.7754200727626178E-3</v>
          </cell>
          <cell r="J653">
            <v>7.5558257972211773E-4</v>
          </cell>
        </row>
        <row r="654">
          <cell r="A654" t="str">
            <v>D-SCOM_KEV_WOD_ELC_CHP</v>
          </cell>
          <cell r="B654" t="str">
            <v>VAR_fin</v>
          </cell>
          <cell r="C654" t="str">
            <v>SCOM_KEV_WOD_ELC_CHP</v>
          </cell>
          <cell r="H654">
            <v>3.3704235549888561E-3</v>
          </cell>
          <cell r="I654">
            <v>4.181339039099106E-3</v>
          </cell>
          <cell r="J654">
            <v>1.2781416927577555E-3</v>
          </cell>
        </row>
        <row r="655">
          <cell r="A655" t="str">
            <v>RHES-SHCONBR5</v>
          </cell>
          <cell r="B655" t="str">
            <v>VAR_fout</v>
          </cell>
          <cell r="C655" t="str">
            <v>RHES-SHCON</v>
          </cell>
          <cell r="H655">
            <v>1.9229598818488733E-3</v>
          </cell>
          <cell r="I655">
            <v>1.9306079650545699E-3</v>
          </cell>
          <cell r="J655">
            <v>1.1889189412033563E-3</v>
          </cell>
        </row>
        <row r="656">
          <cell r="A656" t="str">
            <v>RHES-SHCONBR5</v>
          </cell>
          <cell r="B656" t="str">
            <v>VAR_fin</v>
          </cell>
          <cell r="C656" t="str">
            <v>CON</v>
          </cell>
          <cell r="H656">
            <v>1.9229598818488733E-3</v>
          </cell>
          <cell r="I656">
            <v>1.9306079650545699E-3</v>
          </cell>
          <cell r="J656">
            <v>1.1889189412033563E-3</v>
          </cell>
        </row>
        <row r="657">
          <cell r="A657" t="str">
            <v>RHES-SHCONBR5</v>
          </cell>
          <cell r="B657" t="str">
            <v>VAR_ncap</v>
          </cell>
          <cell r="C657" t="str">
            <v>-</v>
          </cell>
          <cell r="H657">
            <v>1.5998727863985101E-7</v>
          </cell>
          <cell r="I657">
            <v>2.10039730502797E-7</v>
          </cell>
          <cell r="J657">
            <v>3.7844956077986598E-7</v>
          </cell>
        </row>
        <row r="658">
          <cell r="A658" t="str">
            <v>RHES-SHCONBR5</v>
          </cell>
          <cell r="B658" t="str">
            <v>VAR_cap</v>
          </cell>
          <cell r="C658" t="str">
            <v>-</v>
          </cell>
          <cell r="H658">
            <v>1.6295656864313043E-4</v>
          </cell>
          <cell r="I658">
            <v>1.6313212615617852E-4</v>
          </cell>
          <cell r="J658">
            <v>9.5001538969491156E-5</v>
          </cell>
        </row>
        <row r="659">
          <cell r="A659" t="str">
            <v>RHNS-SHCONBR</v>
          </cell>
          <cell r="B659" t="str">
            <v>VAR_fout</v>
          </cell>
          <cell r="C659" t="str">
            <v>RHNS-SHCON</v>
          </cell>
          <cell r="H659">
            <v>3.8693083542593785E-3</v>
          </cell>
          <cell r="I659">
            <v>4.761134371489009E-3</v>
          </cell>
          <cell r="J659">
            <v>4.8750303497315933E-3</v>
          </cell>
        </row>
        <row r="660">
          <cell r="A660" t="str">
            <v>RHNS-SHCONBR</v>
          </cell>
          <cell r="B660" t="str">
            <v>VAR_fin</v>
          </cell>
          <cell r="C660" t="str">
            <v>CON</v>
          </cell>
          <cell r="H660">
            <v>3.8693083542593785E-3</v>
          </cell>
          <cell r="I660">
            <v>4.761134371489009E-3</v>
          </cell>
          <cell r="J660">
            <v>4.8750303497315933E-3</v>
          </cell>
        </row>
        <row r="661">
          <cell r="A661" t="str">
            <v>RHNS-SHCONBR</v>
          </cell>
          <cell r="B661" t="str">
            <v>VAR_ncap</v>
          </cell>
          <cell r="C661" t="str">
            <v>-</v>
          </cell>
          <cell r="H661">
            <v>6.4244666162788599E-7</v>
          </cell>
          <cell r="I661">
            <v>6.7138782408217797E-5</v>
          </cell>
          <cell r="J661">
            <v>1.12004390380631E-5</v>
          </cell>
        </row>
        <row r="662">
          <cell r="A662" t="str">
            <v>RHNS-SHCONBR</v>
          </cell>
          <cell r="B662" t="str">
            <v>VAR_cap</v>
          </cell>
          <cell r="C662" t="str">
            <v>-</v>
          </cell>
          <cell r="H662">
            <v>2.7441373005190157E-4</v>
          </cell>
          <cell r="I662">
            <v>3.415134319774036E-4</v>
          </cell>
          <cell r="J662">
            <v>3.5285174255897096E-4</v>
          </cell>
        </row>
        <row r="663">
          <cell r="A663" t="str">
            <v>D-RHEM_SOLELC</v>
          </cell>
          <cell r="B663" t="str">
            <v>VAR_fout</v>
          </cell>
          <cell r="C663" t="str">
            <v>ELC5</v>
          </cell>
          <cell r="H663">
            <v>3.0074682453327868E-3</v>
          </cell>
          <cell r="I663">
            <v>2.4009027878636505E-3</v>
          </cell>
          <cell r="J663">
            <v>1.6866775389961287E-3</v>
          </cell>
        </row>
        <row r="664">
          <cell r="A664" t="str">
            <v>D-RHEM_SOLELC</v>
          </cell>
          <cell r="B664" t="str">
            <v>VAR_fout</v>
          </cell>
          <cell r="C664" t="str">
            <v>RHEM_ELC</v>
          </cell>
          <cell r="H664">
            <v>1.7148125469056448</v>
          </cell>
          <cell r="I664">
            <v>1.8035832999128638</v>
          </cell>
          <cell r="J664">
            <v>1.99296872184811</v>
          </cell>
        </row>
        <row r="665">
          <cell r="A665" t="str">
            <v>D-RHEM_SOLELC</v>
          </cell>
          <cell r="B665" t="str">
            <v>VAR_fin</v>
          </cell>
          <cell r="C665" t="str">
            <v>RHEM_SOL_ELC</v>
          </cell>
          <cell r="H665">
            <v>1.7178200151509786</v>
          </cell>
          <cell r="I665">
            <v>1.8059842027007278</v>
          </cell>
          <cell r="J665">
            <v>1.9946553993871059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ITOT-ELS</v>
          </cell>
          <cell r="J666">
            <v>0.40447045523133801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ITOT-SWHC</v>
          </cell>
          <cell r="J667">
            <v>7.0530607935066006E-2</v>
          </cell>
        </row>
        <row r="668">
          <cell r="A668" t="str">
            <v>ITOT-SWHCONBR7</v>
          </cell>
          <cell r="B668" t="str">
            <v>VAR_fin</v>
          </cell>
          <cell r="C668" t="str">
            <v>CON</v>
          </cell>
          <cell r="J668">
            <v>0.47500106316640439</v>
          </cell>
        </row>
        <row r="669">
          <cell r="A669" t="str">
            <v>ITOT-SWHCONBR7</v>
          </cell>
          <cell r="B669" t="str">
            <v>VAR_ncap</v>
          </cell>
          <cell r="C669" t="str">
            <v>-</v>
          </cell>
          <cell r="J669">
            <v>2.5836336053792801E-2</v>
          </cell>
        </row>
        <row r="670">
          <cell r="A670" t="str">
            <v>ITOT-SWHCONBR7</v>
          </cell>
          <cell r="B670" t="str">
            <v>VAR_cap</v>
          </cell>
          <cell r="C670" t="str">
            <v>-</v>
          </cell>
          <cell r="J670">
            <v>2.5836336053792801E-2</v>
          </cell>
        </row>
        <row r="671">
          <cell r="A671" t="str">
            <v>RHNS-SHSTG-ELCHP</v>
          </cell>
          <cell r="B671" t="str">
            <v>VAR_fout</v>
          </cell>
          <cell r="C671" t="str">
            <v>RHNS-SHAELCH</v>
          </cell>
          <cell r="H671">
            <v>0.21245433982056644</v>
          </cell>
          <cell r="I671">
            <v>0.29837549881420988</v>
          </cell>
          <cell r="J671">
            <v>0.43081598891652301</v>
          </cell>
        </row>
        <row r="672">
          <cell r="A672" t="str">
            <v>RHNS-SHSTG-ELCHP</v>
          </cell>
          <cell r="B672" t="str">
            <v>VAR_fout</v>
          </cell>
          <cell r="C672" t="str">
            <v>AUX_RHNS-SHSTG-ELCHP_OUT</v>
          </cell>
          <cell r="H672">
            <v>0.21266679416038681</v>
          </cell>
          <cell r="I672">
            <v>0.29867387431302411</v>
          </cell>
          <cell r="J672">
            <v>0.43124680490543976</v>
          </cell>
        </row>
        <row r="673">
          <cell r="A673" t="str">
            <v>RHNS-SHSTG-ELCHP</v>
          </cell>
          <cell r="B673" t="str">
            <v>VAR_fin</v>
          </cell>
          <cell r="C673" t="str">
            <v>RHNS-SHAELCH</v>
          </cell>
          <cell r="H673">
            <v>0.21246035735084409</v>
          </cell>
          <cell r="I673">
            <v>0.29838818049613391</v>
          </cell>
          <cell r="J673">
            <v>0.43082977005174428</v>
          </cell>
        </row>
        <row r="674">
          <cell r="A674" t="str">
            <v>RHNS-SHSTG-ELCHP</v>
          </cell>
          <cell r="B674" t="str">
            <v>VAR_ncap</v>
          </cell>
          <cell r="C674" t="str">
            <v>-</v>
          </cell>
          <cell r="H674">
            <v>6.7785179198607704E-3</v>
          </cell>
          <cell r="I674">
            <v>2.0072698830306501E-2</v>
          </cell>
          <cell r="J674">
            <v>2.6528425362432901E-2</v>
          </cell>
        </row>
        <row r="675">
          <cell r="A675" t="str">
            <v>RHNS-SHSTG-ELCHP</v>
          </cell>
          <cell r="B675" t="str">
            <v>VAR_cap</v>
          </cell>
          <cell r="C675" t="str">
            <v>-</v>
          </cell>
          <cell r="H675">
            <v>3.0307412003118712E-2</v>
          </cell>
          <cell r="I675">
            <v>3.5658576010087581E-2</v>
          </cell>
          <cell r="J675">
            <v>4.3854534684844813E-2</v>
          </cell>
        </row>
        <row r="676">
          <cell r="A676" t="str">
            <v>RHNS-SHSOLBR</v>
          </cell>
          <cell r="B676" t="str">
            <v>VAR_fout</v>
          </cell>
          <cell r="C676" t="str">
            <v>RHNS-SHASOL</v>
          </cell>
          <cell r="H676">
            <v>5.3508344013162104E-4</v>
          </cell>
          <cell r="I676">
            <v>5.4359572608788265E-4</v>
          </cell>
          <cell r="J676">
            <v>8.1927944177097832E-4</v>
          </cell>
        </row>
        <row r="677">
          <cell r="A677" t="str">
            <v>RHNS-SHSOLBR</v>
          </cell>
          <cell r="B677" t="str">
            <v>VAR_fin</v>
          </cell>
          <cell r="C677" t="str">
            <v>SOL</v>
          </cell>
          <cell r="H677">
            <v>5.3508344013162104E-4</v>
          </cell>
          <cell r="I677">
            <v>5.4359572608788265E-4</v>
          </cell>
          <cell r="J677">
            <v>8.1927944177097832E-4</v>
          </cell>
        </row>
        <row r="678">
          <cell r="A678" t="str">
            <v>RHNS-SHSOLBR</v>
          </cell>
          <cell r="B678" t="str">
            <v>VAR_ncap</v>
          </cell>
          <cell r="C678" t="str">
            <v>-</v>
          </cell>
          <cell r="H678">
            <v>1.2630133798623801E-4</v>
          </cell>
          <cell r="I678">
            <v>2.4107590373575099E-4</v>
          </cell>
          <cell r="J678">
            <v>1.0790829574918299E-4</v>
          </cell>
        </row>
        <row r="679">
          <cell r="A679" t="str">
            <v>RHNS-SHSOLBR</v>
          </cell>
          <cell r="B679" t="str">
            <v>VAR_cap</v>
          </cell>
          <cell r="C679" t="str">
            <v>-</v>
          </cell>
          <cell r="H679">
            <v>1.2425363399031124E-3</v>
          </cell>
          <cell r="I679">
            <v>4.1104384555088868E-4</v>
          </cell>
          <cell r="J679">
            <v>3.355901493534456E-4</v>
          </cell>
        </row>
        <row r="680">
          <cell r="A680" t="str">
            <v>RHES-SHPLTBR</v>
          </cell>
          <cell r="B680" t="str">
            <v>VAR_fout</v>
          </cell>
          <cell r="C680" t="str">
            <v>RHES-SHPLT</v>
          </cell>
          <cell r="H680">
            <v>7.5304895110143474E-2</v>
          </cell>
          <cell r="I680">
            <v>8.0712153369177531E-2</v>
          </cell>
          <cell r="J680">
            <v>7.6416408141024822E-2</v>
          </cell>
        </row>
        <row r="681">
          <cell r="A681" t="str">
            <v>RHES-SHPLTBR</v>
          </cell>
          <cell r="B681" t="str">
            <v>VAR_fin</v>
          </cell>
          <cell r="C681" t="str">
            <v>RPLT</v>
          </cell>
          <cell r="H681">
            <v>0.10110266410996366</v>
          </cell>
          <cell r="I681">
            <v>0.10799956096300796</v>
          </cell>
          <cell r="J681">
            <v>0.10147087274509929</v>
          </cell>
        </row>
        <row r="682">
          <cell r="A682" t="str">
            <v>RHES-SHPLTBR</v>
          </cell>
          <cell r="B682" t="str">
            <v>VAR_ncap</v>
          </cell>
          <cell r="C682" t="str">
            <v>-</v>
          </cell>
          <cell r="H682">
            <v>1.1205707002327799E-3</v>
          </cell>
          <cell r="I682">
            <v>5.4402928517804901E-3</v>
          </cell>
          <cell r="J682">
            <v>1.78428357054667E-3</v>
          </cell>
        </row>
        <row r="683">
          <cell r="A683" t="str">
            <v>RHES-SHPLTBR</v>
          </cell>
          <cell r="B683" t="str">
            <v>VAR_cap</v>
          </cell>
          <cell r="C683" t="str">
            <v>-</v>
          </cell>
          <cell r="H683">
            <v>6.1416972438199657E-3</v>
          </cell>
          <cell r="I683">
            <v>6.5618766462663897E-3</v>
          </cell>
          <cell r="J683">
            <v>6.2061151531895625E-3</v>
          </cell>
        </row>
        <row r="684">
          <cell r="A684" t="str">
            <v>RHES-SHCONBR6</v>
          </cell>
          <cell r="B684" t="str">
            <v>VAR_fout</v>
          </cell>
          <cell r="C684" t="str">
            <v>RHES-SHCON</v>
          </cell>
          <cell r="H684">
            <v>5.4999465396320829E-4</v>
          </cell>
          <cell r="I684">
            <v>5.2918377156768053E-4</v>
          </cell>
          <cell r="J684">
            <v>3.522681265165013E-4</v>
          </cell>
        </row>
        <row r="685">
          <cell r="A685" t="str">
            <v>RHES-SHCONBR6</v>
          </cell>
          <cell r="B685" t="str">
            <v>VAR_fin</v>
          </cell>
          <cell r="C685" t="str">
            <v>CON</v>
          </cell>
          <cell r="H685">
            <v>5.4999465396320829E-4</v>
          </cell>
          <cell r="I685">
            <v>5.2918377156768053E-4</v>
          </cell>
          <cell r="J685">
            <v>3.522681265165013E-4</v>
          </cell>
        </row>
        <row r="686">
          <cell r="A686" t="str">
            <v>RHES-SHCONBR6</v>
          </cell>
          <cell r="B686" t="str">
            <v>VAR_ncap</v>
          </cell>
          <cell r="C686" t="str">
            <v>-</v>
          </cell>
          <cell r="H686">
            <v>1.3680610802105799E-7</v>
          </cell>
          <cell r="I686">
            <v>1.4189200003678901E-7</v>
          </cell>
          <cell r="J686">
            <v>2.1459645089252001E-7</v>
          </cell>
        </row>
        <row r="687">
          <cell r="A687" t="str">
            <v>RHES-SHCONBR6</v>
          </cell>
          <cell r="B687" t="str">
            <v>VAR_cap</v>
          </cell>
          <cell r="C687" t="str">
            <v>-</v>
          </cell>
          <cell r="H687">
            <v>4.1686133278265025E-5</v>
          </cell>
          <cell r="I687">
            <v>4.1789767011281321E-5</v>
          </cell>
          <cell r="J687">
            <v>2.4624651452864418E-5</v>
          </cell>
        </row>
        <row r="688">
          <cell r="A688" t="str">
            <v>RHSA-WHPLTBR</v>
          </cell>
          <cell r="B688" t="str">
            <v>VAR_fout</v>
          </cell>
          <cell r="C688" t="str">
            <v>RHSA-WHPLT</v>
          </cell>
          <cell r="H688">
            <v>0.17178638782999117</v>
          </cell>
          <cell r="I688">
            <v>0.19773745737336546</v>
          </cell>
          <cell r="J688">
            <v>0.21386967758813016</v>
          </cell>
        </row>
        <row r="689">
          <cell r="A689" t="str">
            <v>RHSA-WHPLTBR</v>
          </cell>
          <cell r="B689" t="str">
            <v>VAR_fin</v>
          </cell>
          <cell r="C689" t="str">
            <v>RPLT</v>
          </cell>
          <cell r="H689">
            <v>0.36509476465825724</v>
          </cell>
          <cell r="I689">
            <v>0.41283996839265064</v>
          </cell>
          <cell r="J689">
            <v>0.4329020824294863</v>
          </cell>
        </row>
        <row r="690">
          <cell r="A690" t="str">
            <v>RHSA-WHPLTBR</v>
          </cell>
          <cell r="B690" t="str">
            <v>VAR_ncap</v>
          </cell>
          <cell r="C690" t="str">
            <v>-</v>
          </cell>
          <cell r="H690">
            <v>7.8720985080993205E-3</v>
          </cell>
          <cell r="I690">
            <v>5.6778173163854603E-3</v>
          </cell>
          <cell r="J690">
            <v>7.1909543801935401E-3</v>
          </cell>
        </row>
        <row r="691">
          <cell r="A691" t="str">
            <v>RHSA-WHPLTBR</v>
          </cell>
          <cell r="B691" t="str">
            <v>VAR_cap</v>
          </cell>
          <cell r="C691" t="str">
            <v>-</v>
          </cell>
          <cell r="H691">
            <v>1.1794050822303129E-2</v>
          </cell>
          <cell r="I691">
            <v>1.3552972149779451E-2</v>
          </cell>
          <cell r="J691">
            <v>1.4640770145408809E-2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ITOT-ELS</v>
          </cell>
          <cell r="J692">
            <v>3.1126098919448939E-4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ITOT-SWHC</v>
          </cell>
          <cell r="J693">
            <v>1.2017851328465249E-3</v>
          </cell>
        </row>
        <row r="694">
          <cell r="A694" t="str">
            <v>ITOT-SWHCONBR8</v>
          </cell>
          <cell r="B694" t="str">
            <v>VAR_fin</v>
          </cell>
          <cell r="C694" t="str">
            <v>CON</v>
          </cell>
          <cell r="J694">
            <v>1.513046122041013E-3</v>
          </cell>
        </row>
        <row r="695">
          <cell r="A695" t="str">
            <v>ITOT-SWHCONBR8</v>
          </cell>
          <cell r="B695" t="str">
            <v>VAR_ncap</v>
          </cell>
          <cell r="C695" t="str">
            <v>-</v>
          </cell>
          <cell r="J695">
            <v>7.9004980372648505E-5</v>
          </cell>
        </row>
        <row r="696">
          <cell r="A696" t="str">
            <v>ITOT-SWHCONBR8</v>
          </cell>
          <cell r="B696" t="str">
            <v>VAR_cap</v>
          </cell>
          <cell r="C696" t="str">
            <v>-</v>
          </cell>
          <cell r="J696">
            <v>7.9004980372648505E-5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ELC5</v>
          </cell>
          <cell r="H697">
            <v>2.1341243146982855E-3</v>
          </cell>
          <cell r="I697">
            <v>2.3339285867865225E-3</v>
          </cell>
          <cell r="J697">
            <v>1.4580717846759076E-3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SCOM_ELC</v>
          </cell>
          <cell r="H698">
            <v>6.0087103631131728E-3</v>
          </cell>
          <cell r="I698">
            <v>2.8244377167604275E-2</v>
          </cell>
          <cell r="J698">
            <v>1.9195304410354143E-2</v>
          </cell>
        </row>
        <row r="699">
          <cell r="A699" t="str">
            <v>D-SCOM_KEV_HFC_ELC_CHP</v>
          </cell>
          <cell r="B699" t="str">
            <v>VAR_fin</v>
          </cell>
          <cell r="C699" t="str">
            <v>SCOM_KEV_HFC_ELC_CHP</v>
          </cell>
          <cell r="H699">
            <v>8.1149449593423389E-3</v>
          </cell>
          <cell r="I699">
            <v>3.056908691566616E-2</v>
          </cell>
          <cell r="J699">
            <v>2.0632817177290659E-2</v>
          </cell>
        </row>
        <row r="700">
          <cell r="A700" t="str">
            <v>D-EH2R</v>
          </cell>
          <cell r="B700" t="str">
            <v>VAR_fout</v>
          </cell>
          <cell r="C700" t="str">
            <v>EH2</v>
          </cell>
          <cell r="I700">
            <v>9.6487770812963246E-3</v>
          </cell>
          <cell r="J700">
            <v>0.10184392956937638</v>
          </cell>
        </row>
        <row r="701">
          <cell r="A701" t="str">
            <v>D-EH2R</v>
          </cell>
          <cell r="B701" t="str">
            <v>VAR_fin</v>
          </cell>
          <cell r="C701" t="str">
            <v>H2</v>
          </cell>
          <cell r="I701">
            <v>9.6487770812963246E-3</v>
          </cell>
          <cell r="J701">
            <v>0.10184392956937638</v>
          </cell>
        </row>
        <row r="702">
          <cell r="A702" t="str">
            <v>D-EH2R</v>
          </cell>
          <cell r="B702" t="str">
            <v>VAR_ncap</v>
          </cell>
          <cell r="C702" t="str">
            <v>-</v>
          </cell>
          <cell r="H702">
            <v>3.68413419237363E-6</v>
          </cell>
          <cell r="I702">
            <v>1.24675601456488E-3</v>
          </cell>
          <cell r="J702">
            <v>3.9869461115476599E-3</v>
          </cell>
        </row>
        <row r="703">
          <cell r="A703" t="str">
            <v>D-EH2R</v>
          </cell>
          <cell r="B703" t="str">
            <v>VAR_cap</v>
          </cell>
          <cell r="C703" t="str">
            <v>-</v>
          </cell>
          <cell r="H703">
            <v>3.68413419237363E-6</v>
          </cell>
          <cell r="I703">
            <v>1.24740855549859E-3</v>
          </cell>
          <cell r="J703">
            <v>4.41398653604243E-3</v>
          </cell>
        </row>
        <row r="704">
          <cell r="A704" t="str">
            <v>SCOM-ELCSPECADV</v>
          </cell>
          <cell r="B704" t="str">
            <v>VAR_fout</v>
          </cell>
          <cell r="C704" t="str">
            <v>SCOM-ELS</v>
          </cell>
          <cell r="H704">
            <v>8.5674430348503208</v>
          </cell>
          <cell r="I704">
            <v>10.634096998949385</v>
          </cell>
          <cell r="J704">
            <v>13.001393686676748</v>
          </cell>
        </row>
        <row r="705">
          <cell r="A705" t="str">
            <v>SCOM-ELCSPECADV</v>
          </cell>
          <cell r="B705" t="str">
            <v>VAR_fin</v>
          </cell>
          <cell r="C705" t="str">
            <v>SCOM_ELC</v>
          </cell>
          <cell r="H705">
            <v>5.7116286899002118</v>
          </cell>
          <cell r="I705">
            <v>7.089397999299587</v>
          </cell>
          <cell r="J705">
            <v>8.6675957911178401</v>
          </cell>
        </row>
        <row r="706">
          <cell r="A706" t="str">
            <v>SCOM-ELCSPECADV</v>
          </cell>
          <cell r="B706" t="str">
            <v>VAR_ncap</v>
          </cell>
          <cell r="C706" t="str">
            <v>-</v>
          </cell>
          <cell r="H706">
            <v>0.18382980180833799</v>
          </cell>
          <cell r="I706">
            <v>0.21844437762826499</v>
          </cell>
          <cell r="J706">
            <v>0.50079085600217998</v>
          </cell>
        </row>
        <row r="707">
          <cell r="A707" t="str">
            <v>SCOM-ELCSPECADV</v>
          </cell>
          <cell r="B707" t="str">
            <v>VAR_cap</v>
          </cell>
          <cell r="C707" t="str">
            <v>-</v>
          </cell>
          <cell r="H707">
            <v>0.90557303247677112</v>
          </cell>
          <cell r="I707">
            <v>1.1240167428624013</v>
          </cell>
          <cell r="J707">
            <v>1.3742380933424745</v>
          </cell>
        </row>
        <row r="708">
          <cell r="A708" t="str">
            <v>RHSA-WHLTHRD</v>
          </cell>
          <cell r="B708" t="str">
            <v>VAR_fout</v>
          </cell>
          <cell r="C708" t="str">
            <v>RHSA-WHLTHRD</v>
          </cell>
          <cell r="H708">
            <v>1.5020416677293913</v>
          </cell>
          <cell r="I708">
            <v>1.6917280786224704</v>
          </cell>
          <cell r="J708">
            <v>1.8509915433618143</v>
          </cell>
        </row>
        <row r="709">
          <cell r="A709" t="str">
            <v>RHSA-WHLTHRD</v>
          </cell>
          <cell r="B709" t="str">
            <v>VAR_fin</v>
          </cell>
          <cell r="C709" t="str">
            <v>RHSA_LTH</v>
          </cell>
          <cell r="H709">
            <v>2.6649944185405618</v>
          </cell>
          <cell r="I709">
            <v>2.960993418218635</v>
          </cell>
          <cell r="J709">
            <v>3.1681586137317908</v>
          </cell>
        </row>
        <row r="710">
          <cell r="A710" t="str">
            <v>RHSA-WHLTHRD</v>
          </cell>
          <cell r="B710" t="str">
            <v>VAR_ncap</v>
          </cell>
          <cell r="C710" t="str">
            <v>-</v>
          </cell>
          <cell r="H710">
            <v>6.8655410605946293E-2</v>
          </cell>
          <cell r="I710">
            <v>8.3064894378812398E-2</v>
          </cell>
          <cell r="J710">
            <v>0.109158927721118</v>
          </cell>
        </row>
        <row r="711">
          <cell r="A711" t="str">
            <v>RHSA-WHLTHRD</v>
          </cell>
          <cell r="B711" t="str">
            <v>VAR_cap</v>
          </cell>
          <cell r="C711" t="str">
            <v>-</v>
          </cell>
          <cell r="H711">
            <v>0.14224796585011198</v>
          </cell>
          <cell r="I711">
            <v>0.17685007385817303</v>
          </cell>
          <cell r="J711">
            <v>0.22549757616659105</v>
          </cell>
        </row>
        <row r="712">
          <cell r="A712" t="str">
            <v>RHES-SHCONBR7</v>
          </cell>
          <cell r="B712" t="str">
            <v>VAR_fout</v>
          </cell>
          <cell r="C712" t="str">
            <v>RHES-SHCON</v>
          </cell>
          <cell r="H712">
            <v>5.2385844599542482E-4</v>
          </cell>
          <cell r="I712">
            <v>5.0237718829594419E-4</v>
          </cell>
          <cell r="J712">
            <v>3.3579363570401051E-4</v>
          </cell>
        </row>
        <row r="713">
          <cell r="A713" t="str">
            <v>RHES-SHCONBR7</v>
          </cell>
          <cell r="B713" t="str">
            <v>VAR_fin</v>
          </cell>
          <cell r="C713" t="str">
            <v>CON</v>
          </cell>
          <cell r="H713">
            <v>5.2385844599542482E-4</v>
          </cell>
          <cell r="I713">
            <v>5.0237718829594419E-4</v>
          </cell>
          <cell r="J713">
            <v>3.3579363570401051E-4</v>
          </cell>
        </row>
        <row r="714">
          <cell r="A714" t="str">
            <v>RHES-SHCONBR7</v>
          </cell>
          <cell r="B714" t="str">
            <v>VAR_ncap</v>
          </cell>
          <cell r="C714" t="str">
            <v>-</v>
          </cell>
          <cell r="H714">
            <v>1.3541889081152101E-7</v>
          </cell>
          <cell r="I714">
            <v>1.46203910776738E-7</v>
          </cell>
          <cell r="J714">
            <v>2.1471969754921401E-7</v>
          </cell>
        </row>
        <row r="715">
          <cell r="A715" t="str">
            <v>RHES-SHCONBR7</v>
          </cell>
          <cell r="B715" t="str">
            <v>VAR_cap</v>
          </cell>
          <cell r="C715" t="str">
            <v>-</v>
          </cell>
          <cell r="H715">
            <v>3.9177435733796776E-5</v>
          </cell>
          <cell r="I715">
            <v>3.9285897040854386E-5</v>
          </cell>
          <cell r="J715">
            <v>2.3177829941778474E-5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ITOT-ELS</v>
          </cell>
          <cell r="J716">
            <v>1.1950098763957556E-4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ITOT-SWHC</v>
          </cell>
          <cell r="J717">
            <v>6.9358301979349237E-4</v>
          </cell>
        </row>
        <row r="718">
          <cell r="A718" t="str">
            <v>ITOT-SWHCONBR9</v>
          </cell>
          <cell r="B718" t="str">
            <v>VAR_fin</v>
          </cell>
          <cell r="C718" t="str">
            <v>CON</v>
          </cell>
          <cell r="J718">
            <v>8.1308400743306745E-4</v>
          </cell>
        </row>
        <row r="719">
          <cell r="A719" t="str">
            <v>ITOT-SWHCONBR9</v>
          </cell>
          <cell r="B719" t="str">
            <v>VAR_ncap</v>
          </cell>
          <cell r="C719" t="str">
            <v>-</v>
          </cell>
          <cell r="J719">
            <v>4.0925346796315899E-5</v>
          </cell>
        </row>
        <row r="720">
          <cell r="A720" t="str">
            <v>ITOT-SWHCONBR9</v>
          </cell>
          <cell r="B720" t="str">
            <v>VAR_cap</v>
          </cell>
          <cell r="C720" t="str">
            <v>-</v>
          </cell>
          <cell r="J720">
            <v>4.0925346796315899E-5</v>
          </cell>
        </row>
        <row r="721">
          <cell r="A721" t="str">
            <v>SCOM-SHPLTBR</v>
          </cell>
          <cell r="B721" t="str">
            <v>VAR_fout</v>
          </cell>
          <cell r="C721" t="str">
            <v>SCOM-SHPLT</v>
          </cell>
          <cell r="H721">
            <v>0.87769024332239853</v>
          </cell>
          <cell r="I721">
            <v>0.94497281662556754</v>
          </cell>
          <cell r="J721">
            <v>0.90011286447272121</v>
          </cell>
        </row>
        <row r="722">
          <cell r="A722" t="str">
            <v>SCOM-SHPLTBR</v>
          </cell>
          <cell r="B722" t="str">
            <v>VAR_fin</v>
          </cell>
          <cell r="C722" t="str">
            <v>SCOMPLTBRC</v>
          </cell>
          <cell r="H722">
            <v>0.87769024332239853</v>
          </cell>
          <cell r="I722">
            <v>0.94497281662556754</v>
          </cell>
          <cell r="J722">
            <v>0.90011286447272121</v>
          </cell>
        </row>
        <row r="723">
          <cell r="A723" t="str">
            <v>SCOM-SHPLTBR</v>
          </cell>
          <cell r="B723" t="str">
            <v>VAR_fin</v>
          </cell>
          <cell r="C723" t="str">
            <v>SPLT</v>
          </cell>
          <cell r="H723">
            <v>1.3095075732838641</v>
          </cell>
          <cell r="I723">
            <v>1.40366115578761</v>
          </cell>
          <cell r="J723">
            <v>1.3370262524553682</v>
          </cell>
        </row>
        <row r="724">
          <cell r="A724" t="str">
            <v>SCOM-SHPLTBR</v>
          </cell>
          <cell r="B724" t="str">
            <v>VAR_ncap</v>
          </cell>
          <cell r="C724" t="str">
            <v>-</v>
          </cell>
          <cell r="H724">
            <v>3.66013460247352E-2</v>
          </cell>
          <cell r="I724">
            <v>3.7749335232930899E-2</v>
          </cell>
          <cell r="J724">
            <v>2.9772357338779101E-2</v>
          </cell>
        </row>
        <row r="725">
          <cell r="A725" t="str">
            <v>SCOM-SHPLTBR</v>
          </cell>
          <cell r="B725" t="str">
            <v>VAR_cap</v>
          </cell>
          <cell r="C725" t="str">
            <v>-</v>
          </cell>
          <cell r="H725">
            <v>6.8940425588966001E-2</v>
          </cell>
          <cell r="I725">
            <v>7.4354140282828843E-2</v>
          </cell>
          <cell r="J725">
            <v>7.2649011760159671E-2</v>
          </cell>
        </row>
        <row r="726">
          <cell r="A726" t="str">
            <v>ITOT-SWHELCHP</v>
          </cell>
          <cell r="B726" t="str">
            <v>VAR_fout</v>
          </cell>
          <cell r="C726" t="str">
            <v>ITOT-SWHAELCH</v>
          </cell>
          <cell r="H726">
            <v>7.4931216123064228</v>
          </cell>
          <cell r="I726">
            <v>7.5029841296748083</v>
          </cell>
          <cell r="J726">
            <v>9.2125719713935581</v>
          </cell>
        </row>
        <row r="727">
          <cell r="A727" t="str">
            <v>ITOT-SWHELCHP</v>
          </cell>
          <cell r="B727" t="str">
            <v>VAR_fin</v>
          </cell>
          <cell r="C727" t="str">
            <v>ITOT_ELC</v>
          </cell>
          <cell r="H727">
            <v>2.2948712624069652</v>
          </cell>
          <cell r="I727">
            <v>2.2554830263864774</v>
          </cell>
          <cell r="J727">
            <v>2.6708219584390878</v>
          </cell>
        </row>
        <row r="728">
          <cell r="A728" t="str">
            <v>ITOT-SWHELCHP</v>
          </cell>
          <cell r="B728" t="str">
            <v>VAR_fin</v>
          </cell>
          <cell r="C728" t="str">
            <v>ITOTELCHPC</v>
          </cell>
          <cell r="H728">
            <v>7.4931216123064228</v>
          </cell>
          <cell r="I728">
            <v>7.5029841296748083</v>
          </cell>
          <cell r="J728">
            <v>9.2125719713935581</v>
          </cell>
        </row>
        <row r="729">
          <cell r="A729" t="str">
            <v>ITOT-SWHELCHP</v>
          </cell>
          <cell r="B729" t="str">
            <v>VAR_ncap</v>
          </cell>
          <cell r="C729" t="str">
            <v>-</v>
          </cell>
          <cell r="H729">
            <v>0.13671382803694401</v>
          </cell>
          <cell r="I729">
            <v>0.11578588562983599</v>
          </cell>
          <cell r="J729">
            <v>0.36461890338896902</v>
          </cell>
        </row>
        <row r="730">
          <cell r="A730" t="str">
            <v>ITOT-SWHELCHP</v>
          </cell>
          <cell r="B730" t="str">
            <v>VAR_cap</v>
          </cell>
          <cell r="C730" t="str">
            <v>-</v>
          </cell>
          <cell r="H730">
            <v>0.40807483550656709</v>
          </cell>
          <cell r="I730">
            <v>0.41625107677865852</v>
          </cell>
          <cell r="J730">
            <v>0.50646456780772076</v>
          </cell>
        </row>
        <row r="731">
          <cell r="A731" t="str">
            <v>RHES-SHCONBR8</v>
          </cell>
          <cell r="B731" t="str">
            <v>VAR_fout</v>
          </cell>
          <cell r="C731" t="str">
            <v>RHES-SHCON</v>
          </cell>
          <cell r="H731">
            <v>1.5367906037765753E-4</v>
          </cell>
          <cell r="I731">
            <v>1.1756031068224625E-4</v>
          </cell>
          <cell r="J731">
            <v>8.4186667701050791E-5</v>
          </cell>
        </row>
        <row r="732">
          <cell r="A732" t="str">
            <v>RHES-SHCONBR8</v>
          </cell>
          <cell r="B732" t="str">
            <v>VAR_fin</v>
          </cell>
          <cell r="C732" t="str">
            <v>CON</v>
          </cell>
          <cell r="H732">
            <v>1.5367906037765753E-4</v>
          </cell>
          <cell r="I732">
            <v>1.1756031068224625E-4</v>
          </cell>
          <cell r="J732">
            <v>8.4186667701050791E-5</v>
          </cell>
        </row>
        <row r="733">
          <cell r="A733" t="str">
            <v>RHES-SHCONBR8</v>
          </cell>
          <cell r="B733" t="str">
            <v>VAR_ncap</v>
          </cell>
          <cell r="C733" t="str">
            <v>-</v>
          </cell>
          <cell r="H733">
            <v>6.6675817106833399E-8</v>
          </cell>
          <cell r="I733">
            <v>7.1873906591606498E-8</v>
          </cell>
          <cell r="J733">
            <v>1.01631898795417E-7</v>
          </cell>
        </row>
        <row r="734">
          <cell r="A734" t="str">
            <v>RHES-SHCONBR8</v>
          </cell>
          <cell r="B734" t="str">
            <v>VAR_cap</v>
          </cell>
          <cell r="C734" t="str">
            <v>-</v>
          </cell>
          <cell r="H734">
            <v>1.149389546626536E-6</v>
          </cell>
          <cell r="I734">
            <v>1.2167008434765309E-6</v>
          </cell>
          <cell r="J734">
            <v>1.0460274545891007E-6</v>
          </cell>
        </row>
        <row r="735">
          <cell r="A735" t="str">
            <v>RHEM-SHWODBR</v>
          </cell>
          <cell r="B735" t="str">
            <v>VAR_fout</v>
          </cell>
          <cell r="C735" t="str">
            <v>RHEM-SHWOD</v>
          </cell>
          <cell r="H735">
            <v>4.3729973913035902</v>
          </cell>
          <cell r="I735">
            <v>3.8885076504997889</v>
          </cell>
          <cell r="J735">
            <v>2.5741827515413984</v>
          </cell>
        </row>
        <row r="736">
          <cell r="A736" t="str">
            <v>RHEM-SHWODBR</v>
          </cell>
          <cell r="B736" t="str">
            <v>VAR_fin</v>
          </cell>
          <cell r="C736" t="str">
            <v>RHEMWODBRC</v>
          </cell>
          <cell r="H736">
            <v>4.3729973913035902</v>
          </cell>
          <cell r="I736">
            <v>3.8885076504997889</v>
          </cell>
          <cell r="J736">
            <v>2.5741827515413984</v>
          </cell>
        </row>
        <row r="737">
          <cell r="A737" t="str">
            <v>RHEM-SHWODBR</v>
          </cell>
          <cell r="B737" t="str">
            <v>VAR_fin</v>
          </cell>
          <cell r="C737" t="str">
            <v>RWOD</v>
          </cell>
          <cell r="H737">
            <v>6.0213945086407801</v>
          </cell>
          <cell r="I737">
            <v>5.3542768308277715</v>
          </cell>
          <cell r="J737">
            <v>3.5007544778580408</v>
          </cell>
        </row>
        <row r="738">
          <cell r="A738" t="str">
            <v>RHEM-SHWODBR</v>
          </cell>
          <cell r="B738" t="str">
            <v>VAR_ncap</v>
          </cell>
          <cell r="C738" t="str">
            <v>-</v>
          </cell>
          <cell r="H738">
            <v>0.187013903937162</v>
          </cell>
          <cell r="I738">
            <v>8.1553130375911401E-2</v>
          </cell>
          <cell r="J738">
            <v>4.3873476550328201E-2</v>
          </cell>
        </row>
        <row r="739">
          <cell r="A739" t="str">
            <v>RHEM-SHWODBR</v>
          </cell>
          <cell r="B739" t="str">
            <v>VAR_cap</v>
          </cell>
          <cell r="C739" t="str">
            <v>-</v>
          </cell>
          <cell r="H739">
            <v>0.30897365952474437</v>
          </cell>
          <cell r="I739">
            <v>0.27477694455530777</v>
          </cell>
          <cell r="J739">
            <v>0.18216441535917058</v>
          </cell>
        </row>
        <row r="740">
          <cell r="A740" t="str">
            <v>RHES-SHCONBR9</v>
          </cell>
          <cell r="B740" t="str">
            <v>VAR_fout</v>
          </cell>
          <cell r="C740" t="str">
            <v>RHES-SHCON</v>
          </cell>
          <cell r="H740">
            <v>1.4028301554670298E-4</v>
          </cell>
          <cell r="I740">
            <v>1.0292455449998653E-4</v>
          </cell>
          <cell r="J740">
            <v>7.1890908241842579E-5</v>
          </cell>
        </row>
        <row r="741">
          <cell r="A741" t="str">
            <v>RHES-SHCONBR9</v>
          </cell>
          <cell r="B741" t="str">
            <v>VAR_fin</v>
          </cell>
          <cell r="C741" t="str">
            <v>CON</v>
          </cell>
          <cell r="H741">
            <v>1.4028301554670298E-4</v>
          </cell>
          <cell r="I741">
            <v>1.0292455449998653E-4</v>
          </cell>
          <cell r="J741">
            <v>7.1890908241842579E-5</v>
          </cell>
        </row>
        <row r="742">
          <cell r="A742" t="str">
            <v>RHES-SHCONBR9</v>
          </cell>
          <cell r="B742" t="str">
            <v>VAR_ncap</v>
          </cell>
          <cell r="C742" t="str">
            <v>-</v>
          </cell>
          <cell r="H742">
            <v>1.31213321647345E-8</v>
          </cell>
          <cell r="I742">
            <v>1.6208100805582798E-8</v>
          </cell>
          <cell r="J742">
            <v>2.5046249773057601E-8</v>
          </cell>
        </row>
        <row r="743">
          <cell r="A743" t="str">
            <v>RHES-SHCONBR9</v>
          </cell>
          <cell r="B743" t="str">
            <v>VAR_cap</v>
          </cell>
          <cell r="C743" t="str">
            <v>-</v>
          </cell>
          <cell r="H743">
            <v>-7.4896925604377097E-8</v>
          </cell>
          <cell r="I743">
            <v>-5.9410505261084293E-8</v>
          </cell>
          <cell r="J743">
            <v>1.4441048976466893E-8</v>
          </cell>
        </row>
        <row r="744">
          <cell r="A744" t="str">
            <v>D-RHNS_LTH_CHPNGA</v>
          </cell>
          <cell r="B744" t="str">
            <v>VAR_fout</v>
          </cell>
          <cell r="C744" t="str">
            <v>RHSA_LTH</v>
          </cell>
          <cell r="H744">
            <v>5.2223023739840932E-2</v>
          </cell>
          <cell r="I744">
            <v>1.9568825618009197E-2</v>
          </cell>
          <cell r="J744">
            <v>1.6625089888071234E-5</v>
          </cell>
        </row>
        <row r="745">
          <cell r="A745" t="str">
            <v>D-RHNS_LTH_CHPNGA</v>
          </cell>
          <cell r="B745" t="str">
            <v>VAR_fout</v>
          </cell>
          <cell r="C745" t="str">
            <v>LTH</v>
          </cell>
          <cell r="H745">
            <v>4.7915920617305782E-5</v>
          </cell>
          <cell r="I745">
            <v>3.2654215415435574E-5</v>
          </cell>
          <cell r="J745">
            <v>1.1990519948425639E-5</v>
          </cell>
        </row>
        <row r="746">
          <cell r="A746" t="str">
            <v>D-RHNS_LTH_CHPNGA</v>
          </cell>
          <cell r="B746" t="str">
            <v>VAR_fout</v>
          </cell>
          <cell r="C746" t="str">
            <v>RHNS_LTH_CHPNGA_ON</v>
          </cell>
          <cell r="I746">
            <v>5.506006776678939E-3</v>
          </cell>
          <cell r="J746">
            <v>8.0763973203842843E-6</v>
          </cell>
        </row>
        <row r="747">
          <cell r="A747" t="str">
            <v>D-RHNS_LTH_CHPNGA</v>
          </cell>
          <cell r="B747" t="str">
            <v>VAR_fin</v>
          </cell>
          <cell r="C747" t="str">
            <v>RHNS_LTH_CHPNGA</v>
          </cell>
          <cell r="H747">
            <v>5.2271217502502229E-2</v>
          </cell>
          <cell r="I747">
            <v>2.5108547154956702E-2</v>
          </cell>
          <cell r="J747">
            <v>3.6692007156881167E-5</v>
          </cell>
        </row>
        <row r="748">
          <cell r="A748" t="str">
            <v>D-SLFO</v>
          </cell>
          <cell r="B748" t="str">
            <v>VAR_fout</v>
          </cell>
          <cell r="C748" t="str">
            <v>CO2</v>
          </cell>
          <cell r="H748">
            <v>769.07814215946405</v>
          </cell>
          <cell r="I748">
            <v>431.144252564434</v>
          </cell>
          <cell r="J748">
            <v>9.1760673995566701E-4</v>
          </cell>
        </row>
        <row r="749">
          <cell r="A749" t="str">
            <v>D-SLFO</v>
          </cell>
          <cell r="B749" t="str">
            <v>VAR_fout</v>
          </cell>
          <cell r="C749" t="str">
            <v>SLFO</v>
          </cell>
          <cell r="H749">
            <v>10.26326039727102</v>
          </cell>
          <cell r="I749">
            <v>5.7533006020566715</v>
          </cell>
          <cell r="J749">
            <v>0.24008627063850524</v>
          </cell>
        </row>
        <row r="750">
          <cell r="A750" t="str">
            <v>D-SLFO</v>
          </cell>
          <cell r="B750" t="str">
            <v>VAR_fin</v>
          </cell>
          <cell r="C750" t="str">
            <v>LFO</v>
          </cell>
          <cell r="H750">
            <v>10.43525294653274</v>
          </cell>
          <cell r="I750">
            <v>5.8499898584048147</v>
          </cell>
          <cell r="J750">
            <v>1.2450566349466313E-5</v>
          </cell>
        </row>
        <row r="751">
          <cell r="A751" t="str">
            <v>D-SLFO</v>
          </cell>
          <cell r="B751" t="str">
            <v>VAR_fin</v>
          </cell>
          <cell r="C751" t="str">
            <v>BDS</v>
          </cell>
          <cell r="H751">
            <v>2.3288312657112104E-3</v>
          </cell>
          <cell r="I751">
            <v>1.0341307541461059E-3</v>
          </cell>
          <cell r="J751">
            <v>0.24415329417164419</v>
          </cell>
        </row>
        <row r="752">
          <cell r="A752" t="str">
            <v>D-RCOA</v>
          </cell>
          <cell r="B752" t="str">
            <v>VAR_fout</v>
          </cell>
          <cell r="C752" t="str">
            <v>CO2</v>
          </cell>
        </row>
        <row r="753">
          <cell r="A753" t="str">
            <v>D-RCOA</v>
          </cell>
          <cell r="B753" t="str">
            <v>VAR_fout</v>
          </cell>
          <cell r="C753" t="str">
            <v>RCOA</v>
          </cell>
        </row>
        <row r="754">
          <cell r="A754" t="str">
            <v>D-RCOA</v>
          </cell>
          <cell r="B754" t="str">
            <v>VAR_fin</v>
          </cell>
          <cell r="C754" t="str">
            <v>COA</v>
          </cell>
        </row>
        <row r="755">
          <cell r="A755" t="str">
            <v>SCOM-ELCSPECDC</v>
          </cell>
          <cell r="B755" t="str">
            <v>VAR_fout</v>
          </cell>
          <cell r="C755" t="str">
            <v>SCOM-ELSDC</v>
          </cell>
          <cell r="H755">
            <v>13.179390887137931</v>
          </cell>
          <cell r="I755">
            <v>13.115304700392768</v>
          </cell>
          <cell r="J755">
            <v>12.838404140405576</v>
          </cell>
        </row>
        <row r="756">
          <cell r="A756" t="str">
            <v>SCOM-ELCSPECDC</v>
          </cell>
          <cell r="B756" t="str">
            <v>VAR_fin</v>
          </cell>
          <cell r="C756" t="str">
            <v>SCOM_ELC</v>
          </cell>
          <cell r="H756">
            <v>13.179390887137931</v>
          </cell>
          <cell r="I756">
            <v>13.115304700392768</v>
          </cell>
          <cell r="J756">
            <v>12.838404140405576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ELC5</v>
          </cell>
          <cell r="H757">
            <v>2.9379588660508132E-3</v>
          </cell>
          <cell r="I757">
            <v>3.0942970290220801E-3</v>
          </cell>
          <cell r="J757">
            <v>1.8595948404164287E-3</v>
          </cell>
        </row>
        <row r="758">
          <cell r="A758" t="str">
            <v>D-RHEM_KEV_WOD_ELC_CHP</v>
          </cell>
          <cell r="B758" t="str">
            <v>VAR_fout</v>
          </cell>
          <cell r="C758" t="str">
            <v>RHEM_ELC</v>
          </cell>
          <cell r="H758">
            <v>9.617903735397438E-3</v>
          </cell>
          <cell r="I758">
            <v>0.12758615093532383</v>
          </cell>
          <cell r="J758">
            <v>8.8450972304936759E-2</v>
          </cell>
        </row>
        <row r="759">
          <cell r="A759" t="str">
            <v>D-RHEM_KEV_WOD_ELC_CHP</v>
          </cell>
          <cell r="B759" t="str">
            <v>VAR_fin</v>
          </cell>
          <cell r="C759" t="str">
            <v>RHEM_KEV_WOD_ELC_CHP</v>
          </cell>
          <cell r="H759">
            <v>1.2532711168616954E-2</v>
          </cell>
          <cell r="I759">
            <v>0.13066389304152562</v>
          </cell>
          <cell r="J759">
            <v>9.0295203162894452E-2</v>
          </cell>
        </row>
        <row r="760">
          <cell r="A760" t="str">
            <v>RHES-SHSTG-SOL</v>
          </cell>
          <cell r="B760" t="str">
            <v>VAR_fout</v>
          </cell>
          <cell r="C760" t="str">
            <v>AUX_RHES-SHSTG-SOL_OUT</v>
          </cell>
          <cell r="H760">
            <v>1.0609536068862281E-2</v>
          </cell>
          <cell r="I760">
            <v>3.8493425581089665E-3</v>
          </cell>
          <cell r="J760">
            <v>4.2973983305259486E-3</v>
          </cell>
        </row>
        <row r="761">
          <cell r="A761" t="str">
            <v>RHES-SHSTG-SOL</v>
          </cell>
          <cell r="B761" t="str">
            <v>VAR_fout</v>
          </cell>
          <cell r="C761" t="str">
            <v>RHES-SHASOL</v>
          </cell>
          <cell r="H761">
            <v>1.0598937131730553E-2</v>
          </cell>
          <cell r="I761">
            <v>3.8454970610479226E-3</v>
          </cell>
          <cell r="J761">
            <v>4.2931052253006464E-3</v>
          </cell>
        </row>
        <row r="762">
          <cell r="A762" t="str">
            <v>RHES-SHSTG-SOL</v>
          </cell>
          <cell r="B762" t="str">
            <v>VAR_fin</v>
          </cell>
          <cell r="C762" t="str">
            <v>RHES-SHASOL</v>
          </cell>
          <cell r="H762">
            <v>1.061906220683391E-2</v>
          </cell>
          <cell r="I762">
            <v>3.8532199590038873E-3</v>
          </cell>
          <cell r="J762">
            <v>4.3035871143199469E-3</v>
          </cell>
        </row>
        <row r="763">
          <cell r="A763" t="str">
            <v>RHES-SHSTG-SOL</v>
          </cell>
          <cell r="B763" t="str">
            <v>VAR_ncap</v>
          </cell>
          <cell r="C763" t="str">
            <v>-</v>
          </cell>
          <cell r="H763">
            <v>3.5739985819856798E-4</v>
          </cell>
          <cell r="I763">
            <v>3.4608472019580802E-4</v>
          </cell>
          <cell r="J763">
            <v>2.79170697721447E-4</v>
          </cell>
        </row>
        <row r="764">
          <cell r="A764" t="str">
            <v>RHES-SHSTG-SOL</v>
          </cell>
          <cell r="B764" t="str">
            <v>VAR_cap</v>
          </cell>
          <cell r="C764" t="str">
            <v>-</v>
          </cell>
          <cell r="H764">
            <v>3.2629034118541798E-3</v>
          </cell>
          <cell r="I764">
            <v>7.04751958565512E-4</v>
          </cell>
          <cell r="J764">
            <v>6.8151420967757699E-4</v>
          </cell>
        </row>
        <row r="765">
          <cell r="A765" t="str">
            <v>D-ITOT_LTH</v>
          </cell>
          <cell r="B765" t="str">
            <v>VAR_fout</v>
          </cell>
          <cell r="C765" t="str">
            <v>ITOT_LTH_DH</v>
          </cell>
          <cell r="H765">
            <v>7.6289517899650949</v>
          </cell>
          <cell r="I765">
            <v>7.6289812546140521</v>
          </cell>
          <cell r="J765">
            <v>9.1289200489498761</v>
          </cell>
        </row>
        <row r="766">
          <cell r="A766" t="str">
            <v>D-ITOT_LTH</v>
          </cell>
          <cell r="B766" t="str">
            <v>VAR_fin</v>
          </cell>
          <cell r="C766" t="str">
            <v>LTH</v>
          </cell>
          <cell r="H766">
            <v>8.2773106931054752</v>
          </cell>
          <cell r="I766">
            <v>8.2719170308502505</v>
          </cell>
          <cell r="J766">
            <v>9.8853045966382016</v>
          </cell>
        </row>
        <row r="767">
          <cell r="A767" t="str">
            <v>D-ITOT_LTH</v>
          </cell>
          <cell r="B767" t="str">
            <v>VAR_ncap</v>
          </cell>
          <cell r="C767" t="str">
            <v>-</v>
          </cell>
          <cell r="H767">
            <v>3.8597568171245299E-7</v>
          </cell>
          <cell r="I767">
            <v>4.9978268444406003E-7</v>
          </cell>
          <cell r="J767">
            <v>5.0770666319155105E-7</v>
          </cell>
        </row>
        <row r="768">
          <cell r="A768" t="str">
            <v>D-ITOT_LTH</v>
          </cell>
          <cell r="B768" t="str">
            <v>VAR_cap</v>
          </cell>
          <cell r="C768" t="str">
            <v>-</v>
          </cell>
          <cell r="H768">
            <v>0.79547397576501799</v>
          </cell>
          <cell r="I768">
            <v>0.79547447554770201</v>
          </cell>
          <cell r="J768">
            <v>0.79547498325436505</v>
          </cell>
        </row>
        <row r="769">
          <cell r="A769" t="str">
            <v>D-IH2</v>
          </cell>
          <cell r="B769" t="str">
            <v>VAR_fout</v>
          </cell>
          <cell r="C769" t="str">
            <v>IH2</v>
          </cell>
          <cell r="H769">
            <v>1.6233277029097291</v>
          </cell>
          <cell r="I769">
            <v>1.4858981141263401</v>
          </cell>
          <cell r="J769">
            <v>3.3183267084860426</v>
          </cell>
        </row>
        <row r="770">
          <cell r="A770" t="str">
            <v>D-IH2</v>
          </cell>
          <cell r="B770" t="str">
            <v>VAR_fin</v>
          </cell>
          <cell r="C770" t="str">
            <v>H2</v>
          </cell>
          <cell r="H770">
            <v>1.6356948432314373</v>
          </cell>
          <cell r="I770">
            <v>1.4972182625154926</v>
          </cell>
          <cell r="J770">
            <v>3.3436070089229535</v>
          </cell>
        </row>
        <row r="771">
          <cell r="A771" t="str">
            <v>D-IH2</v>
          </cell>
          <cell r="B771" t="str">
            <v>VAR_ncap</v>
          </cell>
          <cell r="C771" t="str">
            <v>-</v>
          </cell>
          <cell r="H771">
            <v>5.6884820318626399E-2</v>
          </cell>
          <cell r="I771">
            <v>1.89725640149805E-2</v>
          </cell>
          <cell r="J771">
            <v>7.1934544207034795E-2</v>
          </cell>
        </row>
        <row r="772">
          <cell r="A772" t="str">
            <v>D-IH2</v>
          </cell>
          <cell r="B772" t="str">
            <v>VAR_cap</v>
          </cell>
          <cell r="C772" t="str">
            <v>-</v>
          </cell>
          <cell r="H772">
            <v>5.7750254738738398E-2</v>
          </cell>
          <cell r="I772">
            <v>7.6722818753718905E-2</v>
          </cell>
          <cell r="J772">
            <v>0.14865736296075399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RHNM_LTH_CHPWOD_ON</v>
          </cell>
          <cell r="I773">
            <v>0.16619954795641814</v>
          </cell>
        </row>
        <row r="774">
          <cell r="A774" t="str">
            <v>D-RHNM_LTH_CHPWOD</v>
          </cell>
          <cell r="B774" t="str">
            <v>VAR_fout</v>
          </cell>
          <cell r="C774" t="str">
            <v>RHSA_LTH</v>
          </cell>
          <cell r="H774">
            <v>3.235736262333954E-2</v>
          </cell>
          <cell r="I774">
            <v>0.19304469684179359</v>
          </cell>
          <cell r="J774">
            <v>0.24829676277469942</v>
          </cell>
        </row>
        <row r="775">
          <cell r="A775" t="str">
            <v>D-RHNM_LTH_CHPWOD</v>
          </cell>
          <cell r="B775" t="str">
            <v>VAR_fout</v>
          </cell>
          <cell r="C775" t="str">
            <v>LTH</v>
          </cell>
          <cell r="H775">
            <v>3.0719068003040199E-5</v>
          </cell>
          <cell r="I775">
            <v>3.5315323276172291E-4</v>
          </cell>
          <cell r="J775">
            <v>2.9546920962732209E-4</v>
          </cell>
        </row>
        <row r="776">
          <cell r="A776" t="str">
            <v>D-RHNM_LTH_CHPWOD</v>
          </cell>
          <cell r="B776" t="str">
            <v>VAR_fin</v>
          </cell>
          <cell r="C776" t="str">
            <v>RHNM_LTH_CHPWOD</v>
          </cell>
          <cell r="H776">
            <v>3.2388081691342552E-2</v>
          </cell>
          <cell r="I776">
            <v>0.3595973980309734</v>
          </cell>
          <cell r="J776">
            <v>0.24859223884291654</v>
          </cell>
        </row>
        <row r="777">
          <cell r="A777" t="str">
            <v>RHNS-SHWODBR</v>
          </cell>
          <cell r="B777" t="str">
            <v>VAR_fout</v>
          </cell>
          <cell r="C777" t="str">
            <v>RHNS-SHWOD</v>
          </cell>
          <cell r="H777">
            <v>0.12259625613363448</v>
          </cell>
          <cell r="I777">
            <v>0.12595807131121833</v>
          </cell>
          <cell r="J777">
            <v>0.13141892955719162</v>
          </cell>
        </row>
        <row r="778">
          <cell r="A778" t="str">
            <v>RHNS-SHWODBR</v>
          </cell>
          <cell r="B778" t="str">
            <v>VAR_fin</v>
          </cell>
          <cell r="C778" t="str">
            <v>RHNSWODBRC</v>
          </cell>
          <cell r="H778">
            <v>0.12259625613363448</v>
          </cell>
          <cell r="I778">
            <v>0.12595807131121833</v>
          </cell>
          <cell r="J778">
            <v>0.13141892955719162</v>
          </cell>
        </row>
        <row r="779">
          <cell r="A779" t="str">
            <v>RHNS-SHWODBR</v>
          </cell>
          <cell r="B779" t="str">
            <v>VAR_fin</v>
          </cell>
          <cell r="C779" t="str">
            <v>RWOD</v>
          </cell>
          <cell r="H779">
            <v>0.16128919259370481</v>
          </cell>
          <cell r="I779">
            <v>0.16549408619905898</v>
          </cell>
          <cell r="J779">
            <v>0.17222352259961113</v>
          </cell>
        </row>
        <row r="780">
          <cell r="A780" t="str">
            <v>RHNS-SHWODBR</v>
          </cell>
          <cell r="B780" t="str">
            <v>VAR_ncap</v>
          </cell>
          <cell r="C780" t="str">
            <v>-</v>
          </cell>
          <cell r="H780">
            <v>2.2687512362153099E-2</v>
          </cell>
        </row>
        <row r="781">
          <cell r="A781" t="str">
            <v>RHNS-SHWODBR</v>
          </cell>
          <cell r="B781" t="str">
            <v>VAR_cap</v>
          </cell>
          <cell r="C781" t="str">
            <v>-</v>
          </cell>
          <cell r="H781">
            <v>2.3820002093822588E-2</v>
          </cell>
          <cell r="I781">
            <v>2.2794907155718972E-2</v>
          </cell>
          <cell r="J781">
            <v>9.5965824701572961E-3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ELC5</v>
          </cell>
          <cell r="H782">
            <v>4.4671880943996222E-3</v>
          </cell>
          <cell r="I782">
            <v>3.2823766681258576E-3</v>
          </cell>
        </row>
        <row r="783">
          <cell r="A783" t="str">
            <v>D-RHNM_NKEV_GAS_ELC_CHP</v>
          </cell>
          <cell r="B783" t="str">
            <v>VAR_fout</v>
          </cell>
          <cell r="C783" t="str">
            <v>RHNM_ELC</v>
          </cell>
          <cell r="H783">
            <v>9.3052277808402029E-2</v>
          </cell>
          <cell r="I783">
            <v>4.7299965819827081E-2</v>
          </cell>
        </row>
        <row r="784">
          <cell r="A784" t="str">
            <v>D-RHNM_NKEV_GAS_ELC_CHP</v>
          </cell>
          <cell r="B784" t="str">
            <v>VAR_fin</v>
          </cell>
          <cell r="C784" t="str">
            <v>RHNM_NKEV_GAS_ELC_CHP</v>
          </cell>
          <cell r="H784">
            <v>9.7494323790288592E-2</v>
          </cell>
          <cell r="I784">
            <v>5.0567804142525187E-2</v>
          </cell>
        </row>
        <row r="785">
          <cell r="A785" t="str">
            <v>D-RLFO</v>
          </cell>
          <cell r="B785" t="str">
            <v>VAR_fout</v>
          </cell>
          <cell r="C785" t="str">
            <v>CO2</v>
          </cell>
          <cell r="H785">
            <v>1293.15474631606</v>
          </cell>
          <cell r="I785">
            <v>658.21184858575498</v>
          </cell>
          <cell r="J785">
            <v>1.0527277939551701E-3</v>
          </cell>
        </row>
        <row r="786">
          <cell r="A786" t="str">
            <v>D-RLFO</v>
          </cell>
          <cell r="B786" t="str">
            <v>VAR_fout</v>
          </cell>
          <cell r="C786" t="str">
            <v>RLFO</v>
          </cell>
          <cell r="H786">
            <v>17.255449951690725</v>
          </cell>
          <cell r="I786">
            <v>8.7828415527431254</v>
          </cell>
          <cell r="J786">
            <v>0.526319991082429</v>
          </cell>
        </row>
        <row r="787">
          <cell r="A787" t="str">
            <v>D-RLFO</v>
          </cell>
          <cell r="B787" t="str">
            <v>VAR_fin</v>
          </cell>
          <cell r="C787" t="str">
            <v>LFO</v>
          </cell>
          <cell r="H787">
            <v>17.546197371995422</v>
          </cell>
          <cell r="I787">
            <v>8.9309613105258396</v>
          </cell>
          <cell r="J787">
            <v>1.4283959212417537E-5</v>
          </cell>
        </row>
        <row r="788">
          <cell r="A788" t="str">
            <v>D-RLFO</v>
          </cell>
          <cell r="B788" t="str">
            <v>VAR_fin</v>
          </cell>
          <cell r="C788" t="str">
            <v>BDS</v>
          </cell>
          <cell r="H788">
            <v>2.3339014642545738E-3</v>
          </cell>
          <cell r="I788">
            <v>1.0557000065994039E-3</v>
          </cell>
          <cell r="J788">
            <v>0.53525433949683277</v>
          </cell>
        </row>
        <row r="789">
          <cell r="A789" t="str">
            <v>D-SCOM_LTH_CHPBIO</v>
          </cell>
          <cell r="B789" t="str">
            <v>VAR_fout</v>
          </cell>
          <cell r="C789" t="str">
            <v>SCOM_LTH_CHPBIO_ON</v>
          </cell>
        </row>
        <row r="790">
          <cell r="A790" t="str">
            <v>D-SCOM_LTH_CHPBIO</v>
          </cell>
          <cell r="B790" t="str">
            <v>VAR_fout</v>
          </cell>
          <cell r="C790" t="str">
            <v>LTH</v>
          </cell>
        </row>
        <row r="791">
          <cell r="A791" t="str">
            <v>D-SCOM_LTH_CHPBIO</v>
          </cell>
          <cell r="B791" t="str">
            <v>VAR_fin</v>
          </cell>
          <cell r="C791" t="str">
            <v>SCOM_LTH_CHPBIO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ELC5</v>
          </cell>
          <cell r="H792">
            <v>3.9721930449318158E-3</v>
          </cell>
          <cell r="I792">
            <v>3.0782681634242011E-3</v>
          </cell>
        </row>
        <row r="793">
          <cell r="A793" t="str">
            <v>D-SCOM_NKEV_GAS_ELC_CHP</v>
          </cell>
          <cell r="B793" t="str">
            <v>VAR_fout</v>
          </cell>
          <cell r="C793" t="str">
            <v>SCOM_ELC</v>
          </cell>
          <cell r="H793">
            <v>0.24591412495128154</v>
          </cell>
          <cell r="I793">
            <v>0.23960256825747075</v>
          </cell>
        </row>
        <row r="794">
          <cell r="A794" t="str">
            <v>D-SCOM_NKEV_GAS_ELC_CHP</v>
          </cell>
          <cell r="B794" t="str">
            <v>VAR_fin</v>
          </cell>
          <cell r="C794" t="str">
            <v>SCOM_NKEV_GAS_ELC_CHP</v>
          </cell>
          <cell r="H794">
            <v>0.24985842886448012</v>
          </cell>
          <cell r="I794">
            <v>0.24265379614898111</v>
          </cell>
        </row>
        <row r="795">
          <cell r="A795" t="str">
            <v>RHEM-SHLTHDH</v>
          </cell>
          <cell r="B795" t="str">
            <v>VAR_fout</v>
          </cell>
          <cell r="C795" t="str">
            <v>RHEM-SHLTHD</v>
          </cell>
          <cell r="H795">
            <v>5.1931842184375183</v>
          </cell>
          <cell r="I795">
            <v>5.3405099034252208</v>
          </cell>
          <cell r="J795">
            <v>4.9482969158000358</v>
          </cell>
        </row>
        <row r="796">
          <cell r="A796" t="str">
            <v>RHEM-SHLTHDH</v>
          </cell>
          <cell r="B796" t="str">
            <v>VAR_fin</v>
          </cell>
          <cell r="C796" t="str">
            <v>RHEMLTHDHC</v>
          </cell>
          <cell r="H796">
            <v>5.1931842184375183</v>
          </cell>
          <cell r="I796">
            <v>5.3405099034252208</v>
          </cell>
          <cell r="J796">
            <v>4.9482969158000358</v>
          </cell>
        </row>
        <row r="797">
          <cell r="A797" t="str">
            <v>RHEM-SHLTHDH</v>
          </cell>
          <cell r="B797" t="str">
            <v>VAR_fin</v>
          </cell>
          <cell r="C797" t="str">
            <v>RHEM_LTH_DH</v>
          </cell>
          <cell r="H797">
            <v>5.81932708620102</v>
          </cell>
          <cell r="I797">
            <v>5.9844158473695979</v>
          </cell>
          <cell r="J797">
            <v>5.5449136909962995</v>
          </cell>
        </row>
        <row r="798">
          <cell r="A798" t="str">
            <v>RHEM-SHLTHDH</v>
          </cell>
          <cell r="B798" t="str">
            <v>VAR_ncap</v>
          </cell>
          <cell r="C798" t="str">
            <v>-</v>
          </cell>
          <cell r="H798">
            <v>8.3884616752603502E-2</v>
          </cell>
          <cell r="I798">
            <v>0.111890290263882</v>
          </cell>
          <cell r="J798">
            <v>0.106750789058061</v>
          </cell>
        </row>
        <row r="799">
          <cell r="A799" t="str">
            <v>RHEM-SHLTHDH</v>
          </cell>
          <cell r="B799" t="str">
            <v>VAR_cap</v>
          </cell>
          <cell r="C799" t="str">
            <v>-</v>
          </cell>
          <cell r="H799">
            <v>0.38623294440478795</v>
          </cell>
          <cell r="I799">
            <v>0.39143755227574006</v>
          </cell>
          <cell r="J799">
            <v>0.3820696661175591</v>
          </cell>
        </row>
        <row r="800">
          <cell r="A800" t="str">
            <v>D-ITOT_SOLELC</v>
          </cell>
          <cell r="B800" t="str">
            <v>VAR_fout</v>
          </cell>
          <cell r="C800" t="str">
            <v>ITOT_ELC</v>
          </cell>
          <cell r="H800">
            <v>20.462472760007767</v>
          </cell>
          <cell r="I800">
            <v>39.51100897631823</v>
          </cell>
          <cell r="J800">
            <v>47.509319671183341</v>
          </cell>
        </row>
        <row r="801">
          <cell r="A801" t="str">
            <v>D-ITOT_SOLELC</v>
          </cell>
          <cell r="B801" t="str">
            <v>VAR_fout</v>
          </cell>
          <cell r="C801" t="str">
            <v>ELC5</v>
          </cell>
          <cell r="H801">
            <v>6.8071612292748222E-3</v>
          </cell>
          <cell r="I801">
            <v>1.3352854158816574</v>
          </cell>
          <cell r="J801">
            <v>0.63781618040670685</v>
          </cell>
        </row>
        <row r="802">
          <cell r="A802" t="str">
            <v>D-ITOT_SOLELC</v>
          </cell>
          <cell r="B802" t="str">
            <v>VAR_fin</v>
          </cell>
          <cell r="C802" t="str">
            <v>ITOT_SOL_ELC</v>
          </cell>
          <cell r="H802">
            <v>20.469279921237046</v>
          </cell>
          <cell r="I802">
            <v>40.846294392199894</v>
          </cell>
          <cell r="J802">
            <v>48.1471358515901</v>
          </cell>
        </row>
        <row r="803">
          <cell r="A803" t="str">
            <v>D-SWOD</v>
          </cell>
          <cell r="B803" t="str">
            <v>VAR_fout</v>
          </cell>
          <cell r="C803" t="str">
            <v>SWOD</v>
          </cell>
          <cell r="H803">
            <v>10.013282728365915</v>
          </cell>
          <cell r="I803">
            <v>8.8601447489046912</v>
          </cell>
          <cell r="J803">
            <v>5.982892353123952</v>
          </cell>
        </row>
        <row r="804">
          <cell r="A804" t="str">
            <v>D-SWOD</v>
          </cell>
          <cell r="B804" t="str">
            <v>VAR_fin</v>
          </cell>
          <cell r="C804" t="str">
            <v>WOD</v>
          </cell>
          <cell r="H804">
            <v>10.013282728365915</v>
          </cell>
          <cell r="I804">
            <v>8.8601447489046912</v>
          </cell>
          <cell r="J804">
            <v>5.982892353123952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CO2_O</v>
          </cell>
          <cell r="I805">
            <v>0.26794602816958707</v>
          </cell>
          <cell r="J805">
            <v>761.63927569462021</v>
          </cell>
        </row>
        <row r="806">
          <cell r="A806" t="str">
            <v>ITOT-PROCESSCO2CCS</v>
          </cell>
          <cell r="B806" t="str">
            <v>VAR_fout</v>
          </cell>
          <cell r="C806" t="str">
            <v>CO2</v>
          </cell>
          <cell r="I806">
            <v>-0.26794602816958701</v>
          </cell>
          <cell r="J806">
            <v>-761.63927569461998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ITOT_ELC</v>
          </cell>
          <cell r="I807">
            <v>5.6741511847677281E-4</v>
          </cell>
          <cell r="J807">
            <v>1.6128831720591956</v>
          </cell>
        </row>
        <row r="808">
          <cell r="A808" t="str">
            <v>ITOT-PROCESSCO2CCS</v>
          </cell>
          <cell r="B808" t="str">
            <v>VAR_fin</v>
          </cell>
          <cell r="C808" t="str">
            <v>ITOT_LTH_DH</v>
          </cell>
          <cell r="I808">
            <v>2.2066143496318971E-4</v>
          </cell>
          <cell r="J808">
            <v>0.62723234468968769</v>
          </cell>
        </row>
        <row r="809">
          <cell r="A809" t="str">
            <v>ITOT-PROCESSCO2CCS</v>
          </cell>
          <cell r="B809" t="str">
            <v>VAR_ncap</v>
          </cell>
          <cell r="C809" t="str">
            <v>-</v>
          </cell>
          <cell r="I809">
            <v>0.77597088236592604</v>
          </cell>
          <cell r="J809">
            <v>2316.99711520041</v>
          </cell>
        </row>
        <row r="810">
          <cell r="A810" t="str">
            <v>ITOT-PROCESSCO2CCS</v>
          </cell>
          <cell r="B810" t="str">
            <v>VAR_cap</v>
          </cell>
          <cell r="C810" t="str">
            <v>-</v>
          </cell>
          <cell r="I810">
            <v>0.77597088236592604</v>
          </cell>
          <cell r="J810">
            <v>2317.7730860827801</v>
          </cell>
        </row>
        <row r="811">
          <cell r="A811" t="str">
            <v>D-RSH2R</v>
          </cell>
          <cell r="B811" t="str">
            <v>VAR_fout</v>
          </cell>
          <cell r="C811" t="str">
            <v>RSH2</v>
          </cell>
          <cell r="H811">
            <v>1.0182332278260158E-3</v>
          </cell>
          <cell r="I811">
            <v>7.7867212900383919E-4</v>
          </cell>
          <cell r="J811">
            <v>7.4328452261652155E-4</v>
          </cell>
        </row>
        <row r="812">
          <cell r="A812" t="str">
            <v>D-RSH2R</v>
          </cell>
          <cell r="B812" t="str">
            <v>VAR_fin</v>
          </cell>
          <cell r="C812" t="str">
            <v>H2</v>
          </cell>
          <cell r="H812">
            <v>1.0182332278260158E-3</v>
          </cell>
          <cell r="I812">
            <v>7.7867212900383919E-4</v>
          </cell>
          <cell r="J812">
            <v>7.4328452261652155E-4</v>
          </cell>
        </row>
        <row r="813">
          <cell r="A813" t="str">
            <v>D-RSH2R</v>
          </cell>
          <cell r="B813" t="str">
            <v>VAR_ncap</v>
          </cell>
          <cell r="C813" t="str">
            <v>-</v>
          </cell>
          <cell r="H813">
            <v>1.7211226271068999E-4</v>
          </cell>
          <cell r="I813">
            <v>2.01234423271954E-4</v>
          </cell>
          <cell r="J813">
            <v>9.1497240805162901E-5</v>
          </cell>
        </row>
        <row r="814">
          <cell r="A814" t="str">
            <v>D-RSH2R</v>
          </cell>
          <cell r="B814" t="str">
            <v>VAR_cap</v>
          </cell>
          <cell r="C814" t="str">
            <v>-</v>
          </cell>
          <cell r="H814">
            <v>2.8189882824348897E-4</v>
          </cell>
          <cell r="I814">
            <v>2.31719278260086E-4</v>
          </cell>
          <cell r="J814">
            <v>1.60424306352151E-4</v>
          </cell>
        </row>
        <row r="815">
          <cell r="A815" t="str">
            <v>SCOM-SHLTHCHPBIO</v>
          </cell>
          <cell r="B815" t="str">
            <v>VAR_fout</v>
          </cell>
          <cell r="C815" t="str">
            <v>SCOM-SHLTHC-BIO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SCOM_LTH_CHPBIO_ON</v>
          </cell>
        </row>
        <row r="817">
          <cell r="A817" t="str">
            <v>SCOM-SHLTHCHPBIO</v>
          </cell>
          <cell r="B817" t="str">
            <v>VAR_fin</v>
          </cell>
          <cell r="C817" t="str">
            <v>SCOMLTHCHPC</v>
          </cell>
        </row>
        <row r="818">
          <cell r="A818" t="str">
            <v>SCOM-SHLTHCHPBIO</v>
          </cell>
          <cell r="B818" t="str">
            <v>VAR_ncap</v>
          </cell>
          <cell r="C818" t="str">
            <v>-</v>
          </cell>
          <cell r="H818">
            <v>5.2540324770591097E-2</v>
          </cell>
          <cell r="I818">
            <v>4.5082655198227101E-2</v>
          </cell>
          <cell r="J818">
            <v>5.4387746935643501E-2</v>
          </cell>
        </row>
        <row r="819">
          <cell r="A819" t="str">
            <v>SCOM-SHLTHCHPBIO</v>
          </cell>
          <cell r="B819" t="str">
            <v>VAR_cap</v>
          </cell>
          <cell r="C819" t="str">
            <v>-</v>
          </cell>
          <cell r="H819">
            <v>8.927395138542539E-2</v>
          </cell>
          <cell r="I819">
            <v>7.7086348736965293E-2</v>
          </cell>
          <cell r="J819">
            <v>7.7087274895222407E-2</v>
          </cell>
        </row>
        <row r="820">
          <cell r="A820" t="str">
            <v>D-RSH2</v>
          </cell>
          <cell r="B820" t="str">
            <v>VAR_fout</v>
          </cell>
          <cell r="C820" t="str">
            <v>RSH2</v>
          </cell>
          <cell r="H820">
            <v>9.3575340335243619E-4</v>
          </cell>
          <cell r="I820">
            <v>7.2837005833072056E-4</v>
          </cell>
          <cell r="J820">
            <v>8.1994165757690236E-4</v>
          </cell>
        </row>
        <row r="821">
          <cell r="A821" t="str">
            <v>D-RSH2</v>
          </cell>
          <cell r="B821" t="str">
            <v>VAR_fin</v>
          </cell>
          <cell r="C821" t="str">
            <v>H2</v>
          </cell>
          <cell r="H821">
            <v>9.4288233586867058E-4</v>
          </cell>
          <cell r="I821">
            <v>7.3391906405603465E-4</v>
          </cell>
          <cell r="J821">
            <v>8.2618829127673434E-4</v>
          </cell>
        </row>
        <row r="822">
          <cell r="A822" t="str">
            <v>D-RSH2</v>
          </cell>
          <cell r="B822" t="str">
            <v>VAR_ncap</v>
          </cell>
          <cell r="C822" t="str">
            <v>-</v>
          </cell>
          <cell r="H822">
            <v>8.3725959335715199E-5</v>
          </cell>
          <cell r="I822">
            <v>8.0717079956949698E-6</v>
          </cell>
          <cell r="J822">
            <v>4.5050627717015898E-6</v>
          </cell>
        </row>
        <row r="823">
          <cell r="A823" t="str">
            <v>D-RSH2</v>
          </cell>
          <cell r="B823" t="str">
            <v>VAR_cap</v>
          </cell>
          <cell r="C823" t="str">
            <v>-</v>
          </cell>
          <cell r="H823">
            <v>2.7359505324787899E-4</v>
          </cell>
          <cell r="I823">
            <v>2.8166676124357401E-4</v>
          </cell>
          <cell r="J823">
            <v>2.8617182401527598E-4</v>
          </cell>
        </row>
        <row r="824">
          <cell r="A824" t="str">
            <v>RHES-SHNGABR</v>
          </cell>
          <cell r="B824" t="str">
            <v>VAR_fout</v>
          </cell>
          <cell r="C824" t="str">
            <v>CO2_R</v>
          </cell>
          <cell r="H824">
            <v>338.05026422603402</v>
          </cell>
          <cell r="I824">
            <v>189.92924620466499</v>
          </cell>
          <cell r="J824">
            <v>64.317228334604195</v>
          </cell>
        </row>
        <row r="825">
          <cell r="A825" t="str">
            <v>RHES-SHNGABR</v>
          </cell>
          <cell r="B825" t="str">
            <v>VAR_fout</v>
          </cell>
          <cell r="C825" t="str">
            <v>RHES-SHNGA</v>
          </cell>
          <cell r="H825">
            <v>5.497918464019202</v>
          </cell>
          <cell r="I825">
            <v>3.0889356408479882</v>
          </cell>
          <cell r="J825">
            <v>1.0556738982104734</v>
          </cell>
        </row>
        <row r="826">
          <cell r="A826" t="str">
            <v>RHES-SHNGABR</v>
          </cell>
          <cell r="B826" t="str">
            <v>VAR_fin</v>
          </cell>
          <cell r="C826" t="str">
            <v>RNGA</v>
          </cell>
          <cell r="H826">
            <v>5.9937990110998971</v>
          </cell>
          <cell r="I826">
            <v>3.3675398263238487</v>
          </cell>
          <cell r="J826">
            <v>1.140376388911422</v>
          </cell>
        </row>
        <row r="827">
          <cell r="A827" t="str">
            <v>RHES-SHNGABR</v>
          </cell>
          <cell r="B827" t="str">
            <v>VAR_ncap</v>
          </cell>
          <cell r="C827" t="str">
            <v>-</v>
          </cell>
          <cell r="H827">
            <v>8.8319413442392802E-2</v>
          </cell>
          <cell r="I827">
            <v>0.161286841796285</v>
          </cell>
          <cell r="J827">
            <v>3.58191292839418E-7</v>
          </cell>
        </row>
        <row r="828">
          <cell r="A828" t="str">
            <v>RHES-SHNGABR</v>
          </cell>
          <cell r="B828" t="str">
            <v>VAR_cap</v>
          </cell>
          <cell r="C828" t="str">
            <v>-</v>
          </cell>
          <cell r="H828">
            <v>0.44453284597876602</v>
          </cell>
          <cell r="I828">
            <v>0.24960598250603111</v>
          </cell>
          <cell r="J828">
            <v>0.13149654656370599</v>
          </cell>
        </row>
        <row r="829">
          <cell r="A829" t="str">
            <v>SCOM-SHLTHCHPHFC</v>
          </cell>
          <cell r="B829" t="str">
            <v>VAR_ncap</v>
          </cell>
          <cell r="C829" t="str">
            <v>-</v>
          </cell>
          <cell r="H829">
            <v>2.7401417047037203E-4</v>
          </cell>
          <cell r="I829">
            <v>9.9220052137355408E-4</v>
          </cell>
          <cell r="J829">
            <v>4.4383275445129898E-4</v>
          </cell>
        </row>
        <row r="830">
          <cell r="A830" t="str">
            <v>SCOM-SHLTHCHPHFC</v>
          </cell>
          <cell r="B830" t="str">
            <v>VAR_cap</v>
          </cell>
          <cell r="C830" t="str">
            <v>-</v>
          </cell>
          <cell r="H830">
            <v>3.3659360727767833E-4</v>
          </cell>
          <cell r="I830">
            <v>1.1349571149966791E-3</v>
          </cell>
          <cell r="J830">
            <v>6.8623053216756188E-4</v>
          </cell>
        </row>
        <row r="831">
          <cell r="A831" t="str">
            <v>RHSA-WHNGABR</v>
          </cell>
          <cell r="B831" t="str">
            <v>VAR_fout</v>
          </cell>
          <cell r="C831" t="str">
            <v>RHSA-WHNGA</v>
          </cell>
          <cell r="H831">
            <v>2.4953703319173064</v>
          </cell>
          <cell r="I831">
            <v>1.5562471025799238</v>
          </cell>
          <cell r="J831">
            <v>0.52598217777331591</v>
          </cell>
        </row>
        <row r="832">
          <cell r="A832" t="str">
            <v>RHSA-WHNGABR</v>
          </cell>
          <cell r="B832" t="str">
            <v>VAR_fout</v>
          </cell>
          <cell r="C832" t="str">
            <v>CO2_R</v>
          </cell>
          <cell r="H832">
            <v>253.64005162696901</v>
          </cell>
          <cell r="I832">
            <v>158.183573153011</v>
          </cell>
          <cell r="J832">
            <v>53.463065188718701</v>
          </cell>
        </row>
        <row r="833">
          <cell r="A833" t="str">
            <v>RHSA-WHNGABR</v>
          </cell>
          <cell r="B833" t="str">
            <v>VAR_fin</v>
          </cell>
          <cell r="C833" t="str">
            <v>RNGA</v>
          </cell>
          <cell r="H833">
            <v>4.4971640359391722</v>
          </cell>
          <cell r="I833">
            <v>2.804673282854798</v>
          </cell>
          <cell r="J833">
            <v>0.94792668774323829</v>
          </cell>
        </row>
        <row r="834">
          <cell r="A834" t="str">
            <v>RHSA-WHNGABR</v>
          </cell>
          <cell r="B834" t="str">
            <v>VAR_ncap</v>
          </cell>
          <cell r="C834" t="str">
            <v>-</v>
          </cell>
          <cell r="H834">
            <v>8.4926224887282104E-2</v>
          </cell>
          <cell r="I834">
            <v>2.14988766014544E-2</v>
          </cell>
          <cell r="J834">
            <v>6.4121368552045302E-7</v>
          </cell>
        </row>
        <row r="835">
          <cell r="A835" t="str">
            <v>RHSA-WHNGABR</v>
          </cell>
          <cell r="B835" t="str">
            <v>VAR_cap</v>
          </cell>
          <cell r="C835" t="str">
            <v>-</v>
          </cell>
          <cell r="H835">
            <v>0.17218611941205039</v>
          </cell>
          <cell r="I835">
            <v>0.10642435230973042</v>
          </cell>
          <cell r="J835">
            <v>4.9073457008856083E-2</v>
          </cell>
        </row>
        <row r="836">
          <cell r="A836" t="str">
            <v>ITOT-SWHWSTBR</v>
          </cell>
          <cell r="B836" t="str">
            <v>VAR_fout</v>
          </cell>
          <cell r="C836" t="str">
            <v>ITOT-SWH</v>
          </cell>
          <cell r="H836">
            <v>5.6642613153825536</v>
          </cell>
          <cell r="I836">
            <v>5.6114416069866406</v>
          </cell>
          <cell r="J836">
            <v>2.9376238250920981</v>
          </cell>
        </row>
        <row r="837">
          <cell r="A837" t="str">
            <v>ITOT-SWHWSTBR</v>
          </cell>
          <cell r="B837" t="str">
            <v>VAR_fout</v>
          </cell>
          <cell r="C837" t="str">
            <v>CO2_I</v>
          </cell>
          <cell r="H837">
            <v>995.53683724905397</v>
          </cell>
          <cell r="I837">
            <v>986.25337334916799</v>
          </cell>
          <cell r="J837">
            <v>501.12406428041697</v>
          </cell>
        </row>
        <row r="838">
          <cell r="A838" t="str">
            <v>ITOT-SWHWSTBR</v>
          </cell>
          <cell r="B838" t="str">
            <v>VAR_fin</v>
          </cell>
          <cell r="C838" t="str">
            <v>IWST</v>
          </cell>
          <cell r="H838">
            <v>10.727767642769978</v>
          </cell>
          <cell r="I838">
            <v>10.62773031626258</v>
          </cell>
          <cell r="J838">
            <v>5.400043796125181</v>
          </cell>
        </row>
        <row r="839">
          <cell r="A839" t="str">
            <v>ITOT-SWHWSTBR</v>
          </cell>
          <cell r="B839" t="str">
            <v>VAR_ncap</v>
          </cell>
          <cell r="C839" t="str">
            <v>-</v>
          </cell>
          <cell r="H839">
            <v>0.23688263741871801</v>
          </cell>
          <cell r="I839">
            <v>0.10058325897235</v>
          </cell>
          <cell r="J839">
            <v>1.20848585907294E-2</v>
          </cell>
        </row>
        <row r="840">
          <cell r="A840" t="str">
            <v>ITOT-SWHWSTBR</v>
          </cell>
          <cell r="B840" t="str">
            <v>VAR_cap</v>
          </cell>
          <cell r="C840" t="str">
            <v>-</v>
          </cell>
          <cell r="H840">
            <v>0.33003485014081479</v>
          </cell>
          <cell r="I840">
            <v>0.33744086818975227</v>
          </cell>
          <cell r="J840">
            <v>0.18518473240070019</v>
          </cell>
        </row>
        <row r="841">
          <cell r="A841" t="str">
            <v>SCOM-SHSTG-ELC</v>
          </cell>
          <cell r="B841" t="str">
            <v>VAR_fout</v>
          </cell>
          <cell r="C841" t="str">
            <v>SCOM-SHAELCB</v>
          </cell>
          <cell r="H841">
            <v>4.821709059013815E-5</v>
          </cell>
          <cell r="I841">
            <v>6.4845522307178295E-5</v>
          </cell>
          <cell r="J841">
            <v>2.0698663581996136E-5</v>
          </cell>
        </row>
        <row r="842">
          <cell r="A842" t="str">
            <v>SCOM-SHSTG-ELC</v>
          </cell>
          <cell r="B842" t="str">
            <v>VAR_fin</v>
          </cell>
          <cell r="C842" t="str">
            <v>SCOM-SHAELCB</v>
          </cell>
          <cell r="H842">
            <v>5.7823741842073995E-5</v>
          </cell>
          <cell r="I842">
            <v>7.4019210961707288E-5</v>
          </cell>
          <cell r="J842">
            <v>2.0543930944633213E-5</v>
          </cell>
        </row>
        <row r="843">
          <cell r="A843" t="str">
            <v>SCOM-SHSTG-ELC</v>
          </cell>
          <cell r="B843" t="str">
            <v>VAR_ncap</v>
          </cell>
          <cell r="C843" t="str">
            <v>-</v>
          </cell>
          <cell r="H843">
            <v>3.2293649666703499E-3</v>
          </cell>
          <cell r="I843">
            <v>2.67754849351405E-3</v>
          </cell>
          <cell r="J843">
            <v>9.2313821121710999E-4</v>
          </cell>
        </row>
        <row r="844">
          <cell r="A844" t="str">
            <v>SCOM-SHSTG-ELC</v>
          </cell>
          <cell r="B844" t="str">
            <v>VAR_cap</v>
          </cell>
          <cell r="C844" t="str">
            <v>-</v>
          </cell>
          <cell r="H844">
            <v>5.54956585932221E-3</v>
          </cell>
          <cell r="I844">
            <v>5.850608648432563E-3</v>
          </cell>
          <cell r="J844">
            <v>4.0776533929461857E-3</v>
          </cell>
        </row>
        <row r="845">
          <cell r="A845" t="str">
            <v>SCOM-SHNGABR</v>
          </cell>
          <cell r="B845" t="str">
            <v>VAR_fout</v>
          </cell>
          <cell r="C845" t="str">
            <v>CO2_S</v>
          </cell>
          <cell r="H845">
            <v>625.39981033010895</v>
          </cell>
          <cell r="I845">
            <v>324.37643968285403</v>
          </cell>
          <cell r="J845">
            <v>75.888055642718498</v>
          </cell>
        </row>
        <row r="846">
          <cell r="A846" t="str">
            <v>SCOM-SHNGABR</v>
          </cell>
          <cell r="B846" t="str">
            <v>VAR_fout</v>
          </cell>
          <cell r="C846" t="str">
            <v>SCOM-SHNGA</v>
          </cell>
          <cell r="H846">
            <v>9.5729816338423142</v>
          </cell>
          <cell r="I846">
            <v>4.9652232831603449</v>
          </cell>
          <cell r="J846">
            <v>1.1616168583618349</v>
          </cell>
        </row>
        <row r="847">
          <cell r="A847" t="str">
            <v>SCOM-SHNGABR</v>
          </cell>
          <cell r="B847" t="str">
            <v>VAR_fin</v>
          </cell>
          <cell r="C847" t="str">
            <v>SNGA</v>
          </cell>
          <cell r="H847">
            <v>11.088649119328171</v>
          </cell>
          <cell r="I847">
            <v>5.7513553135257691</v>
          </cell>
          <cell r="J847">
            <v>1.3455329014666397</v>
          </cell>
        </row>
        <row r="848">
          <cell r="A848" t="str">
            <v>SCOM-SHNGABR</v>
          </cell>
          <cell r="B848" t="str">
            <v>VAR_ncap</v>
          </cell>
          <cell r="C848" t="str">
            <v>-</v>
          </cell>
          <cell r="H848">
            <v>0.436760691098739</v>
          </cell>
          <cell r="I848">
            <v>1.08053487701479E-5</v>
          </cell>
          <cell r="J848">
            <v>1.4880926384107701E-6</v>
          </cell>
        </row>
        <row r="849">
          <cell r="A849" t="str">
            <v>SCOM-SHNGABR</v>
          </cell>
          <cell r="B849" t="str">
            <v>VAR_cap</v>
          </cell>
          <cell r="C849" t="str">
            <v>-</v>
          </cell>
          <cell r="H849">
            <v>1.003231868668339</v>
          </cell>
          <cell r="I849">
            <v>0.43677038362825377</v>
          </cell>
          <cell r="J849">
            <v>0.18467152683150773</v>
          </cell>
        </row>
        <row r="850">
          <cell r="A850" t="str">
            <v>RHEM-SHELCHP</v>
          </cell>
          <cell r="B850" t="str">
            <v>VAR_fout</v>
          </cell>
          <cell r="C850" t="str">
            <v>RHEM-SHAELCH</v>
          </cell>
          <cell r="H850">
            <v>21.435467319512039</v>
          </cell>
          <cell r="I850">
            <v>25.788243931880579</v>
          </cell>
          <cell r="J850">
            <v>27.607642843509204</v>
          </cell>
        </row>
        <row r="851">
          <cell r="A851" t="str">
            <v>RHEM-SHELCHP</v>
          </cell>
          <cell r="B851" t="str">
            <v>VAR_fin</v>
          </cell>
          <cell r="C851" t="str">
            <v>RHEMELCHPC</v>
          </cell>
          <cell r="H851">
            <v>21.435467319512039</v>
          </cell>
          <cell r="I851">
            <v>25.788243931880579</v>
          </cell>
          <cell r="J851">
            <v>27.607642843509204</v>
          </cell>
        </row>
        <row r="852">
          <cell r="A852" t="str">
            <v>RHEM-SHELCHP</v>
          </cell>
          <cell r="B852" t="str">
            <v>VAR_fin</v>
          </cell>
          <cell r="C852" t="str">
            <v>RHEM_ELC</v>
          </cell>
          <cell r="H852">
            <v>5.9331556481067649</v>
          </cell>
          <cell r="I852">
            <v>6.7895636037948597</v>
          </cell>
          <cell r="J852">
            <v>6.7432019084700663</v>
          </cell>
        </row>
        <row r="853">
          <cell r="A853" t="str">
            <v>RHEM-SHELCHP</v>
          </cell>
          <cell r="B853" t="str">
            <v>VAR_ncap</v>
          </cell>
          <cell r="C853" t="str">
            <v>-</v>
          </cell>
          <cell r="H853">
            <v>0.70809765159096405</v>
          </cell>
          <cell r="I853">
            <v>0.72988728847357398</v>
          </cell>
          <cell r="J853">
            <v>1.12031555870169</v>
          </cell>
        </row>
        <row r="854">
          <cell r="A854" t="str">
            <v>RHEM-SHELCHP</v>
          </cell>
          <cell r="B854" t="str">
            <v>VAR_cap</v>
          </cell>
          <cell r="C854" t="str">
            <v>-</v>
          </cell>
          <cell r="H854">
            <v>1.5137408405824351</v>
          </cell>
          <cell r="I854">
            <v>1.8210683621671027</v>
          </cell>
          <cell r="J854">
            <v>1.9495402916566098</v>
          </cell>
        </row>
        <row r="855">
          <cell r="A855" t="str">
            <v>RHNM-SHSTG-ELC</v>
          </cell>
          <cell r="B855" t="str">
            <v>VAR_fout</v>
          </cell>
          <cell r="C855" t="str">
            <v>RHNM-SHAELCB</v>
          </cell>
          <cell r="H855">
            <v>1.0952645758649835E-4</v>
          </cell>
          <cell r="I855">
            <v>2.5208309488905002E-4</v>
          </cell>
          <cell r="J855">
            <v>2.3262259539164363E-4</v>
          </cell>
        </row>
        <row r="856">
          <cell r="A856" t="str">
            <v>RHNM-SHSTG-ELC</v>
          </cell>
          <cell r="B856" t="str">
            <v>VAR_fout</v>
          </cell>
          <cell r="C856" t="str">
            <v>AUX_RHNM-SHSTG-ELC_OUT</v>
          </cell>
          <cell r="H856">
            <v>1.0963598404408485E-4</v>
          </cell>
          <cell r="I856">
            <v>2.5233517798393896E-4</v>
          </cell>
          <cell r="J856">
            <v>2.328552179870351E-4</v>
          </cell>
        </row>
        <row r="857">
          <cell r="A857" t="str">
            <v>RHNM-SHSTG-ELC</v>
          </cell>
          <cell r="B857" t="str">
            <v>VAR_fin</v>
          </cell>
          <cell r="C857" t="str">
            <v>RHNM-SHAELCB</v>
          </cell>
          <cell r="H857">
            <v>1.0460697882214316E-4</v>
          </cell>
          <cell r="I857">
            <v>2.4778814554528967E-4</v>
          </cell>
          <cell r="J857">
            <v>2.3304951862048113E-4</v>
          </cell>
        </row>
        <row r="858">
          <cell r="A858" t="str">
            <v>RHNM-SHSTG-ELC</v>
          </cell>
          <cell r="B858" t="str">
            <v>VAR_ncap</v>
          </cell>
          <cell r="C858" t="str">
            <v>-</v>
          </cell>
          <cell r="H858">
            <v>2.9720800501801202E-4</v>
          </cell>
          <cell r="I858">
            <v>1.4855994736399101E-4</v>
          </cell>
          <cell r="J858">
            <v>1.0576551458845501E-4</v>
          </cell>
        </row>
        <row r="859">
          <cell r="A859" t="str">
            <v>RHNM-SHSTG-ELC</v>
          </cell>
          <cell r="B859" t="str">
            <v>VAR_cap</v>
          </cell>
          <cell r="C859" t="str">
            <v>-</v>
          </cell>
          <cell r="H859">
            <v>1.9765022602850411E-3</v>
          </cell>
          <cell r="I859">
            <v>4.6978263824111303E-4</v>
          </cell>
          <cell r="J859">
            <v>1.9894559673699298E-4</v>
          </cell>
        </row>
        <row r="860">
          <cell r="A860" t="str">
            <v>D-RWOD</v>
          </cell>
          <cell r="B860" t="str">
            <v>VAR_fout</v>
          </cell>
          <cell r="C860" t="str">
            <v>RWOD</v>
          </cell>
          <cell r="H860">
            <v>14.363689711145788</v>
          </cell>
          <cell r="I860">
            <v>13.449165093133784</v>
          </cell>
          <cell r="J860">
            <v>8.9251068216617551</v>
          </cell>
        </row>
        <row r="861">
          <cell r="A861" t="str">
            <v>D-RWOD</v>
          </cell>
          <cell r="B861" t="str">
            <v>VAR_fin</v>
          </cell>
          <cell r="C861" t="str">
            <v>WOD</v>
          </cell>
          <cell r="H861">
            <v>14.363689711145788</v>
          </cell>
          <cell r="I861">
            <v>13.449165093133784</v>
          </cell>
          <cell r="J861">
            <v>8.9251068216617551</v>
          </cell>
        </row>
        <row r="862">
          <cell r="A862" t="str">
            <v>RHNS-SHLTHCHPWOD</v>
          </cell>
          <cell r="B862" t="str">
            <v>VAR_ncap</v>
          </cell>
          <cell r="C862" t="str">
            <v>-</v>
          </cell>
          <cell r="H862">
            <v>7.6091743902020599E-4</v>
          </cell>
          <cell r="I862">
            <v>8.0097988959049302E-4</v>
          </cell>
          <cell r="J862">
            <v>3.1568131599754302E-4</v>
          </cell>
        </row>
        <row r="863">
          <cell r="A863" t="str">
            <v>RHNS-SHLTHCHPWOD</v>
          </cell>
          <cell r="B863" t="str">
            <v>VAR_cap</v>
          </cell>
          <cell r="C863" t="str">
            <v>-</v>
          </cell>
          <cell r="H863">
            <v>9.8491713695565697E-4</v>
          </cell>
          <cell r="I863">
            <v>1.2540392651331921E-3</v>
          </cell>
          <cell r="J863">
            <v>5.5935879933303794E-4</v>
          </cell>
        </row>
        <row r="864">
          <cell r="A864" t="str">
            <v>RHNM-SHELCBR</v>
          </cell>
          <cell r="B864" t="str">
            <v>VAR_fout</v>
          </cell>
          <cell r="C864" t="str">
            <v>RHNM-SHAELCB</v>
          </cell>
          <cell r="H864">
            <v>1.6753500957513128E-3</v>
          </cell>
          <cell r="I864">
            <v>1.8549983693993139E-3</v>
          </cell>
          <cell r="J864">
            <v>1.7658685278911152E-3</v>
          </cell>
        </row>
        <row r="865">
          <cell r="A865" t="str">
            <v>RHNM-SHELCBR</v>
          </cell>
          <cell r="B865" t="str">
            <v>VAR_fin</v>
          </cell>
          <cell r="C865" t="str">
            <v>RHNM_ELC</v>
          </cell>
          <cell r="H865">
            <v>1.7635264165803293E-3</v>
          </cell>
          <cell r="I865">
            <v>1.9526298625255924E-3</v>
          </cell>
          <cell r="J865">
            <v>1.8588089767274877E-3</v>
          </cell>
        </row>
        <row r="866">
          <cell r="A866" t="str">
            <v>RHNM-SHELCBR</v>
          </cell>
          <cell r="B866" t="str">
            <v>VAR_ncap</v>
          </cell>
          <cell r="C866" t="str">
            <v>-</v>
          </cell>
          <cell r="H866">
            <v>1.9909792527346699E-3</v>
          </cell>
        </row>
        <row r="867">
          <cell r="A867" t="str">
            <v>RHNM-SHELCBR</v>
          </cell>
          <cell r="B867" t="str">
            <v>VAR_cap</v>
          </cell>
          <cell r="C867" t="str">
            <v>-</v>
          </cell>
          <cell r="H867">
            <v>8.4032319186610974E-3</v>
          </cell>
          <cell r="I867">
            <v>1.9898851808204309E-3</v>
          </cell>
          <cell r="J867">
            <v>8.4032366986762841E-4</v>
          </cell>
        </row>
        <row r="868">
          <cell r="A868" t="str">
            <v>RHNS-SHSTG-NGAHP</v>
          </cell>
          <cell r="B868" t="str">
            <v>VAR_fout</v>
          </cell>
          <cell r="C868" t="str">
            <v>RHNS-SHANGAH</v>
          </cell>
          <cell r="H868">
            <v>3.0513523232525271E-2</v>
          </cell>
          <cell r="I868">
            <v>4.8966072541832863E-2</v>
          </cell>
          <cell r="J868">
            <v>6.1637467800596861E-2</v>
          </cell>
        </row>
        <row r="869">
          <cell r="A869" t="str">
            <v>RHNS-SHSTG-NGAHP</v>
          </cell>
          <cell r="B869" t="str">
            <v>VAR_fout</v>
          </cell>
          <cell r="C869" t="str">
            <v>AUX_RHNS-SHSTG-NGAHP_OUT</v>
          </cell>
          <cell r="H869">
            <v>3.0544036755757783E-2</v>
          </cell>
          <cell r="I869">
            <v>4.9015038614374708E-2</v>
          </cell>
          <cell r="J869">
            <v>6.169910526839751E-2</v>
          </cell>
        </row>
        <row r="870">
          <cell r="A870" t="str">
            <v>RHNS-SHSTG-NGAHP</v>
          </cell>
          <cell r="B870" t="str">
            <v>VAR_fin</v>
          </cell>
          <cell r="C870" t="str">
            <v>RHNS-SHANGAH</v>
          </cell>
          <cell r="H870">
            <v>3.056787383846709E-2</v>
          </cell>
          <cell r="I870">
            <v>4.9007194601555601E-2</v>
          </cell>
          <cell r="J870">
            <v>6.1677963311644463E-2</v>
          </cell>
        </row>
        <row r="871">
          <cell r="A871" t="str">
            <v>RHNS-SHSTG-NGAHP</v>
          </cell>
          <cell r="B871" t="str">
            <v>VAR_ncap</v>
          </cell>
          <cell r="C871" t="str">
            <v>-</v>
          </cell>
          <cell r="H871">
            <v>2.8310010671929202E-3</v>
          </cell>
          <cell r="I871">
            <v>5.4385531184119804E-3</v>
          </cell>
          <cell r="J871">
            <v>8.4064705143824907E-3</v>
          </cell>
        </row>
        <row r="872">
          <cell r="A872" t="str">
            <v>RHNS-SHSTG-NGAHP</v>
          </cell>
          <cell r="B872" t="str">
            <v>VAR_cap</v>
          </cell>
          <cell r="C872" t="str">
            <v>-</v>
          </cell>
          <cell r="H872">
            <v>8.6565251075190267E-3</v>
          </cell>
          <cell r="I872">
            <v>1.0953301827772556E-2</v>
          </cell>
          <cell r="J872">
            <v>1.3448866943198834E-2</v>
          </cell>
        </row>
        <row r="873">
          <cell r="A873" t="str">
            <v>RHNS-SHLTHDH</v>
          </cell>
          <cell r="B873" t="str">
            <v>VAR_fout</v>
          </cell>
          <cell r="C873" t="str">
            <v>RHNS-SHLTHD</v>
          </cell>
          <cell r="H873">
            <v>0.11923135589740583</v>
          </cell>
          <cell r="I873">
            <v>0.12467312614629084</v>
          </cell>
          <cell r="J873">
            <v>0.13415365792249012</v>
          </cell>
        </row>
        <row r="874">
          <cell r="A874" t="str">
            <v>RHNS-SHLTHDH</v>
          </cell>
          <cell r="B874" t="str">
            <v>VAR_fin</v>
          </cell>
          <cell r="C874" t="str">
            <v>RHNS_LTH_DH</v>
          </cell>
          <cell r="H874">
            <v>0.13111313937778935</v>
          </cell>
          <cell r="I874">
            <v>0.13705237445383808</v>
          </cell>
          <cell r="J874">
            <v>0.14743392996970994</v>
          </cell>
        </row>
        <row r="875">
          <cell r="A875" t="str">
            <v>RHNS-SHLTHDH</v>
          </cell>
          <cell r="B875" t="str">
            <v>VAR_fin</v>
          </cell>
          <cell r="C875" t="str">
            <v>RHNSLTHDHC</v>
          </cell>
          <cell r="H875">
            <v>0.11923135589740583</v>
          </cell>
          <cell r="I875">
            <v>0.12467312614629084</v>
          </cell>
          <cell r="J875">
            <v>0.13415365792249012</v>
          </cell>
        </row>
        <row r="876">
          <cell r="A876" t="str">
            <v>RHNS-SHLTHDH</v>
          </cell>
          <cell r="B876" t="str">
            <v>VAR_ncap</v>
          </cell>
          <cell r="C876" t="str">
            <v>-</v>
          </cell>
          <cell r="H876">
            <v>1.8280023454297498E-2</v>
          </cell>
          <cell r="I876">
            <v>1.2774929101536801E-2</v>
          </cell>
          <cell r="J876">
            <v>5.4201163737210003E-3</v>
          </cell>
        </row>
        <row r="877">
          <cell r="A877" t="str">
            <v>RHNS-SHLTHDH</v>
          </cell>
          <cell r="B877" t="str">
            <v>VAR_cap</v>
          </cell>
          <cell r="C877" t="str">
            <v>-</v>
          </cell>
          <cell r="H877">
            <v>2.9813974369689897E-2</v>
          </cell>
          <cell r="I877">
            <v>2.6636018012199308E-2</v>
          </cell>
          <cell r="J877">
            <v>1.5537317507930706E-2</v>
          </cell>
        </row>
        <row r="878">
          <cell r="A878" t="str">
            <v>ITOT-SWHNGAHP</v>
          </cell>
          <cell r="B878" t="str">
            <v>VAR_fout</v>
          </cell>
          <cell r="C878" t="str">
            <v>ITOT-SWHANGAH</v>
          </cell>
          <cell r="H878">
            <v>1.4256058668568784E-2</v>
          </cell>
          <cell r="I878">
            <v>4.4236482602169691E-3</v>
          </cell>
          <cell r="J878">
            <v>6.8394057686760393E-3</v>
          </cell>
        </row>
        <row r="879">
          <cell r="A879" t="str">
            <v>ITOT-SWHNGAHP</v>
          </cell>
          <cell r="B879" t="str">
            <v>VAR_fout</v>
          </cell>
          <cell r="C879" t="str">
            <v>CO2_I</v>
          </cell>
          <cell r="H879">
            <v>0.41041466805980698</v>
          </cell>
          <cell r="I879">
            <v>0.125001140740685</v>
          </cell>
          <cell r="J879">
            <v>0.18638470403697999</v>
          </cell>
        </row>
        <row r="880">
          <cell r="A880" t="str">
            <v>ITOT-SWHNGAHP</v>
          </cell>
          <cell r="B880" t="str">
            <v>VAR_fin</v>
          </cell>
          <cell r="C880" t="str">
            <v>ITOTELCHPC</v>
          </cell>
          <cell r="H880">
            <v>1.4256058668568784E-2</v>
          </cell>
          <cell r="I880">
            <v>4.4236482602169691E-3</v>
          </cell>
          <cell r="J880">
            <v>6.8394057686760393E-3</v>
          </cell>
        </row>
        <row r="881">
          <cell r="A881" t="str">
            <v>ITOT-SWHNGAHP</v>
          </cell>
          <cell r="B881" t="str">
            <v>VAR_fin</v>
          </cell>
          <cell r="C881" t="str">
            <v>INGA</v>
          </cell>
          <cell r="H881">
            <v>7.2768558166632497E-3</v>
          </cell>
          <cell r="I881">
            <v>2.2163322826362531E-3</v>
          </cell>
          <cell r="J881">
            <v>3.3046933339890066E-3</v>
          </cell>
        </row>
        <row r="882">
          <cell r="A882" t="str">
            <v>ITOT-SWHNGAHP</v>
          </cell>
          <cell r="B882" t="str">
            <v>VAR_ncap</v>
          </cell>
          <cell r="C882" t="str">
            <v>-</v>
          </cell>
          <cell r="H882">
            <v>3.2551568466160998E-4</v>
          </cell>
          <cell r="I882">
            <v>1.2971003997158499E-4</v>
          </cell>
          <cell r="J882">
            <v>4.4357394636368599E-4</v>
          </cell>
        </row>
        <row r="883">
          <cell r="A883" t="str">
            <v>ITOT-SWHNGAHP</v>
          </cell>
          <cell r="B883" t="str">
            <v>VAR_cap</v>
          </cell>
          <cell r="C883" t="str">
            <v>-</v>
          </cell>
          <cell r="H883">
            <v>1.3866543512505432E-3</v>
          </cell>
          <cell r="I883">
            <v>4.5698752070208936E-4</v>
          </cell>
          <cell r="J883">
            <v>6.6758680615806529E-4</v>
          </cell>
        </row>
        <row r="884">
          <cell r="A884" t="str">
            <v>RHSA-WHLFOBR</v>
          </cell>
          <cell r="B884" t="str">
            <v>VAR_fout</v>
          </cell>
          <cell r="C884" t="str">
            <v>CO2_R</v>
          </cell>
          <cell r="H884">
            <v>203.70316577205199</v>
          </cell>
          <cell r="I884">
            <v>120.42577323953201</v>
          </cell>
          <cell r="J884">
            <v>4.9777559800427102</v>
          </cell>
        </row>
        <row r="885">
          <cell r="A885" t="str">
            <v>RHSA-WHLFOBR</v>
          </cell>
          <cell r="B885" t="str">
            <v>VAR_fout</v>
          </cell>
          <cell r="C885" t="str">
            <v>RHSA-WHLFO</v>
          </cell>
          <cell r="H885">
            <v>1.5070162407488614</v>
          </cell>
          <cell r="I885">
            <v>0.90375097567659879</v>
          </cell>
          <cell r="J885">
            <v>3.9393975418440384E-2</v>
          </cell>
        </row>
        <row r="886">
          <cell r="A886" t="str">
            <v>RHSA-WHLFOBR</v>
          </cell>
          <cell r="B886" t="str">
            <v>VAR_fin</v>
          </cell>
          <cell r="C886" t="str">
            <v>RLFO</v>
          </cell>
          <cell r="H886">
            <v>2.7639506889016543</v>
          </cell>
          <cell r="I886">
            <v>1.6339996369000325</v>
          </cell>
          <cell r="J886">
            <v>6.7540786703428932E-2</v>
          </cell>
        </row>
        <row r="887">
          <cell r="A887" t="str">
            <v>RHSA-WHLFOBR</v>
          </cell>
          <cell r="B887" t="str">
            <v>VAR_ncap</v>
          </cell>
          <cell r="C887" t="str">
            <v>-</v>
          </cell>
          <cell r="H887">
            <v>2.9417017370724701E-2</v>
          </cell>
          <cell r="I887">
            <v>3.2380273444851698E-2</v>
          </cell>
        </row>
        <row r="888">
          <cell r="A888" t="str">
            <v>RHSA-WHLFOBR</v>
          </cell>
          <cell r="B888" t="str">
            <v>VAR_cap</v>
          </cell>
          <cell r="C888" t="str">
            <v>-</v>
          </cell>
          <cell r="H888">
            <v>0.1032393253321882</v>
          </cell>
          <cell r="I888">
            <v>6.1796553973096469E-2</v>
          </cell>
          <cell r="J888">
            <v>3.7827351919775057E-3</v>
          </cell>
        </row>
        <row r="889">
          <cell r="A889" t="str">
            <v>D-IWST</v>
          </cell>
          <cell r="B889" t="str">
            <v>VAR_fout</v>
          </cell>
          <cell r="C889" t="str">
            <v>CO2</v>
          </cell>
          <cell r="H889">
            <v>1001.75512962755</v>
          </cell>
          <cell r="I889">
            <v>996.70075135309696</v>
          </cell>
          <cell r="J889">
            <v>986.58581870502701</v>
          </cell>
        </row>
        <row r="890">
          <cell r="A890" t="str">
            <v>D-IWST</v>
          </cell>
          <cell r="B890" t="str">
            <v>VAR_fout</v>
          </cell>
          <cell r="C890" t="str">
            <v>IWST</v>
          </cell>
          <cell r="H890">
            <v>10.794775103745186</v>
          </cell>
          <cell r="I890">
            <v>10.740309820615277</v>
          </cell>
          <cell r="J890">
            <v>10.631312701562791</v>
          </cell>
        </row>
        <row r="891">
          <cell r="A891" t="str">
            <v>D-IWST</v>
          </cell>
          <cell r="B891" t="str">
            <v>VAR_fin</v>
          </cell>
          <cell r="C891" t="str">
            <v>WSTNREN</v>
          </cell>
          <cell r="H891">
            <v>10.794775103745186</v>
          </cell>
          <cell r="I891">
            <v>10.740309820615277</v>
          </cell>
          <cell r="J891">
            <v>10.631312701562791</v>
          </cell>
        </row>
        <row r="892">
          <cell r="A892" t="str">
            <v>RHES-SHLFOBR</v>
          </cell>
          <cell r="B892" t="str">
            <v>VAR_fout</v>
          </cell>
          <cell r="C892" t="str">
            <v>CO2_R</v>
          </cell>
          <cell r="H892">
            <v>407.76069633134603</v>
          </cell>
          <cell r="I892">
            <v>188.94519560117399</v>
          </cell>
          <cell r="J892">
            <v>12.5027106275155</v>
          </cell>
        </row>
        <row r="893">
          <cell r="A893" t="str">
            <v>RHES-SHLFOBR</v>
          </cell>
          <cell r="B893" t="str">
            <v>VAR_fout</v>
          </cell>
          <cell r="C893" t="str">
            <v>RHES-SHLFO</v>
          </cell>
          <cell r="H893">
            <v>4.7917199526593786</v>
          </cell>
          <cell r="I893">
            <v>2.2156809346718331</v>
          </cell>
          <cell r="J893">
            <v>0.14698953878594781</v>
          </cell>
        </row>
        <row r="894">
          <cell r="A894" t="str">
            <v>RHES-SHLFOBR</v>
          </cell>
          <cell r="B894" t="str">
            <v>VAR_fin</v>
          </cell>
          <cell r="C894" t="str">
            <v>RLFO</v>
          </cell>
          <cell r="H894">
            <v>5.5327095838717186</v>
          </cell>
          <cell r="I894">
            <v>2.563706860260158</v>
          </cell>
          <cell r="J894">
            <v>0.16964329209654708</v>
          </cell>
        </row>
        <row r="895">
          <cell r="A895" t="str">
            <v>RHES-SHLFOBR</v>
          </cell>
          <cell r="B895" t="str">
            <v>VAR_ncap</v>
          </cell>
          <cell r="C895" t="str">
            <v>-</v>
          </cell>
          <cell r="H895">
            <v>7.5507655950590197E-2</v>
          </cell>
          <cell r="I895">
            <v>0.10353426620822299</v>
          </cell>
          <cell r="J895">
            <v>2.3737711463001899E-7</v>
          </cell>
        </row>
        <row r="896">
          <cell r="A896" t="str">
            <v>RHES-SHLFOBR</v>
          </cell>
          <cell r="B896" t="str">
            <v>VAR_cap</v>
          </cell>
          <cell r="C896" t="str">
            <v>-</v>
          </cell>
          <cell r="H896">
            <v>0.38739214962730706</v>
          </cell>
          <cell r="I896">
            <v>0.17904167078661901</v>
          </cell>
          <cell r="J896">
            <v>1.9031748526977005E-2</v>
          </cell>
        </row>
        <row r="897">
          <cell r="A897" t="str">
            <v>ITOT-SWHSTG</v>
          </cell>
          <cell r="B897" t="str">
            <v>VAR_fout</v>
          </cell>
          <cell r="C897" t="str">
            <v>ITOT-SWH</v>
          </cell>
          <cell r="H897">
            <v>9.3250629863374929E-3</v>
          </cell>
          <cell r="I897">
            <v>1.6927537979925383E-2</v>
          </cell>
          <cell r="J897">
            <v>0.5749401986312328</v>
          </cell>
        </row>
        <row r="898">
          <cell r="A898" t="str">
            <v>ITOT-SWHSTG</v>
          </cell>
          <cell r="B898" t="str">
            <v>VAR_fout</v>
          </cell>
          <cell r="C898" t="str">
            <v>AUX_ITOT-STG_OUT</v>
          </cell>
          <cell r="H898">
            <v>9.3147018052415712E-3</v>
          </cell>
          <cell r="I898">
            <v>1.6927537979925397E-2</v>
          </cell>
          <cell r="J898">
            <v>0.5749401986312328</v>
          </cell>
        </row>
        <row r="899">
          <cell r="A899" t="str">
            <v>ITOT-SWHSTG</v>
          </cell>
          <cell r="B899" t="str">
            <v>VAR_fin</v>
          </cell>
          <cell r="C899" t="str">
            <v>AUX_ITOT-STG_IN</v>
          </cell>
          <cell r="H899">
            <v>1.0361180924054808E-2</v>
          </cell>
          <cell r="I899">
            <v>1.8201653553432687E-2</v>
          </cell>
          <cell r="J899">
            <v>0.58074767754811862</v>
          </cell>
        </row>
        <row r="900">
          <cell r="A900" t="str">
            <v>ITOT-SWHSTG</v>
          </cell>
          <cell r="B900" t="str">
            <v>VAR_fin</v>
          </cell>
          <cell r="C900" t="str">
            <v>ITOT-SWH</v>
          </cell>
          <cell r="H900">
            <v>1.0361180924054808E-2</v>
          </cell>
          <cell r="I900">
            <v>1.8201653553432687E-2</v>
          </cell>
          <cell r="J900">
            <v>0.58074767754811862</v>
          </cell>
        </row>
        <row r="901">
          <cell r="A901" t="str">
            <v>ITOT-SWHSTG</v>
          </cell>
          <cell r="B901" t="str">
            <v>VAR_ncap</v>
          </cell>
          <cell r="C901" t="str">
            <v>-</v>
          </cell>
          <cell r="H901">
            <v>3.4571307935829499E-3</v>
          </cell>
          <cell r="I901">
            <v>1.28165757596679E-3</v>
          </cell>
          <cell r="J901">
            <v>0.112699033827125</v>
          </cell>
        </row>
        <row r="902">
          <cell r="A902" t="str">
            <v>ITOT-SWHSTG</v>
          </cell>
          <cell r="B902" t="str">
            <v>VAR_cap</v>
          </cell>
          <cell r="C902" t="str">
            <v>-</v>
          </cell>
          <cell r="H902">
            <v>4.2309535287839159E-3</v>
          </cell>
          <cell r="I902">
            <v>4.7368616338167796E-3</v>
          </cell>
          <cell r="J902">
            <v>0.11507551911846969</v>
          </cell>
        </row>
        <row r="903">
          <cell r="A903" t="str">
            <v>SCOM-SHLFOBR</v>
          </cell>
          <cell r="B903" t="str">
            <v>VAR_fout</v>
          </cell>
          <cell r="C903" t="str">
            <v>CO2_S</v>
          </cell>
          <cell r="H903">
            <v>756.40229127887403</v>
          </cell>
          <cell r="I903">
            <v>424.01825437157697</v>
          </cell>
          <cell r="J903">
            <v>17.694358146057802</v>
          </cell>
        </row>
        <row r="904">
          <cell r="A904" t="str">
            <v>SCOM-SHLFOBR</v>
          </cell>
          <cell r="B904" t="str">
            <v>VAR_fout</v>
          </cell>
          <cell r="C904" t="str">
            <v>SCOM-SHLFO</v>
          </cell>
          <cell r="H904">
            <v>8.4116086974692816</v>
          </cell>
          <cell r="I904">
            <v>4.7153157486175763</v>
          </cell>
          <cell r="J904">
            <v>0.19865478284987137</v>
          </cell>
        </row>
        <row r="905">
          <cell r="A905" t="str">
            <v>SCOM-SHLFOBR</v>
          </cell>
          <cell r="B905" t="str">
            <v>VAR_fin</v>
          </cell>
          <cell r="C905" t="str">
            <v>SLFO</v>
          </cell>
          <cell r="H905">
            <v>10.26326039727102</v>
          </cell>
          <cell r="I905">
            <v>5.7533006020566715</v>
          </cell>
          <cell r="J905">
            <v>0.24008627063850524</v>
          </cell>
        </row>
        <row r="906">
          <cell r="A906" t="str">
            <v>SCOM-SHLFOBR</v>
          </cell>
          <cell r="B906" t="str">
            <v>VAR_ncap</v>
          </cell>
          <cell r="C906" t="str">
            <v>-</v>
          </cell>
          <cell r="H906">
            <v>0.366591008947599</v>
          </cell>
          <cell r="I906">
            <v>1.60631069161386E-5</v>
          </cell>
          <cell r="J906">
            <v>8.6176118757141899E-7</v>
          </cell>
        </row>
        <row r="907">
          <cell r="A907" t="str">
            <v>SCOM-SHLFOBR</v>
          </cell>
          <cell r="B907" t="str">
            <v>VAR_cap</v>
          </cell>
          <cell r="C907" t="str">
            <v>-</v>
          </cell>
          <cell r="H907">
            <v>0.77524943238175836</v>
          </cell>
          <cell r="I907">
            <v>0.36660685162673523</v>
          </cell>
          <cell r="J907">
            <v>3.3334726696823996E-2</v>
          </cell>
        </row>
        <row r="908">
          <cell r="A908" t="str">
            <v>RHNM-SHPLTBR</v>
          </cell>
          <cell r="B908" t="str">
            <v>VAR_fout</v>
          </cell>
          <cell r="C908" t="str">
            <v>RHNM-SHPLT</v>
          </cell>
          <cell r="H908">
            <v>3.4933569253871061E-2</v>
          </cell>
          <cell r="I908">
            <v>3.9462267608754834E-2</v>
          </cell>
          <cell r="J908">
            <v>4.9455875754732703E-2</v>
          </cell>
        </row>
        <row r="909">
          <cell r="A909" t="str">
            <v>RHNM-SHPLTBR</v>
          </cell>
          <cell r="B909" t="str">
            <v>VAR_fin</v>
          </cell>
          <cell r="C909" t="str">
            <v>RPLT</v>
          </cell>
          <cell r="H909">
            <v>4.5966319370861569E-2</v>
          </cell>
          <cell r="I909">
            <v>5.1689306852347142E-2</v>
          </cell>
          <cell r="J909">
            <v>6.4470188158357505E-2</v>
          </cell>
        </row>
        <row r="910">
          <cell r="A910" t="str">
            <v>RHNM-SHPLTBR</v>
          </cell>
          <cell r="B910" t="str">
            <v>VAR_fin</v>
          </cell>
          <cell r="C910" t="str">
            <v>RHNMPLTBRC</v>
          </cell>
          <cell r="H910">
            <v>3.4933569253871061E-2</v>
          </cell>
          <cell r="I910">
            <v>3.9462267608754834E-2</v>
          </cell>
          <cell r="J910">
            <v>4.9455875754732703E-2</v>
          </cell>
        </row>
        <row r="911">
          <cell r="A911" t="str">
            <v>RHNM-SHPLTBR</v>
          </cell>
          <cell r="B911" t="str">
            <v>VAR_ncap</v>
          </cell>
          <cell r="C911" t="str">
            <v>-</v>
          </cell>
          <cell r="H911">
            <v>4.52449182205134E-5</v>
          </cell>
          <cell r="I911">
            <v>3.1350889047961801E-3</v>
          </cell>
          <cell r="J911">
            <v>1.6263576959680501E-3</v>
          </cell>
        </row>
        <row r="912">
          <cell r="A912" t="str">
            <v>RHNM-SHPLTBR</v>
          </cell>
          <cell r="B912" t="str">
            <v>VAR_cap</v>
          </cell>
          <cell r="C912" t="str">
            <v>-</v>
          </cell>
          <cell r="H912">
            <v>3.0612350798036058E-3</v>
          </cell>
          <cell r="I912">
            <v>3.1953778431093893E-3</v>
          </cell>
          <cell r="J912">
            <v>3.9200634675424255E-3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RHES_ELC</v>
          </cell>
          <cell r="H913">
            <v>1.4581750800759484E-2</v>
          </cell>
          <cell r="I913">
            <v>6.6413844611276328E-3</v>
          </cell>
        </row>
        <row r="914">
          <cell r="A914" t="str">
            <v>D-RHES_NKEV_GAS_ELC_CHP</v>
          </cell>
          <cell r="B914" t="str">
            <v>VAR_fout</v>
          </cell>
          <cell r="C914" t="str">
            <v>ELC5</v>
          </cell>
          <cell r="H914">
            <v>1.3522548652271746E-3</v>
          </cell>
          <cell r="I914">
            <v>9.6450431204943374E-4</v>
          </cell>
        </row>
        <row r="915">
          <cell r="A915" t="str">
            <v>D-RHES_NKEV_GAS_ELC_CHP</v>
          </cell>
          <cell r="B915" t="str">
            <v>VAR_fin</v>
          </cell>
          <cell r="C915" t="str">
            <v>RHES_NKEV_GAS_ELC_CHP</v>
          </cell>
          <cell r="H915">
            <v>1.5908787652756644E-2</v>
          </cell>
          <cell r="I915">
            <v>7.5846142543940119E-3</v>
          </cell>
        </row>
        <row r="916">
          <cell r="A916" t="str">
            <v>SCOM-SHSTG-SOL</v>
          </cell>
          <cell r="B916" t="str">
            <v>VAR_fout</v>
          </cell>
          <cell r="C916" t="str">
            <v>SCOM-SHASOL</v>
          </cell>
          <cell r="H916">
            <v>6.3078056190864551E-5</v>
          </cell>
          <cell r="I916">
            <v>7.5208777802921939E-5</v>
          </cell>
          <cell r="J916">
            <v>3.7498960417026133E-5</v>
          </cell>
        </row>
        <row r="917">
          <cell r="A917" t="str">
            <v>SCOM-SHSTG-SOL</v>
          </cell>
          <cell r="B917" t="str">
            <v>VAR_fin</v>
          </cell>
          <cell r="C917" t="str">
            <v>SCOM-SHASOL</v>
          </cell>
          <cell r="H917">
            <v>4.8101131112980748E-5</v>
          </cell>
          <cell r="I917">
            <v>6.9489672013292491E-5</v>
          </cell>
          <cell r="J917">
            <v>1.8762800060278249E-5</v>
          </cell>
        </row>
        <row r="918">
          <cell r="A918" t="str">
            <v>SCOM-SHSTG-SOL</v>
          </cell>
          <cell r="B918" t="str">
            <v>VAR_ncap</v>
          </cell>
          <cell r="C918" t="str">
            <v>-</v>
          </cell>
          <cell r="H918">
            <v>1.87902898899973E-2</v>
          </cell>
          <cell r="I918">
            <v>1.2080528676853299E-2</v>
          </cell>
          <cell r="J918">
            <v>3.1739191359199503E-2</v>
          </cell>
        </row>
        <row r="919">
          <cell r="A919" t="str">
            <v>SCOM-SHSTG-SOL</v>
          </cell>
          <cell r="B919" t="str">
            <v>VAR_cap</v>
          </cell>
          <cell r="C919" t="str">
            <v>-</v>
          </cell>
          <cell r="H919">
            <v>2.7890959265430702E-2</v>
          </cell>
          <cell r="I919">
            <v>3.2859919114615103E-2</v>
          </cell>
          <cell r="J919">
            <v>4.8454628126794602E-2</v>
          </cell>
        </row>
        <row r="920">
          <cell r="A920" t="str">
            <v>RHNM-SHELCBRA</v>
          </cell>
          <cell r="B920" t="str">
            <v>VAR_fout</v>
          </cell>
          <cell r="C920" t="str">
            <v>RHNM-SHELCB</v>
          </cell>
          <cell r="H920">
            <v>1.6802542308269027E-3</v>
          </cell>
          <cell r="I920">
            <v>1.8593058754990119E-3</v>
          </cell>
          <cell r="J920">
            <v>1.7654391377932689E-3</v>
          </cell>
        </row>
        <row r="921">
          <cell r="A921" t="str">
            <v>RHNM-SHELCBRA</v>
          </cell>
          <cell r="B921" t="str">
            <v>VAR_fin</v>
          </cell>
          <cell r="C921" t="str">
            <v>RHNM-SHAELCB</v>
          </cell>
          <cell r="H921">
            <v>1.6802542308269027E-3</v>
          </cell>
          <cell r="I921">
            <v>1.8593058754990119E-3</v>
          </cell>
          <cell r="J921">
            <v>1.7654391377932689E-3</v>
          </cell>
        </row>
        <row r="922">
          <cell r="A922" t="str">
            <v>RHNM-SHELCBRA</v>
          </cell>
          <cell r="B922" t="str">
            <v>VAR_ncap</v>
          </cell>
          <cell r="C922" t="str">
            <v>-</v>
          </cell>
          <cell r="H922">
            <v>2.1367118651516399E-3</v>
          </cell>
        </row>
        <row r="923">
          <cell r="A923" t="str">
            <v>RHNM-SHELCBRA</v>
          </cell>
          <cell r="B923" t="str">
            <v>VAR_cap</v>
          </cell>
          <cell r="C923" t="str">
            <v>-</v>
          </cell>
          <cell r="H923">
            <v>8.402278496276212E-3</v>
          </cell>
          <cell r="I923">
            <v>1.9933580499930659E-3</v>
          </cell>
          <cell r="J923">
            <v>8.4154657215701435E-4</v>
          </cell>
        </row>
        <row r="924">
          <cell r="A924" t="str">
            <v>RHNM-SHSTG-SOL</v>
          </cell>
          <cell r="B924" t="str">
            <v>VAR_fout</v>
          </cell>
          <cell r="C924" t="str">
            <v>AUX_RHNM-SHSTG-SOL_OUT</v>
          </cell>
          <cell r="H924">
            <v>5.5301976592553358E-5</v>
          </cell>
          <cell r="I924">
            <v>6.1082373382678517E-5</v>
          </cell>
          <cell r="J924">
            <v>1.1682389202980299E-4</v>
          </cell>
        </row>
        <row r="925">
          <cell r="A925" t="str">
            <v>RHNM-SHSTG-SOL</v>
          </cell>
          <cell r="B925" t="str">
            <v>VAR_fout</v>
          </cell>
          <cell r="C925" t="str">
            <v>RHNM-SHASOL</v>
          </cell>
          <cell r="H925">
            <v>5.5246729862690683E-5</v>
          </cell>
          <cell r="I925">
            <v>6.1021352030647841E-5</v>
          </cell>
          <cell r="J925">
            <v>1.1670718484495796E-4</v>
          </cell>
        </row>
        <row r="926">
          <cell r="A926" t="str">
            <v>RHNM-SHSTG-SOL</v>
          </cell>
          <cell r="B926" t="str">
            <v>VAR_fin</v>
          </cell>
          <cell r="C926" t="str">
            <v>RHNM-SHASOL</v>
          </cell>
          <cell r="H926">
            <v>6.5781749385335889E-5</v>
          </cell>
          <cell r="I926">
            <v>7.0812544526322144E-5</v>
          </cell>
          <cell r="J926">
            <v>1.3353437380849879E-4</v>
          </cell>
        </row>
        <row r="927">
          <cell r="A927" t="str">
            <v>RHNM-SHSTG-SOL</v>
          </cell>
          <cell r="B927" t="str">
            <v>VAR_ncap</v>
          </cell>
          <cell r="C927" t="str">
            <v>-</v>
          </cell>
          <cell r="H927">
            <v>2.8668837140552702E-6</v>
          </cell>
          <cell r="I927">
            <v>4.7301951726276903E-5</v>
          </cell>
          <cell r="J927">
            <v>6.4265003855312102E-5</v>
          </cell>
        </row>
        <row r="928">
          <cell r="A928" t="str">
            <v>RHNM-SHSTG-SOL</v>
          </cell>
          <cell r="B928" t="str">
            <v>VAR_cap</v>
          </cell>
          <cell r="C928" t="str">
            <v>-</v>
          </cell>
          <cell r="H928">
            <v>5.0485504111220003E-4</v>
          </cell>
          <cell r="I928">
            <v>1.3157081725572901E-4</v>
          </cell>
          <cell r="J928">
            <v>9.9806292444891694E-5</v>
          </cell>
        </row>
        <row r="929">
          <cell r="A929" t="str">
            <v>RHNS-SHELCHP</v>
          </cell>
          <cell r="B929" t="str">
            <v>VAR_fout</v>
          </cell>
          <cell r="C929" t="str">
            <v>RHNS-SHAELCH</v>
          </cell>
          <cell r="H929">
            <v>2.35521814538623</v>
          </cell>
          <cell r="I929">
            <v>2.772478881346649</v>
          </cell>
          <cell r="J929">
            <v>3.4104090149156119</v>
          </cell>
        </row>
        <row r="930">
          <cell r="A930" t="str">
            <v>RHNS-SHELCHP</v>
          </cell>
          <cell r="B930" t="str">
            <v>VAR_fin</v>
          </cell>
          <cell r="C930" t="str">
            <v>RHNS_ELC</v>
          </cell>
          <cell r="H930">
            <v>0.62831816064408119</v>
          </cell>
          <cell r="I930">
            <v>0.71648869506717094</v>
          </cell>
          <cell r="J930">
            <v>0.82873941449901389</v>
          </cell>
        </row>
        <row r="931">
          <cell r="A931" t="str">
            <v>RHNS-SHELCHP</v>
          </cell>
          <cell r="B931" t="str">
            <v>VAR_fin</v>
          </cell>
          <cell r="C931" t="str">
            <v>RHNSELCHPC</v>
          </cell>
          <cell r="H931">
            <v>2.35521814538623</v>
          </cell>
          <cell r="I931">
            <v>2.772478881346649</v>
          </cell>
          <cell r="J931">
            <v>3.4104090149156119</v>
          </cell>
        </row>
        <row r="932">
          <cell r="A932" t="str">
            <v>RHNS-SHELCHP</v>
          </cell>
          <cell r="B932" t="str">
            <v>VAR_ncap</v>
          </cell>
          <cell r="C932" t="str">
            <v>-</v>
          </cell>
          <cell r="H932">
            <v>4.2592659196615097E-2</v>
          </cell>
          <cell r="I932">
            <v>0.110469209933432</v>
          </cell>
          <cell r="J932">
            <v>0.150306854686407</v>
          </cell>
        </row>
        <row r="933">
          <cell r="A933" t="str">
            <v>RHNS-SHELCHP</v>
          </cell>
          <cell r="B933" t="str">
            <v>VAR_cap</v>
          </cell>
          <cell r="C933" t="str">
            <v>-</v>
          </cell>
          <cell r="H933">
            <v>0.17175583916628201</v>
          </cell>
          <cell r="I933">
            <v>0.20205320635494237</v>
          </cell>
          <cell r="J933">
            <v>0.24849411898371315</v>
          </cell>
        </row>
        <row r="934">
          <cell r="A934" t="str">
            <v>SCOM-SHBIOBR</v>
          </cell>
          <cell r="B934" t="str">
            <v>VAR_fout</v>
          </cell>
          <cell r="C934" t="str">
            <v>SCOM-SHBIO</v>
          </cell>
        </row>
        <row r="935">
          <cell r="A935" t="str">
            <v>SCOM-SHBIOBR</v>
          </cell>
          <cell r="B935" t="str">
            <v>VAR_fin</v>
          </cell>
          <cell r="C935" t="str">
            <v>SBIO</v>
          </cell>
        </row>
        <row r="936">
          <cell r="A936" t="str">
            <v>SCOM-SHBIOBR</v>
          </cell>
          <cell r="B936" t="str">
            <v>VAR_ncap</v>
          </cell>
          <cell r="C936" t="str">
            <v>-</v>
          </cell>
          <cell r="H936">
            <v>1.9787483618095801E-4</v>
          </cell>
          <cell r="I936">
            <v>1.8835127698871499E-4</v>
          </cell>
          <cell r="J936">
            <v>8.4904822130046006E-5</v>
          </cell>
        </row>
        <row r="937">
          <cell r="A937" t="str">
            <v>SCOM-SHBIOBR</v>
          </cell>
          <cell r="B937" t="str">
            <v>VAR_cap</v>
          </cell>
          <cell r="C937" t="str">
            <v>-</v>
          </cell>
          <cell r="H937">
            <v>2.7489084343996259E-2</v>
          </cell>
          <cell r="I937">
            <v>3.8341063720465437E-4</v>
          </cell>
          <cell r="J937">
            <v>3.0183143197457494E-4</v>
          </cell>
        </row>
        <row r="938">
          <cell r="A938" t="str">
            <v>RHES-SHDEM</v>
          </cell>
          <cell r="B938" t="str">
            <v>VAR_fout</v>
          </cell>
          <cell r="C938" t="str">
            <v>RHES-SHD</v>
          </cell>
          <cell r="H938">
            <v>53.64530177122969</v>
          </cell>
          <cell r="I938">
            <v>52.623247230164594</v>
          </cell>
          <cell r="J938">
            <v>51.163380341866329</v>
          </cell>
        </row>
        <row r="939">
          <cell r="A939" t="str">
            <v>RHES-SHDEM</v>
          </cell>
          <cell r="B939" t="str">
            <v>VAR_fin</v>
          </cell>
          <cell r="C939" t="str">
            <v>RHES-SHPLT</v>
          </cell>
          <cell r="H939">
            <v>7.5335201572078889E-2</v>
          </cell>
          <cell r="I939">
            <v>8.0727199018041498E-2</v>
          </cell>
          <cell r="J939">
            <v>7.6432539125744478E-2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RHES-SHLTHC-NGA</v>
          </cell>
          <cell r="H940">
            <v>1.7288922697701326E-6</v>
          </cell>
          <cell r="I940">
            <v>7.719662626438352E-6</v>
          </cell>
          <cell r="J940">
            <v>2.6635810657087942E-6</v>
          </cell>
        </row>
        <row r="941">
          <cell r="A941" t="str">
            <v>RHES-SHDEM</v>
          </cell>
          <cell r="B941" t="str">
            <v>VAR_fin</v>
          </cell>
          <cell r="C941" t="str">
            <v>RHES-SHSOL</v>
          </cell>
          <cell r="H941">
            <v>2.6360181387517237E-2</v>
          </cell>
          <cell r="I941">
            <v>2.6778495177412896E-2</v>
          </cell>
          <cell r="J941">
            <v>2.60248823157142E-2</v>
          </cell>
        </row>
        <row r="942">
          <cell r="A942" t="str">
            <v>RHES-SHDEM</v>
          </cell>
          <cell r="B942" t="str">
            <v>VAR_fin</v>
          </cell>
          <cell r="C942" t="str">
            <v>RHES-SHLTHC-WOD</v>
          </cell>
          <cell r="H942">
            <v>3.6695453960832435E-6</v>
          </cell>
          <cell r="J942">
            <v>1.331481140898241E-6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</v>
          </cell>
          <cell r="H943">
            <v>5.4979480052850453</v>
          </cell>
          <cell r="I943">
            <v>3.0889563622880201</v>
          </cell>
          <cell r="J943">
            <v>1.0556959612554468</v>
          </cell>
        </row>
        <row r="944">
          <cell r="A944" t="str">
            <v>RHES-SHDEM</v>
          </cell>
          <cell r="B944" t="str">
            <v>VAR_fin</v>
          </cell>
          <cell r="C944" t="str">
            <v>RHES-SHNGAH</v>
          </cell>
          <cell r="H944">
            <v>1.385954050545712</v>
          </cell>
          <cell r="I944">
            <v>1.3139824212580211</v>
          </cell>
          <cell r="J944">
            <v>1.0963892296536462</v>
          </cell>
        </row>
        <row r="945">
          <cell r="A945" t="str">
            <v>RHES-SHDEM</v>
          </cell>
          <cell r="B945" t="str">
            <v>VAR_fin</v>
          </cell>
          <cell r="C945" t="str">
            <v>RHES-SHCOA</v>
          </cell>
          <cell r="H945">
            <v>1.0111552864479982E-6</v>
          </cell>
          <cell r="I945">
            <v>4.9866329722924445E-6</v>
          </cell>
          <cell r="J945">
            <v>2.1077251605034797E-6</v>
          </cell>
        </row>
        <row r="946">
          <cell r="A946" t="str">
            <v>RHES-SHDEM</v>
          </cell>
          <cell r="B946" t="str">
            <v>VAR_fin</v>
          </cell>
          <cell r="C946" t="str">
            <v>RHES-SHLFO</v>
          </cell>
          <cell r="H946">
            <v>4.7917477670182178</v>
          </cell>
          <cell r="I946">
            <v>2.2157003113430651</v>
          </cell>
          <cell r="J946">
            <v>0.14701180419110382</v>
          </cell>
        </row>
        <row r="947">
          <cell r="A947" t="str">
            <v>RHES-SHDEM</v>
          </cell>
          <cell r="B947" t="str">
            <v>VAR_fin</v>
          </cell>
          <cell r="C947" t="str">
            <v>RHES-SHCON</v>
          </cell>
          <cell r="H947">
            <v>6.6964560753623461</v>
          </cell>
          <cell r="I947">
            <v>8.7377624329116621</v>
          </cell>
          <cell r="J947">
            <v>12.536888225985344</v>
          </cell>
        </row>
        <row r="948">
          <cell r="A948" t="str">
            <v>RHES-SHDEM</v>
          </cell>
          <cell r="B948" t="str">
            <v>VAR_fin</v>
          </cell>
          <cell r="C948" t="str">
            <v>RHES-SHWOD</v>
          </cell>
          <cell r="H948">
            <v>3.7596461861715729</v>
          </cell>
          <cell r="I948">
            <v>3.049113490494229</v>
          </cell>
          <cell r="J948">
            <v>1.7970330365723799</v>
          </cell>
        </row>
        <row r="949">
          <cell r="A949" t="str">
            <v>RHES-SHDEM</v>
          </cell>
          <cell r="B949" t="str">
            <v>VAR_fin</v>
          </cell>
          <cell r="C949" t="str">
            <v>RHES-SHLTHD</v>
          </cell>
          <cell r="H949">
            <v>1.8553302065837236</v>
          </cell>
          <cell r="I949">
            <v>1.9543149737425023</v>
          </cell>
          <cell r="J949">
            <v>1.8976727381363911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RHES-SHELCB</v>
          </cell>
          <cell r="H950">
            <v>5.1769468687739233E-2</v>
          </cell>
          <cell r="I950">
            <v>3.9951110231691662E-3</v>
          </cell>
          <cell r="J950">
            <v>1.2987058924733789E-3</v>
          </cell>
        </row>
        <row r="951">
          <cell r="A951" t="str">
            <v>RHES-SHDEM</v>
          </cell>
          <cell r="B951" t="str">
            <v>VAR_fin</v>
          </cell>
          <cell r="C951" t="str">
            <v>RHES-SHELCH</v>
          </cell>
          <cell r="H951">
            <v>29.506465914320874</v>
          </cell>
          <cell r="I951">
            <v>32.153142811950254</v>
          </cell>
          <cell r="J951">
            <v>32.529887947478201</v>
          </cell>
        </row>
        <row r="952">
          <cell r="A952" t="str">
            <v>RHES-SHDEM</v>
          </cell>
          <cell r="B952" t="str">
            <v>VAR_fin</v>
          </cell>
          <cell r="C952" t="str">
            <v>RHES-SHNST</v>
          </cell>
          <cell r="H952">
            <v>5.1008317985794983E-6</v>
          </cell>
          <cell r="I952">
            <v>1.0061026917166688E-6</v>
          </cell>
          <cell r="J952">
            <v>1.4684875342404571E-6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RHSA_LTH</v>
          </cell>
          <cell r="H953">
            <v>0.12546488761033428</v>
          </cell>
          <cell r="I953">
            <v>2.6146991942060133E-2</v>
          </cell>
          <cell r="J953">
            <v>4.5718262072338059E-5</v>
          </cell>
        </row>
        <row r="954">
          <cell r="A954" t="str">
            <v>D-RHEM_LTH_CHPNGA</v>
          </cell>
          <cell r="B954" t="str">
            <v>VAR_fout</v>
          </cell>
          <cell r="C954" t="str">
            <v>RHEM_LTH_CHPNGA_ON</v>
          </cell>
          <cell r="H954">
            <v>4.9512731031806784E-2</v>
          </cell>
          <cell r="I954">
            <v>3.7073060446926251E-2</v>
          </cell>
          <cell r="J954">
            <v>8.234683599800533E-6</v>
          </cell>
        </row>
        <row r="955">
          <cell r="A955" t="str">
            <v>D-RHEM_LTH_CHPNGA</v>
          </cell>
          <cell r="B955" t="str">
            <v>VAR_fout</v>
          </cell>
          <cell r="C955" t="str">
            <v>LTH</v>
          </cell>
          <cell r="H955">
            <v>1.564544495522527E-4</v>
          </cell>
          <cell r="I955">
            <v>7.8657033006435695E-5</v>
          </cell>
          <cell r="J955">
            <v>1.6078886728499483E-5</v>
          </cell>
        </row>
        <row r="956">
          <cell r="A956" t="str">
            <v>D-RHEM_LTH_CHPNGA</v>
          </cell>
          <cell r="B956" t="str">
            <v>VAR_fin</v>
          </cell>
          <cell r="C956" t="str">
            <v>RHEM_LTH_CHPNGA</v>
          </cell>
          <cell r="H956">
            <v>0.17513407309169327</v>
          </cell>
          <cell r="I956">
            <v>6.3298836674369044E-2</v>
          </cell>
          <cell r="J956">
            <v>7.0031832400638104E-5</v>
          </cell>
        </row>
        <row r="957">
          <cell r="A957" t="str">
            <v>RHEM-SHLTHCHPNGA</v>
          </cell>
          <cell r="B957" t="str">
            <v>VAR_fout</v>
          </cell>
          <cell r="C957" t="str">
            <v>RHEM-SHLTHC-NGA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RHEM_LTH_CHPNGA_ON</v>
          </cell>
        </row>
        <row r="959">
          <cell r="A959" t="str">
            <v>RHEM-SHLTHCHPNGA</v>
          </cell>
          <cell r="B959" t="str">
            <v>VAR_fin</v>
          </cell>
          <cell r="C959" t="str">
            <v>RHEMLTHCHPC</v>
          </cell>
        </row>
        <row r="960">
          <cell r="A960" t="str">
            <v>RHEM-SHLTHCHPNGA</v>
          </cell>
          <cell r="B960" t="str">
            <v>VAR_ncap</v>
          </cell>
          <cell r="C960" t="str">
            <v>-</v>
          </cell>
          <cell r="H960">
            <v>5.9241124380594399E-3</v>
          </cell>
          <cell r="I960">
            <v>1.57858405205452E-3</v>
          </cell>
          <cell r="J960">
            <v>5.2344122033011198E-8</v>
          </cell>
        </row>
        <row r="961">
          <cell r="A961" t="str">
            <v>RHEM-SHLTHCHPNGA</v>
          </cell>
          <cell r="B961" t="str">
            <v>VAR_cap</v>
          </cell>
          <cell r="C961" t="str">
            <v>-</v>
          </cell>
          <cell r="H961">
            <v>1.0730123515762481E-2</v>
          </cell>
          <cell r="I961">
            <v>3.61886180841447E-3</v>
          </cell>
        </row>
        <row r="962">
          <cell r="A962" t="str">
            <v>D-RHES_SOLELC</v>
          </cell>
          <cell r="B962" t="str">
            <v>VAR_fout</v>
          </cell>
          <cell r="C962" t="str">
            <v>RHES_ELC</v>
          </cell>
          <cell r="H962">
            <v>4.6074439169314623</v>
          </cell>
          <cell r="I962">
            <v>4.8919034544904871</v>
          </cell>
          <cell r="J962">
            <v>5.5124612968264248</v>
          </cell>
        </row>
        <row r="963">
          <cell r="A963" t="str">
            <v>D-RHES_SOLELC</v>
          </cell>
          <cell r="B963" t="str">
            <v>VAR_fout</v>
          </cell>
          <cell r="C963" t="str">
            <v>ELC5</v>
          </cell>
          <cell r="H963">
            <v>3.1933818199129079E-3</v>
          </cell>
          <cell r="I963">
            <v>2.5153704400608067E-3</v>
          </cell>
          <cell r="J963">
            <v>1.7470766788608247E-3</v>
          </cell>
        </row>
        <row r="964">
          <cell r="A964" t="str">
            <v>D-RHES_SOLELC</v>
          </cell>
          <cell r="B964" t="str">
            <v>VAR_fin</v>
          </cell>
          <cell r="C964" t="str">
            <v>RHES_SOL_ELC</v>
          </cell>
          <cell r="H964">
            <v>4.6106372987513717</v>
          </cell>
          <cell r="I964">
            <v>4.8944188249305434</v>
          </cell>
          <cell r="J964">
            <v>5.5142083735052889</v>
          </cell>
        </row>
        <row r="965">
          <cell r="A965" t="str">
            <v>D-DH2</v>
          </cell>
          <cell r="B965" t="str">
            <v>VAR_fout</v>
          </cell>
          <cell r="C965" t="str">
            <v>H2</v>
          </cell>
          <cell r="H965">
            <v>1.380261723414786E-4</v>
          </cell>
          <cell r="I965">
            <v>1.2805537286484951</v>
          </cell>
          <cell r="J965">
            <v>1.3549112441452644</v>
          </cell>
        </row>
        <row r="966">
          <cell r="A966" t="str">
            <v>D-DH2</v>
          </cell>
          <cell r="B966" t="str">
            <v>VAR_fin</v>
          </cell>
          <cell r="C966" t="str">
            <v>H2_E</v>
          </cell>
          <cell r="H966">
            <v>1.3942037610250365E-4</v>
          </cell>
          <cell r="I966">
            <v>1.2934886147964593</v>
          </cell>
          <cell r="J966">
            <v>1.3685972163083473</v>
          </cell>
        </row>
        <row r="967">
          <cell r="A967" t="str">
            <v>D-DH2</v>
          </cell>
          <cell r="B967" t="str">
            <v>VAR_ncap</v>
          </cell>
          <cell r="C967" t="str">
            <v>-</v>
          </cell>
          <cell r="H967">
            <v>1.4123193963288901E-4</v>
          </cell>
          <cell r="I967">
            <v>0.17177837052539699</v>
          </cell>
          <cell r="J967">
            <v>9.9702479389027297E-3</v>
          </cell>
        </row>
        <row r="968">
          <cell r="A968" t="str">
            <v>D-DH2</v>
          </cell>
          <cell r="B968" t="str">
            <v>VAR_cap</v>
          </cell>
          <cell r="C968" t="str">
            <v>-</v>
          </cell>
          <cell r="H968">
            <v>2.6286688947671998E-4</v>
          </cell>
          <cell r="I968">
            <v>0.17204123741487301</v>
          </cell>
          <cell r="J968">
            <v>0.18201148535377601</v>
          </cell>
        </row>
        <row r="969">
          <cell r="A969" t="str">
            <v>ITOT-SWHHFOBR</v>
          </cell>
          <cell r="B969" t="str">
            <v>VAR_fout</v>
          </cell>
          <cell r="C969" t="str">
            <v>ITOT-SWH</v>
          </cell>
          <cell r="H969">
            <v>2.3034969210564667E-3</v>
          </cell>
          <cell r="I969">
            <v>7.4448886653428279E-3</v>
          </cell>
        </row>
        <row r="970">
          <cell r="A970" t="str">
            <v>ITOT-SWHHFOBR</v>
          </cell>
          <cell r="B970" t="str">
            <v>VAR_fout</v>
          </cell>
          <cell r="C970" t="str">
            <v>CO2_I</v>
          </cell>
          <cell r="H970">
            <v>0.25408794043706401</v>
          </cell>
          <cell r="I970">
            <v>0.812697398166078</v>
          </cell>
        </row>
        <row r="971">
          <cell r="A971" t="str">
            <v>ITOT-SWHHFOBR</v>
          </cell>
          <cell r="B971" t="str">
            <v>VAR_fin</v>
          </cell>
          <cell r="C971" t="str">
            <v>IHFO</v>
          </cell>
          <cell r="H971">
            <v>3.2998433822995321E-3</v>
          </cell>
          <cell r="I971">
            <v>1.0554511664494533E-2</v>
          </cell>
        </row>
        <row r="972">
          <cell r="A972" t="str">
            <v>ITOT-SWHHFOBR</v>
          </cell>
          <cell r="B972" t="str">
            <v>VAR_ncap</v>
          </cell>
          <cell r="C972" t="str">
            <v>-</v>
          </cell>
          <cell r="H972">
            <v>1.92289412392778E-4</v>
          </cell>
          <cell r="I972">
            <v>5.3560168034787897E-4</v>
          </cell>
          <cell r="J972">
            <v>5.3294977578911098E-6</v>
          </cell>
        </row>
        <row r="973">
          <cell r="A973" t="str">
            <v>ITOT-SWHHFOBR</v>
          </cell>
          <cell r="B973" t="str">
            <v>VAR_cap</v>
          </cell>
          <cell r="C973" t="str">
            <v>-</v>
          </cell>
          <cell r="H973">
            <v>2.1807684332107724E-4</v>
          </cell>
          <cell r="I973">
            <v>6.9375689630622349E-4</v>
          </cell>
          <cell r="J973">
            <v>-8.0559787104950023E-6</v>
          </cell>
        </row>
        <row r="974">
          <cell r="A974" t="str">
            <v>RHSA-WHSTG-ELCHP</v>
          </cell>
          <cell r="B974" t="str">
            <v>VAR_fout</v>
          </cell>
          <cell r="C974" t="str">
            <v>AUX_RHSA-WHSTG-ELCHP_OUT</v>
          </cell>
          <cell r="H974">
            <v>1.8730355362199138</v>
          </cell>
          <cell r="I974">
            <v>2.3602586633685099</v>
          </cell>
          <cell r="J974">
            <v>3.1442399232904461</v>
          </cell>
        </row>
        <row r="975">
          <cell r="A975" t="str">
            <v>RHSA-WHSTG-ELCHP</v>
          </cell>
          <cell r="B975" t="str">
            <v>VAR_fout</v>
          </cell>
          <cell r="C975" t="str">
            <v>RHSA-WHAELCH</v>
          </cell>
          <cell r="H975">
            <v>1.8711643718480671</v>
          </cell>
          <cell r="I975">
            <v>2.3579007626059054</v>
          </cell>
          <cell r="J975">
            <v>3.1410988244659817</v>
          </cell>
        </row>
        <row r="976">
          <cell r="A976" t="str">
            <v>RHSA-WHSTG-ELCHP</v>
          </cell>
          <cell r="B976" t="str">
            <v>VAR_fin</v>
          </cell>
          <cell r="C976" t="str">
            <v>RHSA-WHAELCH</v>
          </cell>
          <cell r="H976">
            <v>1.8711699523318988</v>
          </cell>
          <cell r="I976">
            <v>2.3579079792373254</v>
          </cell>
          <cell r="J976">
            <v>3.1411045645193458</v>
          </cell>
        </row>
        <row r="977">
          <cell r="A977" t="str">
            <v>RHSA-WHSTG-ELCHP</v>
          </cell>
          <cell r="B977" t="str">
            <v>VAR_ncap</v>
          </cell>
          <cell r="C977" t="str">
            <v>-</v>
          </cell>
          <cell r="H977">
            <v>7.3642162712039896E-2</v>
          </cell>
          <cell r="I977">
            <v>9.9638012977170606E-2</v>
          </cell>
          <cell r="J977">
            <v>0.17934478944586801</v>
          </cell>
        </row>
        <row r="978">
          <cell r="A978" t="str">
            <v>RHSA-WHSTG-ELCHP</v>
          </cell>
          <cell r="B978" t="str">
            <v>VAR_cap</v>
          </cell>
          <cell r="C978" t="str">
            <v>-</v>
          </cell>
          <cell r="H978">
            <v>0.17813884611468517</v>
          </cell>
          <cell r="I978">
            <v>0.22382066365822653</v>
          </cell>
          <cell r="J978">
            <v>0.28264186360613036</v>
          </cell>
        </row>
        <row r="979">
          <cell r="A979" t="str">
            <v>RES-ELCSPECADV</v>
          </cell>
          <cell r="B979" t="str">
            <v>VAR_fout</v>
          </cell>
          <cell r="C979" t="str">
            <v>RHSA-ELS</v>
          </cell>
          <cell r="H979">
            <v>13.860552458596386</v>
          </cell>
          <cell r="I979">
            <v>18.501894756227014</v>
          </cell>
          <cell r="J979">
            <v>27.837048580012368</v>
          </cell>
        </row>
        <row r="980">
          <cell r="A980" t="str">
            <v>RES-ELCSPECADV</v>
          </cell>
          <cell r="B980" t="str">
            <v>VAR_fin</v>
          </cell>
          <cell r="C980" t="str">
            <v>RHSA_ELC</v>
          </cell>
          <cell r="H980">
            <v>9.2403683057309038</v>
          </cell>
          <cell r="I980">
            <v>12.334596504151349</v>
          </cell>
          <cell r="J980">
            <v>18.558032386674913</v>
          </cell>
        </row>
        <row r="981">
          <cell r="A981" t="str">
            <v>RES-ELCSPECADV</v>
          </cell>
          <cell r="B981" t="str">
            <v>VAR_ncap</v>
          </cell>
          <cell r="C981" t="str">
            <v>-</v>
          </cell>
          <cell r="H981">
            <v>0.48238438723515997</v>
          </cell>
          <cell r="I981">
            <v>0.490587161608869</v>
          </cell>
          <cell r="J981">
            <v>1.32792764842416</v>
          </cell>
        </row>
        <row r="982">
          <cell r="A982" t="str">
            <v>RES-ELCSPECADV</v>
          </cell>
          <cell r="B982" t="str">
            <v>VAR_cap</v>
          </cell>
          <cell r="C982" t="str">
            <v>-</v>
          </cell>
          <cell r="H982">
            <v>1.4650516311780204</v>
          </cell>
          <cell r="I982">
            <v>1.9556376972188463</v>
          </cell>
          <cell r="J982">
            <v>2.9423566437468351</v>
          </cell>
        </row>
        <row r="983">
          <cell r="A983" t="str">
            <v>ITOT-SWHSTG-ELCHP</v>
          </cell>
          <cell r="B983" t="str">
            <v>VAR_fout</v>
          </cell>
          <cell r="C983" t="str">
            <v>ITOT-SWHAELCH</v>
          </cell>
          <cell r="H983">
            <v>4.7456983740105886E-3</v>
          </cell>
          <cell r="I983">
            <v>7.463342209843204E-3</v>
          </cell>
          <cell r="J983">
            <v>3.8131733072716334E-2</v>
          </cell>
        </row>
        <row r="984">
          <cell r="A984" t="str">
            <v>ITOT-SWHSTG-ELCHP</v>
          </cell>
          <cell r="B984" t="str">
            <v>VAR_fin</v>
          </cell>
          <cell r="C984" t="str">
            <v>ITOT-SWHAELCH</v>
          </cell>
          <cell r="H984">
            <v>5.7893956097022133E-3</v>
          </cell>
          <cell r="I984">
            <v>8.806067389865703E-3</v>
          </cell>
          <cell r="J984">
            <v>4.2404215742537672E-2</v>
          </cell>
        </row>
        <row r="985">
          <cell r="A985" t="str">
            <v>ITOT-SWHSTG-ELCHP</v>
          </cell>
          <cell r="B985" t="str">
            <v>VAR_ncap</v>
          </cell>
          <cell r="C985" t="str">
            <v>-</v>
          </cell>
          <cell r="H985">
            <v>3.4259839322729899E-2</v>
          </cell>
          <cell r="I985">
            <v>2.5582503283331701E-2</v>
          </cell>
          <cell r="J985">
            <v>8.6306526483402896E-2</v>
          </cell>
        </row>
        <row r="986">
          <cell r="A986" t="str">
            <v>ITOT-SWHSTG-ELCHP</v>
          </cell>
          <cell r="B986" t="str">
            <v>VAR_cap</v>
          </cell>
          <cell r="C986" t="str">
            <v>-</v>
          </cell>
          <cell r="H986">
            <v>9.6008712766400675E-2</v>
          </cell>
          <cell r="I986">
            <v>9.7956057942536867E-2</v>
          </cell>
          <cell r="J986">
            <v>0.11918622724743912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RHNS_LTH_CHPWOD_ON</v>
          </cell>
          <cell r="I987">
            <v>2.1651373523272959E-3</v>
          </cell>
        </row>
        <row r="988">
          <cell r="A988" t="str">
            <v>D-RHNS_LTH_CHPWOD</v>
          </cell>
          <cell r="B988" t="str">
            <v>VAR_fout</v>
          </cell>
          <cell r="C988" t="str">
            <v>RHSA_LTH</v>
          </cell>
          <cell r="H988">
            <v>1.2454748003008328E-2</v>
          </cell>
          <cell r="I988">
            <v>1.5273250683247464E-2</v>
          </cell>
          <cell r="J988">
            <v>8.1167942116642383E-3</v>
          </cell>
        </row>
        <row r="989">
          <cell r="A989" t="str">
            <v>D-RHNS_LTH_CHPWOD</v>
          </cell>
          <cell r="B989" t="str">
            <v>VAR_fout</v>
          </cell>
          <cell r="C989" t="str">
            <v>LTH</v>
          </cell>
          <cell r="H989">
            <v>1.1957459740225242E-5</v>
          </cell>
          <cell r="I989">
            <v>2.22817553302682E-5</v>
          </cell>
          <cell r="J989">
            <v>1.5562869535994455E-5</v>
          </cell>
        </row>
        <row r="990">
          <cell r="A990" t="str">
            <v>D-RHNS_LTH_CHPWOD</v>
          </cell>
          <cell r="B990" t="str">
            <v>VAR_fin</v>
          </cell>
          <cell r="C990" t="str">
            <v>RHNS_LTH_CHPWOD</v>
          </cell>
          <cell r="H990">
            <v>1.2466705462748546E-2</v>
          </cell>
          <cell r="I990">
            <v>1.7460669790905027E-2</v>
          </cell>
          <cell r="J990">
            <v>8.132378836825483E-3</v>
          </cell>
        </row>
        <row r="991">
          <cell r="A991" t="str">
            <v>D-SBIO</v>
          </cell>
          <cell r="B991" t="str">
            <v>VAR_fout</v>
          </cell>
          <cell r="C991" t="str">
            <v>SBIO</v>
          </cell>
          <cell r="H991">
            <v>2.9918279590410291</v>
          </cell>
          <cell r="I991">
            <v>2.9509385494139697</v>
          </cell>
          <cell r="J991">
            <v>2.8724671372281287</v>
          </cell>
        </row>
        <row r="992">
          <cell r="A992" t="str">
            <v>D-SBIO</v>
          </cell>
          <cell r="B992" t="str">
            <v>VAR_fin</v>
          </cell>
          <cell r="C992" t="str">
            <v>BIO</v>
          </cell>
          <cell r="H992">
            <v>2.9918279590410291</v>
          </cell>
          <cell r="I992">
            <v>2.9509385494139697</v>
          </cell>
          <cell r="J992">
            <v>2.8724671372281287</v>
          </cell>
        </row>
        <row r="993">
          <cell r="A993" t="str">
            <v>RHEM-SHDEM</v>
          </cell>
          <cell r="B993" t="str">
            <v>VAR_fout</v>
          </cell>
          <cell r="C993" t="str">
            <v>RHEM-SHD</v>
          </cell>
          <cell r="H993">
            <v>61.960635560009813</v>
          </cell>
          <cell r="I993">
            <v>60.036628721932459</v>
          </cell>
          <cell r="J993">
            <v>57.017563241392239</v>
          </cell>
        </row>
        <row r="994">
          <cell r="A994" t="str">
            <v>RHEM-SHDEM</v>
          </cell>
          <cell r="B994" t="str">
            <v>VAR_fin</v>
          </cell>
          <cell r="C994" t="str">
            <v>RHEM-SHNST</v>
          </cell>
          <cell r="H994">
            <v>6.7249320983950917E-6</v>
          </cell>
          <cell r="I994">
            <v>1.4433830171683822E-5</v>
          </cell>
          <cell r="J994">
            <v>2.8158764567837335E-6</v>
          </cell>
        </row>
        <row r="995">
          <cell r="A995" t="str">
            <v>RHEM-SHDEM</v>
          </cell>
          <cell r="B995" t="str">
            <v>VAR_fin</v>
          </cell>
          <cell r="C995" t="str">
            <v>RHEM-SHPLT</v>
          </cell>
          <cell r="H995">
            <v>0.493324231736956</v>
          </cell>
          <cell r="I995">
            <v>0.52546233209466231</v>
          </cell>
          <cell r="J995">
            <v>0.4609867164325217</v>
          </cell>
        </row>
        <row r="996">
          <cell r="A996" t="str">
            <v>RHEM-SHDEM</v>
          </cell>
          <cell r="B996" t="str">
            <v>VAR_fin</v>
          </cell>
          <cell r="C996" t="str">
            <v>RHEM-SHNGAH</v>
          </cell>
          <cell r="H996">
            <v>3.530171749805874</v>
          </cell>
          <cell r="I996">
            <v>4.4828394613400464</v>
          </cell>
          <cell r="J996">
            <v>4.4762877397710383</v>
          </cell>
        </row>
        <row r="997">
          <cell r="A997" t="str">
            <v>RHEM-SHDEM</v>
          </cell>
          <cell r="B997" t="str">
            <v>VAR_fin</v>
          </cell>
          <cell r="C997" t="str">
            <v>RHEM-SHLTHC-WOD</v>
          </cell>
          <cell r="H997">
            <v>5.1180066382405062E-6</v>
          </cell>
          <cell r="J997">
            <v>2.5216637963617279E-6</v>
          </cell>
        </row>
        <row r="998">
          <cell r="A998" t="str">
            <v>RHEM-SHDEM</v>
          </cell>
          <cell r="B998" t="str">
            <v>VAR_fin</v>
          </cell>
          <cell r="C998" t="str">
            <v>RHEM-SHSOL</v>
          </cell>
          <cell r="H998">
            <v>1.2895712728443826E-2</v>
          </cell>
          <cell r="I998">
            <v>1.3486889586725071E-2</v>
          </cell>
          <cell r="J998">
            <v>1.2303528721693165E-2</v>
          </cell>
        </row>
        <row r="999">
          <cell r="A999" t="str">
            <v>RHEM-SHDEM</v>
          </cell>
          <cell r="B999" t="str">
            <v>VAR_fin</v>
          </cell>
          <cell r="C999" t="str">
            <v>RHEM-SHLTHD</v>
          </cell>
          <cell r="H999">
            <v>5.1931856003103558</v>
          </cell>
          <cell r="I999">
            <v>5.3405050761790704</v>
          </cell>
          <cell r="J999">
            <v>4.9482961454299552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RHEM-SHNGA</v>
          </cell>
          <cell r="H1000">
            <v>10.792198564999373</v>
          </cell>
          <cell r="I1000">
            <v>5.1595941911538823</v>
          </cell>
          <cell r="J1000">
            <v>1.1814191303960435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RHEM-SHELCB</v>
          </cell>
          <cell r="H1001">
            <v>5.3485956411677658E-3</v>
          </cell>
          <cell r="I1001">
            <v>3.7672812758116942E-3</v>
          </cell>
          <cell r="J1001">
            <v>2.9613423256219669E-3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RHEM-SHELCH</v>
          </cell>
          <cell r="H1002">
            <v>21.435474286426125</v>
          </cell>
          <cell r="I1002">
            <v>25.788241322204424</v>
          </cell>
          <cell r="J1002">
            <v>27.607641487016469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RHEM-SHLFO</v>
          </cell>
          <cell r="H1003">
            <v>7.7222048825058938</v>
          </cell>
          <cell r="I1003">
            <v>3.9293420283016642</v>
          </cell>
          <cell r="J1003">
            <v>0.25165651818728574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RHEM-SHCON</v>
          </cell>
          <cell r="H1004">
            <v>8.4045475444076985</v>
          </cell>
          <cell r="I1004">
            <v>10.906125554246058</v>
          </cell>
          <cell r="J1004">
            <v>15.502793529481869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RHEM-SHWOD</v>
          </cell>
          <cell r="H1005">
            <v>4.3730241984704419</v>
          </cell>
          <cell r="I1005">
            <v>3.8885297845269373</v>
          </cell>
          <cell r="J1005">
            <v>2.5742031428742602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RHEM-SHLTHC-NGA</v>
          </cell>
          <cell r="H1006">
            <v>5.1753959599411695E-6</v>
          </cell>
          <cell r="J1006">
            <v>2.9379452573086402E-6</v>
          </cell>
        </row>
        <row r="1007">
          <cell r="A1007" t="str">
            <v>ITOT-SWHH2BR</v>
          </cell>
          <cell r="B1007" t="str">
            <v>VAR_fout</v>
          </cell>
          <cell r="C1007" t="str">
            <v>ITOT-SWH</v>
          </cell>
          <cell r="H1007">
            <v>7.2097321673380037</v>
          </cell>
          <cell r="I1007">
            <v>7.2102523731294044</v>
          </cell>
          <cell r="J1007">
            <v>7.3335300396853613</v>
          </cell>
        </row>
        <row r="1008">
          <cell r="A1008" t="str">
            <v>ITOT-SWHH2BR</v>
          </cell>
          <cell r="B1008" t="str">
            <v>VAR_fin</v>
          </cell>
          <cell r="C1008" t="str">
            <v>IH2</v>
          </cell>
          <cell r="H1008">
            <v>8.9365963386965301</v>
          </cell>
          <cell r="I1008">
            <v>8.9177693229000656</v>
          </cell>
          <cell r="J1008">
            <v>9.0308896394402343</v>
          </cell>
        </row>
        <row r="1009">
          <cell r="A1009" t="str">
            <v>ITOT-SWHH2BR</v>
          </cell>
          <cell r="B1009" t="str">
            <v>VAR_ncap</v>
          </cell>
          <cell r="C1009" t="str">
            <v>-</v>
          </cell>
          <cell r="H1009">
            <v>0.581387227839537</v>
          </cell>
          <cell r="I1009">
            <v>5.2829534303236399E-2</v>
          </cell>
          <cell r="J1009">
            <v>0.36791064844359</v>
          </cell>
        </row>
        <row r="1010">
          <cell r="A1010" t="str">
            <v>ITOT-SWHH2BR</v>
          </cell>
          <cell r="B1010" t="str">
            <v>VAR_cap</v>
          </cell>
          <cell r="C1010" t="str">
            <v>-</v>
          </cell>
          <cell r="H1010">
            <v>0.58309883747453584</v>
          </cell>
          <cell r="I1010">
            <v>0.63534711264445842</v>
          </cell>
          <cell r="J1010">
            <v>0.65213541270436037</v>
          </cell>
        </row>
        <row r="1011">
          <cell r="A1011" t="str">
            <v>RHNS-SHSTG-ELC</v>
          </cell>
          <cell r="B1011" t="str">
            <v>VAR_fout</v>
          </cell>
          <cell r="C1011" t="str">
            <v>RHNS-SHAELCB</v>
          </cell>
          <cell r="H1011">
            <v>8.7353246605839793E-4</v>
          </cell>
          <cell r="I1011">
            <v>9.3093240458933034E-4</v>
          </cell>
          <cell r="J1011">
            <v>6.6566790661162214E-4</v>
          </cell>
        </row>
        <row r="1012">
          <cell r="A1012" t="str">
            <v>RHNS-SHSTG-ELC</v>
          </cell>
          <cell r="B1012" t="str">
            <v>VAR_fout</v>
          </cell>
          <cell r="C1012" t="str">
            <v>AUX_RHNS-SHSTG-ELC_OUT</v>
          </cell>
          <cell r="H1012">
            <v>8.7440599852445634E-4</v>
          </cell>
          <cell r="I1012">
            <v>9.3186333699391965E-4</v>
          </cell>
          <cell r="J1012">
            <v>6.6633357451823395E-4</v>
          </cell>
        </row>
        <row r="1013">
          <cell r="A1013" t="str">
            <v>RHNS-SHSTG-ELC</v>
          </cell>
          <cell r="B1013" t="str">
            <v>VAR_fin</v>
          </cell>
          <cell r="C1013" t="str">
            <v>RHNS-SHAELCB</v>
          </cell>
          <cell r="H1013">
            <v>8.6707236628124577E-4</v>
          </cell>
          <cell r="I1013">
            <v>9.2968465076356712E-4</v>
          </cell>
          <cell r="J1013">
            <v>6.6567673223233946E-4</v>
          </cell>
        </row>
        <row r="1014">
          <cell r="A1014" t="str">
            <v>RHNS-SHSTG-ELC</v>
          </cell>
          <cell r="B1014" t="str">
            <v>VAR_ncap</v>
          </cell>
          <cell r="C1014" t="str">
            <v>-</v>
          </cell>
          <cell r="H1014">
            <v>1.80576573695373E-4</v>
          </cell>
          <cell r="I1014">
            <v>1.6160908611225099E-4</v>
          </cell>
          <cell r="J1014">
            <v>6.7185327792794699E-5</v>
          </cell>
        </row>
        <row r="1015">
          <cell r="A1015" t="str">
            <v>RHNS-SHSTG-ELC</v>
          </cell>
          <cell r="B1015" t="str">
            <v>VAR_cap</v>
          </cell>
          <cell r="C1015" t="str">
            <v>-</v>
          </cell>
          <cell r="H1015">
            <v>8.7653128525155995E-4</v>
          </cell>
          <cell r="I1015">
            <v>3.8941072905127597E-4</v>
          </cell>
          <cell r="J1015">
            <v>1.6435159226392022E-4</v>
          </cell>
        </row>
        <row r="1016">
          <cell r="A1016" t="str">
            <v>RHES-SHCOABR</v>
          </cell>
          <cell r="B1016" t="str">
            <v>VAR_fout</v>
          </cell>
          <cell r="C1016" t="str">
            <v>CO2_R</v>
          </cell>
        </row>
        <row r="1017">
          <cell r="A1017" t="str">
            <v>RHES-SHCOABR</v>
          </cell>
          <cell r="B1017" t="str">
            <v>VAR_fout</v>
          </cell>
          <cell r="C1017" t="str">
            <v>RHES-SHCOA</v>
          </cell>
        </row>
        <row r="1018">
          <cell r="A1018" t="str">
            <v>RHES-SHCOABR</v>
          </cell>
          <cell r="B1018" t="str">
            <v>VAR_fin</v>
          </cell>
          <cell r="C1018" t="str">
            <v>RCOA</v>
          </cell>
        </row>
        <row r="1019">
          <cell r="A1019" t="str">
            <v>RHES-SHCOABR</v>
          </cell>
          <cell r="B1019" t="str">
            <v>VAR_cap</v>
          </cell>
          <cell r="C1019" t="str">
            <v>-</v>
          </cell>
          <cell r="H1019">
            <v>3.2391795673799954E-6</v>
          </cell>
        </row>
        <row r="1020">
          <cell r="A1020" t="str">
            <v>D-INGA</v>
          </cell>
          <cell r="B1020" t="str">
            <v>VAR_fout</v>
          </cell>
          <cell r="C1020" t="str">
            <v>CO2</v>
          </cell>
          <cell r="H1020">
            <v>599.16789195548802</v>
          </cell>
          <cell r="I1020">
            <v>362.14772816488397</v>
          </cell>
          <cell r="J1020">
            <v>57.297513027701299</v>
          </cell>
        </row>
        <row r="1021">
          <cell r="A1021" t="str">
            <v>D-INGA</v>
          </cell>
          <cell r="B1021" t="str">
            <v>VAR_fout</v>
          </cell>
          <cell r="C1021" t="str">
            <v>IH2</v>
          </cell>
          <cell r="H1021">
            <v>0.3780929040262293</v>
          </cell>
          <cell r="I1021">
            <v>0.22384281607906756</v>
          </cell>
          <cell r="J1021">
            <v>0.10419935414895358</v>
          </cell>
        </row>
        <row r="1022">
          <cell r="A1022" t="str">
            <v>D-INGA</v>
          </cell>
          <cell r="B1022" t="str">
            <v>VAR_fout</v>
          </cell>
          <cell r="C1022" t="str">
            <v>INGA</v>
          </cell>
          <cell r="H1022">
            <v>13.028253901258021</v>
          </cell>
          <cell r="I1022">
            <v>8.8395704136802582</v>
          </cell>
          <cell r="J1022">
            <v>3.4519852009038003</v>
          </cell>
        </row>
        <row r="1023">
          <cell r="A1023" t="str">
            <v>D-INGA</v>
          </cell>
          <cell r="B1023" t="str">
            <v>VAR_fin</v>
          </cell>
          <cell r="C1023" t="str">
            <v>NGA</v>
          </cell>
          <cell r="H1023">
            <v>10.623544183607935</v>
          </cell>
          <cell r="I1023">
            <v>6.421059010015675</v>
          </cell>
          <cell r="J1023">
            <v>1.0159133515549874</v>
          </cell>
        </row>
        <row r="1024">
          <cell r="A1024" t="str">
            <v>D-INGA</v>
          </cell>
          <cell r="B1024" t="str">
            <v>VAR_fin</v>
          </cell>
          <cell r="C1024" t="str">
            <v>BNGA</v>
          </cell>
          <cell r="H1024">
            <v>2.4477343283987589</v>
          </cell>
          <cell r="I1024">
            <v>2.4477367026177212</v>
          </cell>
          <cell r="J1024">
            <v>2.4477401963847525</v>
          </cell>
        </row>
        <row r="1025">
          <cell r="A1025" t="str">
            <v>D-INGA</v>
          </cell>
          <cell r="B1025" t="str">
            <v>VAR_fin</v>
          </cell>
          <cell r="C1025" t="str">
            <v>H2</v>
          </cell>
          <cell r="H1025">
            <v>0.3780904830950963</v>
          </cell>
          <cell r="I1025">
            <v>0.22384281607907014</v>
          </cell>
          <cell r="J1025">
            <v>0.1041687011419654</v>
          </cell>
        </row>
        <row r="1026">
          <cell r="A1026" t="str">
            <v>D-INGA</v>
          </cell>
          <cell r="B1026" t="str">
            <v>VAR_ncap</v>
          </cell>
          <cell r="C1026" t="str">
            <v>-</v>
          </cell>
          <cell r="H1026">
            <v>7.68620616788218E-6</v>
          </cell>
          <cell r="I1026">
            <v>1.20691944628341E-5</v>
          </cell>
          <cell r="J1026">
            <v>4.39067100792055E-5</v>
          </cell>
        </row>
        <row r="1027">
          <cell r="A1027" t="str">
            <v>D-INGA</v>
          </cell>
          <cell r="B1027" t="str">
            <v>VAR_cap</v>
          </cell>
          <cell r="C1027" t="str">
            <v>-</v>
          </cell>
          <cell r="H1027">
            <v>1.9845062601384684</v>
          </cell>
          <cell r="I1027">
            <v>1.9845183293329312</v>
          </cell>
          <cell r="J1027">
            <v>1.0955383032228303</v>
          </cell>
        </row>
        <row r="1028">
          <cell r="A1028" t="str">
            <v>RHEM-SHNGAHP</v>
          </cell>
          <cell r="B1028" t="str">
            <v>VAR_fout</v>
          </cell>
          <cell r="C1028" t="str">
            <v>CO2_R</v>
          </cell>
          <cell r="H1028">
            <v>100.173042069563</v>
          </cell>
          <cell r="I1028">
            <v>124.721558047738</v>
          </cell>
          <cell r="J1028">
            <v>119.652640054334</v>
          </cell>
        </row>
        <row r="1029">
          <cell r="A1029" t="str">
            <v>RHEM-SHNGAHP</v>
          </cell>
          <cell r="B1029" t="str">
            <v>VAR_fout</v>
          </cell>
          <cell r="C1029" t="str">
            <v>RHEM-SHANGAH</v>
          </cell>
          <cell r="H1029">
            <v>3.5302164966185123</v>
          </cell>
          <cell r="I1029">
            <v>4.4828681009890072</v>
          </cell>
          <cell r="J1029">
            <v>4.4763132234577085</v>
          </cell>
        </row>
        <row r="1030">
          <cell r="A1030" t="str">
            <v>RHEM-SHNGAHP</v>
          </cell>
          <cell r="B1030" t="str">
            <v>VAR_fin</v>
          </cell>
          <cell r="C1030" t="str">
            <v>RHEMELCHPC</v>
          </cell>
          <cell r="H1030">
            <v>3.5302164966185123</v>
          </cell>
          <cell r="I1030">
            <v>4.4828681009890072</v>
          </cell>
          <cell r="J1030">
            <v>4.4763132234577085</v>
          </cell>
        </row>
        <row r="1031">
          <cell r="A1031" t="str">
            <v>RHEM-SHNGAHP</v>
          </cell>
          <cell r="B1031" t="str">
            <v>VAR_fin</v>
          </cell>
          <cell r="C1031" t="str">
            <v>RNGA</v>
          </cell>
          <cell r="H1031">
            <v>1.7761177671908368</v>
          </cell>
          <cell r="I1031">
            <v>2.2113751426903878</v>
          </cell>
          <cell r="J1031">
            <v>2.1215007101832275</v>
          </cell>
        </row>
        <row r="1032">
          <cell r="A1032" t="str">
            <v>RHEM-SHNGAHP</v>
          </cell>
          <cell r="B1032" t="str">
            <v>VAR_ncap</v>
          </cell>
          <cell r="C1032" t="str">
            <v>-</v>
          </cell>
          <cell r="H1032">
            <v>3.0557734303612701E-2</v>
          </cell>
          <cell r="I1032">
            <v>0.20069675660307901</v>
          </cell>
          <cell r="J1032">
            <v>0.15810846251795099</v>
          </cell>
        </row>
        <row r="1033">
          <cell r="A1033" t="str">
            <v>RHEM-SHNGAHP</v>
          </cell>
          <cell r="B1033" t="str">
            <v>VAR_cap</v>
          </cell>
          <cell r="C1033" t="str">
            <v>-</v>
          </cell>
          <cell r="H1033">
            <v>0.24936378184922489</v>
          </cell>
          <cell r="I1033">
            <v>0.31662171831488306</v>
          </cell>
          <cell r="J1033">
            <v>0.31668612291166193</v>
          </cell>
        </row>
        <row r="1034">
          <cell r="A1034" t="str">
            <v>D-SPLT</v>
          </cell>
          <cell r="B1034" t="str">
            <v>VAR_fout</v>
          </cell>
          <cell r="C1034" t="str">
            <v>SPLT</v>
          </cell>
          <cell r="H1034">
            <v>1.3095075732838641</v>
          </cell>
          <cell r="I1034">
            <v>1.40366115578761</v>
          </cell>
          <cell r="J1034">
            <v>1.3370262524553682</v>
          </cell>
        </row>
        <row r="1035">
          <cell r="A1035" t="str">
            <v>D-SPLT</v>
          </cell>
          <cell r="B1035" t="str">
            <v>VAR_fin</v>
          </cell>
          <cell r="C1035" t="str">
            <v>PLT</v>
          </cell>
          <cell r="H1035">
            <v>1.3095075732838641</v>
          </cell>
          <cell r="I1035">
            <v>1.40366115578761</v>
          </cell>
          <cell r="J1035">
            <v>1.3370262524553682</v>
          </cell>
        </row>
        <row r="1036">
          <cell r="A1036" t="str">
            <v>RHES-SHCONBR</v>
          </cell>
          <cell r="B1036" t="str">
            <v>VAR_fout</v>
          </cell>
          <cell r="C1036" t="str">
            <v>RHES-SHCON</v>
          </cell>
          <cell r="H1036">
            <v>3.368338239765609E-4</v>
          </cell>
          <cell r="I1036">
            <v>3.4987605384862353E-4</v>
          </cell>
          <cell r="J1036">
            <v>4.7265858568971102E-4</v>
          </cell>
        </row>
        <row r="1037">
          <cell r="A1037" t="str">
            <v>RHES-SHCONBR</v>
          </cell>
          <cell r="B1037" t="str">
            <v>VAR_fin</v>
          </cell>
          <cell r="C1037" t="str">
            <v>CON</v>
          </cell>
          <cell r="H1037">
            <v>3.368338239765609E-4</v>
          </cell>
          <cell r="I1037">
            <v>3.4987605384862353E-4</v>
          </cell>
          <cell r="J1037">
            <v>4.7265858568971102E-4</v>
          </cell>
        </row>
        <row r="1038">
          <cell r="A1038" t="str">
            <v>RHES-SHCONBR</v>
          </cell>
          <cell r="B1038" t="str">
            <v>VAR_ncap</v>
          </cell>
          <cell r="C1038" t="str">
            <v>-</v>
          </cell>
          <cell r="H1038">
            <v>2.20922709204135E-6</v>
          </cell>
          <cell r="I1038">
            <v>3.8839600179575196E-6</v>
          </cell>
          <cell r="J1038">
            <v>1.10289282941414E-5</v>
          </cell>
        </row>
        <row r="1039">
          <cell r="A1039" t="str">
            <v>RHES-SHCONBR</v>
          </cell>
          <cell r="B1039" t="str">
            <v>VAR_cap</v>
          </cell>
          <cell r="C1039" t="str">
            <v>-</v>
          </cell>
          <cell r="H1039">
            <v>1.7996883073739226E-5</v>
          </cell>
          <cell r="I1039">
            <v>2.1787082825775748E-5</v>
          </cell>
          <cell r="J1039">
            <v>3.29827467283783E-5</v>
          </cell>
        </row>
        <row r="1040">
          <cell r="A1040" t="str">
            <v>RHSA-WHSOLBR</v>
          </cell>
          <cell r="B1040" t="str">
            <v>VAR_fout</v>
          </cell>
          <cell r="C1040" t="str">
            <v>RHSA-WHASOL</v>
          </cell>
          <cell r="H1040">
            <v>1.3387311551647127</v>
          </cell>
          <cell r="I1040">
            <v>1.5475197991486729</v>
          </cell>
          <cell r="J1040">
            <v>1.7413745647542205</v>
          </cell>
        </row>
        <row r="1041">
          <cell r="A1041" t="str">
            <v>RHSA-WHSOLBR</v>
          </cell>
          <cell r="B1041" t="str">
            <v>VAR_fin</v>
          </cell>
          <cell r="C1041" t="str">
            <v>SOL</v>
          </cell>
          <cell r="H1041">
            <v>1.3387311551647127</v>
          </cell>
          <cell r="I1041">
            <v>1.5475197991486729</v>
          </cell>
          <cell r="J1041">
            <v>1.7413745647542205</v>
          </cell>
        </row>
        <row r="1042">
          <cell r="A1042" t="str">
            <v>RHSA-WHSOLBR</v>
          </cell>
          <cell r="B1042" t="str">
            <v>VAR_fin</v>
          </cell>
          <cell r="C1042" t="str">
            <v>RHSASOLBRC</v>
          </cell>
          <cell r="H1042">
            <v>1.3387311551647127</v>
          </cell>
          <cell r="I1042">
            <v>1.5475197991486729</v>
          </cell>
          <cell r="J1042">
            <v>1.7413745647542205</v>
          </cell>
        </row>
        <row r="1043">
          <cell r="A1043" t="str">
            <v>RHSA-WHSOLBR</v>
          </cell>
          <cell r="B1043" t="str">
            <v>VAR_ncap</v>
          </cell>
          <cell r="C1043" t="str">
            <v>-</v>
          </cell>
          <cell r="H1043">
            <v>0.214772012518123</v>
          </cell>
          <cell r="I1043">
            <v>0.17115309236635001</v>
          </cell>
          <cell r="J1043">
            <v>0.22786978435171101</v>
          </cell>
        </row>
        <row r="1044">
          <cell r="A1044" t="str">
            <v>RHSA-WHSOLBR</v>
          </cell>
          <cell r="B1044" t="str">
            <v>VAR_cap</v>
          </cell>
          <cell r="C1044" t="str">
            <v>-</v>
          </cell>
          <cell r="H1044">
            <v>0.32185181254796275</v>
          </cell>
          <cell r="I1044">
            <v>0.38593188851067178</v>
          </cell>
          <cell r="J1044">
            <v>0.44292764353243358</v>
          </cell>
        </row>
        <row r="1045">
          <cell r="A1045" t="str">
            <v>SCOM-SHCONBR</v>
          </cell>
          <cell r="B1045" t="str">
            <v>VAR_ncap</v>
          </cell>
          <cell r="C1045" t="str">
            <v>-</v>
          </cell>
          <cell r="H1045">
            <v>1.8249754316071902E-8</v>
          </cell>
          <cell r="I1045">
            <v>2.47105993731225E-8</v>
          </cell>
          <cell r="J1045">
            <v>4.8056024773833198E-8</v>
          </cell>
        </row>
        <row r="1046">
          <cell r="A1046" t="str">
            <v>SCOM-SHCONBR</v>
          </cell>
          <cell r="B1046" t="str">
            <v>VAR_cap</v>
          </cell>
          <cell r="C1046" t="str">
            <v>-</v>
          </cell>
          <cell r="H1046">
            <v>-3.5368840689903619E-7</v>
          </cell>
          <cell r="I1046">
            <v>-3.7186078514950368E-7</v>
          </cell>
          <cell r="J1046">
            <v>7.6843896356978703E-8</v>
          </cell>
        </row>
        <row r="1047">
          <cell r="A1047" t="str">
            <v>RHNM-SHNGABR</v>
          </cell>
          <cell r="B1047" t="str">
            <v>VAR_fout</v>
          </cell>
          <cell r="C1047" t="str">
            <v>CO2_R</v>
          </cell>
          <cell r="H1047">
            <v>6.78776644344748</v>
          </cell>
          <cell r="I1047">
            <v>5.5447035843780403</v>
          </cell>
        </row>
        <row r="1048">
          <cell r="A1048" t="str">
            <v>RHNM-SHNGABR</v>
          </cell>
          <cell r="B1048" t="str">
            <v>VAR_fout</v>
          </cell>
          <cell r="C1048" t="str">
            <v>RHNM-SHNGA</v>
          </cell>
          <cell r="H1048">
            <v>0.11550742159577919</v>
          </cell>
          <cell r="I1048">
            <v>9.435422091793394E-2</v>
          </cell>
        </row>
        <row r="1049">
          <cell r="A1049" t="str">
            <v>RHNM-SHNGABR</v>
          </cell>
          <cell r="B1049" t="str">
            <v>VAR_fin</v>
          </cell>
          <cell r="C1049" t="str">
            <v>RNGA</v>
          </cell>
          <cell r="H1049">
            <v>0.12035046885545171</v>
          </cell>
          <cell r="I1049">
            <v>9.8310347240745249E-2</v>
          </cell>
        </row>
        <row r="1050">
          <cell r="A1050" t="str">
            <v>RHNM-SHNGABR</v>
          </cell>
          <cell r="B1050" t="str">
            <v>VAR_ncap</v>
          </cell>
          <cell r="C1050" t="str">
            <v>-</v>
          </cell>
          <cell r="H1050">
            <v>6.8949821182091801E-5</v>
          </cell>
          <cell r="I1050">
            <v>7.4160373627652904E-3</v>
          </cell>
          <cell r="J1050">
            <v>9.1396776292621698E-7</v>
          </cell>
        </row>
        <row r="1051">
          <cell r="A1051" t="str">
            <v>RHNM-SHNGABR</v>
          </cell>
          <cell r="B1051" t="str">
            <v>VAR_cap</v>
          </cell>
          <cell r="C1051" t="str">
            <v>-</v>
          </cell>
          <cell r="H1051">
            <v>1.1566936141344998E-2</v>
          </cell>
          <cell r="I1051">
            <v>7.4878419242667424E-3</v>
          </cell>
          <cell r="J1051">
            <v>3.6599022090660037E-5</v>
          </cell>
        </row>
        <row r="1052">
          <cell r="A1052" t="str">
            <v>RHES-SHSOLBR</v>
          </cell>
          <cell r="B1052" t="str">
            <v>VAR_fout</v>
          </cell>
          <cell r="C1052" t="str">
            <v>RHES-SHASOL</v>
          </cell>
          <cell r="H1052">
            <v>2.6348988584925688E-2</v>
          </cell>
          <cell r="I1052">
            <v>2.6770447779974029E-2</v>
          </cell>
          <cell r="J1052">
            <v>2.6016897807535681E-2</v>
          </cell>
        </row>
        <row r="1053">
          <cell r="A1053" t="str">
            <v>RHES-SHSOLBR</v>
          </cell>
          <cell r="B1053" t="str">
            <v>VAR_fin</v>
          </cell>
          <cell r="C1053" t="str">
            <v>SOL</v>
          </cell>
          <cell r="H1053">
            <v>2.6348988584925688E-2</v>
          </cell>
          <cell r="I1053">
            <v>2.6770447779974029E-2</v>
          </cell>
          <cell r="J1053">
            <v>2.6016897807535681E-2</v>
          </cell>
        </row>
        <row r="1054">
          <cell r="A1054" t="str">
            <v>RHES-SHSOLBR</v>
          </cell>
          <cell r="B1054" t="str">
            <v>VAR_ncap</v>
          </cell>
          <cell r="C1054" t="str">
            <v>-</v>
          </cell>
          <cell r="H1054">
            <v>4.25727016597082E-6</v>
          </cell>
          <cell r="I1054">
            <v>4.0173040712609001E-3</v>
          </cell>
          <cell r="J1054">
            <v>9.7188485093049502E-4</v>
          </cell>
        </row>
        <row r="1055">
          <cell r="A1055" t="str">
            <v>RHES-SHSOLBR</v>
          </cell>
          <cell r="B1055" t="str">
            <v>VAR_cap</v>
          </cell>
          <cell r="C1055" t="str">
            <v>-</v>
          </cell>
          <cell r="H1055">
            <v>1.8468078713643421E-2</v>
          </cell>
          <cell r="I1055">
            <v>4.0215732270684687E-3</v>
          </cell>
          <cell r="J1055">
            <v>3.8886672766811864E-3</v>
          </cell>
        </row>
        <row r="1056">
          <cell r="A1056" t="str">
            <v>SCOM-SHSOLBR</v>
          </cell>
          <cell r="B1056" t="str">
            <v>VAR_fout</v>
          </cell>
          <cell r="C1056" t="str">
            <v>SCOM-SHASOL</v>
          </cell>
          <cell r="H1056">
            <v>0.81451993079485507</v>
          </cell>
          <cell r="I1056">
            <v>0.95880461858475041</v>
          </cell>
          <cell r="J1056">
            <v>1.1194114162118936</v>
          </cell>
        </row>
        <row r="1057">
          <cell r="A1057" t="str">
            <v>SCOM-SHSOLBR</v>
          </cell>
          <cell r="B1057" t="str">
            <v>VAR_fin</v>
          </cell>
          <cell r="C1057" t="str">
            <v>SOL</v>
          </cell>
          <cell r="H1057">
            <v>0.81451993079485507</v>
          </cell>
          <cell r="I1057">
            <v>0.95880461858475041</v>
          </cell>
          <cell r="J1057">
            <v>1.1194114162118936</v>
          </cell>
        </row>
        <row r="1058">
          <cell r="A1058" t="str">
            <v>SCOM-SHSOLBR</v>
          </cell>
          <cell r="B1058" t="str">
            <v>VAR_ncap</v>
          </cell>
          <cell r="C1058" t="str">
            <v>-</v>
          </cell>
          <cell r="H1058">
            <v>7.8011247111196197E-2</v>
          </cell>
          <cell r="I1058">
            <v>5.3187437980909899E-2</v>
          </cell>
          <cell r="J1058">
            <v>0.13432507518980999</v>
          </cell>
        </row>
        <row r="1059">
          <cell r="A1059" t="str">
            <v>SCOM-SHSOLBR</v>
          </cell>
          <cell r="B1059" t="str">
            <v>VAR_cap</v>
          </cell>
          <cell r="C1059" t="str">
            <v>-</v>
          </cell>
          <cell r="H1059">
            <v>0.11851289507207761</v>
          </cell>
          <cell r="I1059">
            <v>0.13964332729211151</v>
          </cell>
          <cell r="J1059">
            <v>0.20592225237183168</v>
          </cell>
        </row>
        <row r="1060">
          <cell r="A1060" t="str">
            <v>RHEM-SHSTG-ELCHP</v>
          </cell>
          <cell r="B1060" t="str">
            <v>VAR_fout</v>
          </cell>
          <cell r="C1060" t="str">
            <v>RHEM-SHAELCH</v>
          </cell>
          <cell r="H1060">
            <v>3.1108987612645147</v>
          </cell>
          <cell r="I1060">
            <v>4.1438406142232793</v>
          </cell>
          <cell r="J1060">
            <v>4.5094121088854342</v>
          </cell>
        </row>
        <row r="1061">
          <cell r="A1061" t="str">
            <v>RHEM-SHSTG-ELCHP</v>
          </cell>
          <cell r="B1061" t="str">
            <v>VAR_fout</v>
          </cell>
          <cell r="C1061" t="str">
            <v>AUX_RHEM-SHSTG-ELCHP_OUT</v>
          </cell>
          <cell r="H1061">
            <v>3.1140096600257792</v>
          </cell>
          <cell r="I1061">
            <v>4.1479844548375038</v>
          </cell>
          <cell r="J1061">
            <v>4.5139215209943222</v>
          </cell>
        </row>
        <row r="1062">
          <cell r="A1062" t="str">
            <v>RHEM-SHSTG-ELCHP</v>
          </cell>
          <cell r="B1062" t="str">
            <v>VAR_fin</v>
          </cell>
          <cell r="C1062" t="str">
            <v>RHEM-SHAELCH</v>
          </cell>
          <cell r="H1062">
            <v>3.1109104103083602</v>
          </cell>
          <cell r="I1062">
            <v>4.14385529676131</v>
          </cell>
          <cell r="J1062">
            <v>4.5094281152048419</v>
          </cell>
        </row>
        <row r="1063">
          <cell r="A1063" t="str">
            <v>RHEM-SHSTG-ELCHP</v>
          </cell>
          <cell r="B1063" t="str">
            <v>VAR_ncap</v>
          </cell>
          <cell r="C1063" t="str">
            <v>-</v>
          </cell>
          <cell r="H1063">
            <v>0.174023175364136</v>
          </cell>
          <cell r="I1063">
            <v>0.164440268564048</v>
          </cell>
          <cell r="J1063">
            <v>0.26595697307424199</v>
          </cell>
        </row>
        <row r="1064">
          <cell r="A1064" t="str">
            <v>RHEM-SHSTG-ELCHP</v>
          </cell>
          <cell r="B1064" t="str">
            <v>VAR_cap</v>
          </cell>
          <cell r="C1064" t="str">
            <v>-</v>
          </cell>
          <cell r="H1064">
            <v>0.35616806808859275</v>
          </cell>
          <cell r="I1064">
            <v>0.42848743305326265</v>
          </cell>
          <cell r="J1064">
            <v>0.45871841910683797</v>
          </cell>
        </row>
        <row r="1065">
          <cell r="A1065" t="str">
            <v>ITOT-SWHELCBR</v>
          </cell>
          <cell r="B1065" t="str">
            <v>VAR_fout</v>
          </cell>
          <cell r="C1065" t="str">
            <v>ITOT-SWHAELC</v>
          </cell>
          <cell r="H1065">
            <v>10.613600459530341</v>
          </cell>
          <cell r="I1065">
            <v>10.613602190923816</v>
          </cell>
          <cell r="J1065">
            <v>10.632411839837552</v>
          </cell>
        </row>
        <row r="1066">
          <cell r="A1066" t="str">
            <v>ITOT-SWHELCBR</v>
          </cell>
          <cell r="B1066" t="str">
            <v>VAR_fin</v>
          </cell>
          <cell r="C1066" t="str">
            <v>ITOT_ELC</v>
          </cell>
          <cell r="H1066">
            <v>12.546109773632592</v>
          </cell>
          <cell r="I1066">
            <v>12.529562988062597</v>
          </cell>
          <cell r="J1066">
            <v>12.518742680569465</v>
          </cell>
        </row>
        <row r="1067">
          <cell r="A1067" t="str">
            <v>ITOT-SWHELCBR</v>
          </cell>
          <cell r="B1067" t="str">
            <v>VAR_ncap</v>
          </cell>
          <cell r="C1067" t="str">
            <v>-</v>
          </cell>
          <cell r="H1067">
            <v>0.54960370979847295</v>
          </cell>
          <cell r="I1067">
            <v>0.25171865697290202</v>
          </cell>
          <cell r="J1067">
            <v>0.53465375048618602</v>
          </cell>
        </row>
        <row r="1068">
          <cell r="A1068" t="str">
            <v>ITOT-SWHELCBR</v>
          </cell>
          <cell r="B1068" t="str">
            <v>VAR_cap</v>
          </cell>
          <cell r="C1068" t="str">
            <v>-</v>
          </cell>
          <cell r="H1068">
            <v>0.90884309963058019</v>
          </cell>
          <cell r="I1068">
            <v>0.87353276380290956</v>
          </cell>
          <cell r="J1068">
            <v>0.94976550263783621</v>
          </cell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0.45284673024627903</v>
          </cell>
          <cell r="K4">
            <v>17.003553168218328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2.4975235602602858E-2</v>
          </cell>
          <cell r="K5">
            <v>0.19978735849838081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0.15829069420401345</v>
          </cell>
          <cell r="K6">
            <v>12.049832202019857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0.26958080043966282</v>
          </cell>
          <cell r="K7">
            <v>4.7539336077001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-59.292758927805636</v>
          </cell>
          <cell r="K8">
            <v>-54.073145293931326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704.31699806171264</v>
          </cell>
          <cell r="K9">
            <v>2196.0842059078291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785.64468151914537</v>
          </cell>
          <cell r="K10">
            <v>2095.3863650681142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3.4131564138328243</v>
          </cell>
          <cell r="K11">
            <v>351.48367862310243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2.679473899489548</v>
          </cell>
          <cell r="K12">
            <v>37.750083639741653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325.39545271577811</v>
          </cell>
          <cell r="K13">
            <v>696.14087146624161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0.87892834069276993</v>
          </cell>
          <cell r="K14">
            <v>2.6621967013161738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0.26794602816958707</v>
          </cell>
          <cell r="K15">
            <v>761.63927569462021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0.14015964234132383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1.4315800060822061E-2</v>
          </cell>
          <cell r="K17">
            <v>5.9796139234975544E-2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1822.5241106215772</v>
          </cell>
          <cell r="K18">
            <v>6141.2705534256329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-61.206092393767655</v>
          </cell>
          <cell r="K19">
            <v>-55.284202427223534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833.33077781806321</v>
          </cell>
          <cell r="K20">
            <v>1904.7669265111829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833.33077781806321</v>
          </cell>
          <cell r="K21">
            <v>1904.7669265111829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-59.292758927805636</v>
          </cell>
          <cell r="K22">
            <v>-54.073145293931326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4.4166933143614697</v>
          </cell>
          <cell r="J23">
            <v>3.48751523407859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18.738648455038401</v>
          </cell>
          <cell r="J24">
            <v>23.376144286355899</v>
          </cell>
          <cell r="K24">
            <v>27.387680784527898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3.5353923153149398</v>
          </cell>
          <cell r="J25">
            <v>1.7106216159427901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645.45032747670996</v>
          </cell>
          <cell r="J26">
            <v>308.579889368306</v>
          </cell>
          <cell r="K26">
            <v>70.656137568295705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55.075158960108901</v>
          </cell>
          <cell r="J27">
            <v>69.891184364834999</v>
          </cell>
          <cell r="K27">
            <v>72.337710092018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653.98146848725605</v>
          </cell>
          <cell r="J28">
            <v>332.76971030618603</v>
          </cell>
          <cell r="K28">
            <v>21.3110004856952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41.741538879403002</v>
          </cell>
          <cell r="J29">
            <v>38.131976978342998</v>
          </cell>
          <cell r="K29">
            <v>29.309161519652399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3.3647833683039101</v>
          </cell>
          <cell r="J30">
            <v>3.4405986246124001</v>
          </cell>
          <cell r="K30">
            <v>2.44395841651549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1.86737601937937</v>
          </cell>
          <cell r="J31">
            <v>1.66803303208482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18.5181701272578</v>
          </cell>
          <cell r="J32">
            <v>9.6757521228696302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24.2341709627926</v>
          </cell>
          <cell r="J33">
            <v>30.148090296199499</v>
          </cell>
          <cell r="K33">
            <v>35.736524069235003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338.05026422603402</v>
          </cell>
          <cell r="J34">
            <v>189.92924620466499</v>
          </cell>
          <cell r="K34">
            <v>64.317228334604195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253.64005162696901</v>
          </cell>
          <cell r="J35">
            <v>158.183573153011</v>
          </cell>
          <cell r="K35">
            <v>53.463065188718701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203.70316577205199</v>
          </cell>
          <cell r="J36">
            <v>120.42577323953201</v>
          </cell>
          <cell r="K36">
            <v>4.9777559800427102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407.76069633134603</v>
          </cell>
          <cell r="J37">
            <v>188.94519560117399</v>
          </cell>
          <cell r="K37">
            <v>12.5027106275155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5.03037377084918</v>
          </cell>
          <cell r="J38">
            <v>2.5344340386883299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16.381644863347201</v>
          </cell>
          <cell r="J39">
            <v>6.1935204882675903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100.173042069563</v>
          </cell>
          <cell r="J41">
            <v>124.721558047738</v>
          </cell>
          <cell r="K41">
            <v>119.652640054334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6.78776644344748</v>
          </cell>
          <cell r="J42">
            <v>5.5447035843780403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2802.45073346953</v>
          </cell>
          <cell r="J43">
            <v>1619.3575205872701</v>
          </cell>
          <cell r="K43">
            <v>514.09557312115498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97.540187396863601</v>
          </cell>
          <cell r="J44">
            <v>120.13132666434301</v>
          </cell>
          <cell r="K44">
            <v>122.69179988371501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39.608132604186402</v>
          </cell>
          <cell r="J45">
            <v>38.220371532448297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625.39981033010895</v>
          </cell>
          <cell r="J46">
            <v>324.37643968285403</v>
          </cell>
          <cell r="K46">
            <v>75.888055642718498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756.40229127887403</v>
          </cell>
          <cell r="J47">
            <v>424.01825437157697</v>
          </cell>
          <cell r="K47">
            <v>17.694358146057802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1518.9504216100299</v>
          </cell>
          <cell r="J48">
            <v>906.74639225122201</v>
          </cell>
          <cell r="K48">
            <v>216.27421367249099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1.330327142011247</v>
          </cell>
          <cell r="J50">
            <v>1.2602061052773019</v>
          </cell>
          <cell r="K50">
            <v>9.8851077902938303E-2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0.44827051120107803</v>
          </cell>
          <cell r="J51">
            <v>0.20562439763259344</v>
          </cell>
          <cell r="K51">
            <v>3.0774424657995798E-2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4.7335919836823797</v>
          </cell>
          <cell r="J52">
            <v>1.795469245403247</v>
          </cell>
          <cell r="K52">
            <v>0.13423136416202669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852.99006029910197</v>
          </cell>
          <cell r="J53">
            <v>459.51815925890327</v>
          </cell>
          <cell r="K53">
            <v>61.775187286601486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5.0013513857305201</v>
          </cell>
          <cell r="J54">
            <v>1.3144261649963351</v>
          </cell>
          <cell r="K54">
            <v>0.1095855925010855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146.9386084818112</v>
          </cell>
          <cell r="J55">
            <v>2.89352838635447E-2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1.1781627664308061E-2</v>
          </cell>
          <cell r="J58">
            <v>1.6944445657922249E-3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2.971867309755781E-2</v>
          </cell>
          <cell r="J59">
            <v>3.3244705462324897E-3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0.88316470378761802</v>
          </cell>
          <cell r="J60">
            <v>3.3007610091900598E-2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2.7186860273087449E-2</v>
          </cell>
          <cell r="J61">
            <v>3.8552224457139399E-3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2.5343448324786515E-2</v>
          </cell>
          <cell r="J62">
            <v>3.4034822314301001E-3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0.22104872342290088</v>
          </cell>
          <cell r="J63">
            <v>7.1182610173202904E-2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0.25623982510345533</v>
          </cell>
          <cell r="J64">
            <v>7.8431215975483998E-2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0.16866269796545791</v>
          </cell>
          <cell r="J65">
            <v>5.4261739481489046E-2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0.26456300063275967</v>
          </cell>
          <cell r="J66">
            <v>7.4685431438159006E-2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0.20037365139794922</v>
          </cell>
          <cell r="J67">
            <v>6.1836061249583504E-2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0.33901421206818338</v>
          </cell>
          <cell r="J68">
            <v>0.1021744130052728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0.20090094684411949</v>
          </cell>
          <cell r="J69">
            <v>5.7795716187178603E-2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2.31411512062357E-3</v>
          </cell>
          <cell r="J70">
            <v>2.9829269256160099E-3</v>
          </cell>
          <cell r="K70">
            <v>1.530531039811565E-3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0.1367533461026173</v>
          </cell>
          <cell r="J71">
            <v>3.9969611076652686E-2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8.3151098162159817E-4</v>
          </cell>
          <cell r="J72">
            <v>4.8537978502713203E-3</v>
          </cell>
          <cell r="K72">
            <v>2.0359350012084799E-3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2.20027910812832E-3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I74">
            <v>1.8158363158051301E-4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0.47934357817290202</v>
          </cell>
          <cell r="J76">
            <v>0.18603623782748299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61.624457169719797</v>
          </cell>
          <cell r="J77">
            <v>64.418985522961236</v>
          </cell>
          <cell r="K77">
            <v>16.385922920271106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1190.7731781714201</v>
          </cell>
          <cell r="J78">
            <v>566.40471183301099</v>
          </cell>
          <cell r="K78">
            <v>149.721623486792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0.88187264052226466</v>
          </cell>
          <cell r="J79">
            <v>0.120255212915092</v>
          </cell>
          <cell r="K79">
            <v>6.2565171315743004E-2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14.098970577584693</v>
          </cell>
          <cell r="J80">
            <v>3.5189951368604855</v>
          </cell>
          <cell r="K80">
            <v>6.2802587534338469E-2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9.4632432083213924</v>
          </cell>
          <cell r="J82">
            <v>8.5617677920849768</v>
          </cell>
          <cell r="K82">
            <v>0.56175124603469095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1.823761991214037E-2</v>
          </cell>
          <cell r="J85">
            <v>1.70852124341891E-3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1.0066700181915701E-3</v>
          </cell>
          <cell r="J86">
            <v>1.9796957938106102E-3</v>
          </cell>
          <cell r="K86">
            <v>8.0854520611598705E-4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5.0264114791187303E-4</v>
          </cell>
          <cell r="J87">
            <v>3.3641355599333699E-3</v>
          </cell>
          <cell r="K87">
            <v>1.28299465513101E-3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3.1020464049385903E-4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K93">
            <v>6.2381677755825402E-4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46.112491164067194</v>
          </cell>
          <cell r="J98">
            <v>6.1782033371174085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71.667708572063503</v>
          </cell>
          <cell r="J99">
            <v>3.2408235869389901E-2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54.899619410541931</v>
          </cell>
          <cell r="J100">
            <v>5.8980940038846104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0.17942462723040598</v>
          </cell>
          <cell r="J101">
            <v>4.8316753723804298E-2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69.806795964086291</v>
          </cell>
          <cell r="J102">
            <v>6.6478268589629463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1.7348138902164565</v>
          </cell>
          <cell r="J103">
            <v>5.5337417195615607E-2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125.51073150105384</v>
          </cell>
          <cell r="J104">
            <v>15.267505308716487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10.236536663260415</v>
          </cell>
          <cell r="J105">
            <v>5.2536598240086399E-2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5.8578241199666303</v>
          </cell>
          <cell r="J106">
            <v>3.8250504686839229E-2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2.4857418896121299E-4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J110">
            <v>1.27597127846793E-3</v>
          </cell>
          <cell r="K110">
            <v>8.09124464341275E-4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0.39552916493076873</v>
          </cell>
          <cell r="J111">
            <v>8.9187617475961295E-2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J112">
            <v>2.9622142187763802E-4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0.15921946174856599</v>
          </cell>
          <cell r="J113">
            <v>0.15938084807421399</v>
          </cell>
          <cell r="K113">
            <v>3.9777099280822702E-2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23.016230867128865</v>
          </cell>
          <cell r="J114">
            <v>2.7830930632809232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2.4613528358593717</v>
          </cell>
          <cell r="J115">
            <v>5.3482513934440201E-2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22.281683280631995</v>
          </cell>
          <cell r="J116">
            <v>4.0019346777348086E-2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41.54590817793698</v>
          </cell>
          <cell r="J117">
            <v>2.8915221822206996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1.2765211758958261</v>
          </cell>
          <cell r="J118">
            <v>4.3264484385509859E-2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0.57733435127459365</v>
          </cell>
          <cell r="J119">
            <v>3.3911331909327831E-2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1.0188946358007729</v>
          </cell>
          <cell r="J120">
            <v>3.58758692706675E-2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876.90851646707404</v>
          </cell>
          <cell r="J121">
            <v>752.94729925533602</v>
          </cell>
          <cell r="K121">
            <v>34.595085613428601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0.23525533366514068</v>
          </cell>
          <cell r="J122">
            <v>0.29197208044348899</v>
          </cell>
          <cell r="K122">
            <v>3.0467639709423899E-2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0.44200856724601278</v>
          </cell>
          <cell r="J123">
            <v>0.20167402829726611</v>
          </cell>
          <cell r="K123">
            <v>3.0490522556498402E-2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3.8176259051301003</v>
          </cell>
          <cell r="J124">
            <v>1.865699160568709</v>
          </cell>
          <cell r="K124">
            <v>0.138793681978715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598.77860967062793</v>
          </cell>
          <cell r="J125">
            <v>321.28991470393919</v>
          </cell>
          <cell r="K125">
            <v>42.170083491437261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2.4298396386832201E-3</v>
          </cell>
          <cell r="J126">
            <v>3.4367838497687199E-3</v>
          </cell>
          <cell r="K126">
            <v>1.7357103130249451E-3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3.938653803312083</v>
          </cell>
          <cell r="J127">
            <v>1.3561769839033686</v>
          </cell>
          <cell r="K127">
            <v>0.1102631647203704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1.0060489384538E-3</v>
          </cell>
          <cell r="J128">
            <v>5.5058210460305198E-3</v>
          </cell>
          <cell r="K128">
            <v>2.3810414637129599E-3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7.6962143942064403E-4</v>
          </cell>
          <cell r="J131">
            <v>3.2099626391536898E-4</v>
          </cell>
          <cell r="K131">
            <v>6.7506936617490597E-5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2.2335880067141699E-3</v>
          </cell>
          <cell r="K132">
            <v>9.2020749368700898E-5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J134">
            <v>3.2793211667401899E-4</v>
          </cell>
          <cell r="K134">
            <v>1.2112664949946201E-3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4440.09537731823</v>
          </cell>
          <cell r="J136">
            <v>2380.6283106168999</v>
          </cell>
          <cell r="K136">
            <v>429.15926852950003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-704.31699806171298</v>
          </cell>
          <cell r="K137">
            <v>-2196.08420590783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6169.6028286743503</v>
          </cell>
          <cell r="J138">
            <v>5396.5121480520702</v>
          </cell>
          <cell r="K138">
            <v>3973.5420313060699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0.19250435211101499</v>
          </cell>
          <cell r="J139">
            <v>1.1259387945154899</v>
          </cell>
          <cell r="K139">
            <v>0.20319511681827199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-785.644681519144</v>
          </cell>
          <cell r="K140">
            <v>-2095.3863650681101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338.85527711814001</v>
          </cell>
          <cell r="J142">
            <v>288.81588393208699</v>
          </cell>
          <cell r="K142">
            <v>9.5794581227954601E-4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-3.4131564138328301</v>
          </cell>
          <cell r="K143">
            <v>-351.48367862310198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-2.67947389948954</v>
          </cell>
          <cell r="K144">
            <v>-37.750083639741703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2709.4713573946901</v>
          </cell>
          <cell r="J145">
            <v>1451.52773477238</v>
          </cell>
          <cell r="K145">
            <v>4.7538875979809401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2085.5363046542602</v>
          </cell>
          <cell r="J146">
            <v>2077.4194565132598</v>
          </cell>
          <cell r="K146">
            <v>2063.7622611903298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12.668910220900701</v>
          </cell>
          <cell r="J147">
            <v>94.637439233397203</v>
          </cell>
          <cell r="K147">
            <v>3.8654294981013401E-2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1.4180469938356299</v>
          </cell>
          <cell r="J148">
            <v>1.0184871796922199</v>
          </cell>
          <cell r="K148">
            <v>9.3399352995123905E-2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764.89431788501497</v>
          </cell>
          <cell r="J149">
            <v>476.27700765272601</v>
          </cell>
          <cell r="K149">
            <v>199.20042512858501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-1706.4169947663099</v>
          </cell>
          <cell r="J150">
            <v>-403.92242538328202</v>
          </cell>
          <cell r="K150">
            <v>-3973.5399238781301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1535.50607321901</v>
          </cell>
          <cell r="J151">
            <v>962.68577428969604</v>
          </cell>
          <cell r="K151">
            <v>476.79091768096998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0.25840358138860198</v>
          </cell>
          <cell r="J152">
            <v>0.82650092684477505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769.07814215946405</v>
          </cell>
          <cell r="J153">
            <v>431.144252564434</v>
          </cell>
          <cell r="K153">
            <v>9.1760673995566701E-4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-325.39545271577799</v>
          </cell>
          <cell r="K155">
            <v>-696.14087146624195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1293.15474631606</v>
          </cell>
          <cell r="J156">
            <v>658.21184858575498</v>
          </cell>
          <cell r="K156">
            <v>1.0527277939551701E-3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1266.8502294933501</v>
          </cell>
          <cell r="J157">
            <v>553.157921383087</v>
          </cell>
          <cell r="K157">
            <v>12.0498322020199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-0.87892834069277004</v>
          </cell>
          <cell r="K158">
            <v>-2.6621967013161698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-0.26794602816958701</v>
          </cell>
          <cell r="K159">
            <v>-761.63927569461998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1001.75512962755</v>
          </cell>
          <cell r="J160">
            <v>996.70075135309696</v>
          </cell>
          <cell r="K160">
            <v>986.58581870502701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-0.140159642341324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187.821847545368</v>
          </cell>
          <cell r="J162">
            <v>156.49726334200199</v>
          </cell>
          <cell r="K162">
            <v>4.4661405406203601E-5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599.16789195548802</v>
          </cell>
          <cell r="J163">
            <v>362.14772816488397</v>
          </cell>
          <cell r="K163">
            <v>57.297513027701299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-1.4315800060822099E-2</v>
          </cell>
          <cell r="K164">
            <v>-5.97961392349756E-2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2240.4534791047199</v>
          </cell>
          <cell r="J165">
            <v>2288.7608835696001</v>
          </cell>
          <cell r="K165">
            <v>2340.5658612624902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19270.268495529399</v>
          </cell>
          <cell r="J166">
            <v>13970.921589366701</v>
          </cell>
          <cell r="K166">
            <v>-1.2516199235085599E-4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-0.202949064422143</v>
          </cell>
          <cell r="J167">
            <v>-0.27832789622941601</v>
          </cell>
          <cell r="K167">
            <v>-0.495576247395625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988.74048607327052</v>
          </cell>
          <cell r="K168">
            <v>4219.500073746226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988.74048607327052</v>
          </cell>
          <cell r="K169">
            <v>4219.500073746226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-1.6913350215235867</v>
          </cell>
          <cell r="K170">
            <v>3.5282786123507521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833.33077781806321</v>
          </cell>
          <cell r="K171">
            <v>1904.7669265111829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833.33077781806321</v>
          </cell>
          <cell r="K172">
            <v>1904.7669265111829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4025.7655112889447</v>
          </cell>
          <cell r="J173">
            <v>3727.0362596846931</v>
          </cell>
          <cell r="K173">
            <v>3107.8497459856885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2828.6608195350682</v>
          </cell>
          <cell r="J174">
            <v>1620.897622875452</v>
          </cell>
          <cell r="K174">
            <v>476.79197040876335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4162.8012318851761</v>
          </cell>
          <cell r="J175">
            <v>2159.9015065051576</v>
          </cell>
          <cell r="K175">
            <v>16.897163158052635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2253.1223893256192</v>
          </cell>
          <cell r="J176">
            <v>2383.3983228029965</v>
          </cell>
          <cell r="K176">
            <v>2340.6045155574702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1533.9724600444786</v>
          </cell>
          <cell r="J177">
            <v>907.42126021716081</v>
          </cell>
          <cell r="K177">
            <v>199.20134273532514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2253.1223893256192</v>
          </cell>
          <cell r="J178">
            <v>892.54158337405613</v>
          </cell>
          <cell r="K178">
            <v>-1953.5448868888864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-0.14015964234132383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4025.7507618948075</v>
          </cell>
          <cell r="J180">
            <v>3395.279269471886</v>
          </cell>
          <cell r="K180">
            <v>1260.8440304367373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21083.195563299716</v>
          </cell>
          <cell r="J181">
            <v>15086.475824931387</v>
          </cell>
          <cell r="K181">
            <v>5448.5037217508079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1.78918753204569E-4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988.74048607326904</v>
          </cell>
          <cell r="K184">
            <v>4219.5000737462296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-9.28541098472789E-7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2085.5363046542579</v>
          </cell>
          <cell r="J186">
            <v>2077.4194565132611</v>
          </cell>
          <cell r="K186">
            <v>2063.7622611903316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2085.5363046542579</v>
          </cell>
          <cell r="J187">
            <v>2077.4194565132611</v>
          </cell>
          <cell r="K187">
            <v>2063.7622611903316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760.63765239569898</v>
          </cell>
          <cell r="K188">
            <v>2325.1901076100598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882.74683316757898</v>
          </cell>
          <cell r="K189">
            <v>2354.3667023237199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2535.9331137160898</v>
          </cell>
          <cell r="J191">
            <v>1645.1830897283101</v>
          </cell>
          <cell r="K191">
            <v>0.67790448321516295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1944.9754023487001</v>
          </cell>
          <cell r="J193">
            <v>1288.96635166645</v>
          </cell>
          <cell r="K193">
            <v>0.91009867421316604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1.9570227050882201E-3</v>
          </cell>
          <cell r="K194">
            <v>20.721884259853699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11.397779288096901</v>
          </cell>
          <cell r="J195">
            <v>5.5308270456851501E-2</v>
          </cell>
          <cell r="K195">
            <v>1.14986304096583E-3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0.46502987175207</v>
          </cell>
          <cell r="J196">
            <v>8.9413780708097708</v>
          </cell>
          <cell r="K196">
            <v>2.2782758592200001E-2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1.5176072050927701E-3</v>
          </cell>
          <cell r="K197">
            <v>20.163132961593799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0.59661508899376503</v>
          </cell>
          <cell r="J198">
            <v>84.073005579940897</v>
          </cell>
          <cell r="K198">
            <v>1.7048104261935301E-2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4493.3679403136402</v>
          </cell>
          <cell r="J199">
            <v>4670.6070935091502</v>
          </cell>
          <cell r="K199">
            <v>4722.0708110385604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40.5689365913844</v>
          </cell>
          <cell r="J200">
            <v>102.183246119144</v>
          </cell>
          <cell r="K200">
            <v>66.196767117878494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693.46957171562497</v>
          </cell>
          <cell r="J201">
            <v>392.47588919693601</v>
          </cell>
          <cell r="K201">
            <v>85.195734537282604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4.4673209062737698</v>
          </cell>
          <cell r="K202">
            <v>484.83969980045799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356.88960527294302</v>
          </cell>
          <cell r="J203">
            <v>354.99426932182803</v>
          </cell>
          <cell r="K203">
            <v>71.003783164111098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3.1712938148137999</v>
          </cell>
          <cell r="K204">
            <v>42.629875934933203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0.34909370598770301</v>
          </cell>
          <cell r="J205">
            <v>0.60309362410782297</v>
          </cell>
          <cell r="K205">
            <v>0.49485758507324301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0.19250435211101499</v>
          </cell>
          <cell r="J206">
            <v>1.1259387945154899</v>
          </cell>
          <cell r="K206">
            <v>0.20319511681827199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47.313879323254803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995.53683724905397</v>
          </cell>
          <cell r="J208">
            <v>986.25337334916799</v>
          </cell>
          <cell r="K208">
            <v>501.12406428041697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0.41041466805980698</v>
          </cell>
          <cell r="J209">
            <v>0.125001140740685</v>
          </cell>
          <cell r="K209">
            <v>0.18638470403697999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6.2305014680095097</v>
          </cell>
          <cell r="J210">
            <v>6.0291869104052198</v>
          </cell>
          <cell r="K210">
            <v>0.64698643260037803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0.25408794043706401</v>
          </cell>
          <cell r="J211">
            <v>0.812697398166078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2141.2154322868701</v>
          </cell>
          <cell r="J212">
            <v>1852.2413105761</v>
          </cell>
          <cell r="K212">
            <v>1252.52134867361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3.3118325497048E-6</v>
          </cell>
          <cell r="J4">
            <v>3.6783185554436099E-6</v>
          </cell>
          <cell r="K4">
            <v>3.3292884550513002E-4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6.8807428215066603E-5</v>
          </cell>
          <cell r="K5">
            <v>9.9504665576146202E-7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3.2175293778948003E-5</v>
          </cell>
          <cell r="J6">
            <v>1.7903909927941899</v>
          </cell>
          <cell r="K6">
            <v>0.863256072781594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7.1824060999625202E-6</v>
          </cell>
          <cell r="J7">
            <v>4.1559504707193201E-4</v>
          </cell>
          <cell r="K7">
            <v>3.1912966464736902E-4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3.35534823632494E-6</v>
          </cell>
          <cell r="J8">
            <v>7.7126679231742208E-6</v>
          </cell>
          <cell r="K8">
            <v>1.33014188941036E-5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5.6171585064872399E-3</v>
          </cell>
          <cell r="K9">
            <v>5.4701628359861104E-6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0.148290587564534</v>
          </cell>
          <cell r="J10">
            <v>1.3850453028830799E-2</v>
          </cell>
          <cell r="K10">
            <v>0.10761768489092501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2.8266164210970801E-6</v>
          </cell>
          <cell r="J11">
            <v>5.3200900934918496E-6</v>
          </cell>
          <cell r="K11">
            <v>1.2261414835764901E-3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1.1300173556473299E-5</v>
          </cell>
          <cell r="J12">
            <v>5.2878562784782097E-2</v>
          </cell>
          <cell r="K12">
            <v>5.1165597600830601E-2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8.6972925573675104E-6</v>
          </cell>
          <cell r="J13">
            <v>1.69377839775829E-6</v>
          </cell>
          <cell r="K13">
            <v>2.7883520647632198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5.2417761893435698E-7</v>
          </cell>
          <cell r="J14">
            <v>6.0569922772721996E-7</v>
          </cell>
          <cell r="K14">
            <v>2.0204945405096598E-6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3.6196453514672401E-5</v>
          </cell>
          <cell r="J15">
            <v>0.17365650523783399</v>
          </cell>
          <cell r="K15">
            <v>1.0107752175811901E-2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1.1153939131028901E-5</v>
          </cell>
          <cell r="J16">
            <v>8.7715526762769498E-4</v>
          </cell>
          <cell r="K16">
            <v>1.04817189764396E-2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4.9134870974310497E-5</v>
          </cell>
          <cell r="J17">
            <v>0.48107566129079299</v>
          </cell>
          <cell r="K17">
            <v>2.1170868302696702E-6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1.77628775630891E-6</v>
          </cell>
          <cell r="J18">
            <v>2.4606955621533399E-6</v>
          </cell>
          <cell r="K18">
            <v>4.3846871485356502E-6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3.0624393607061702E-5</v>
          </cell>
          <cell r="J19">
            <v>9.9191998767228104E-2</v>
          </cell>
          <cell r="K19">
            <v>0.24807189544651001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4.2198447287886402E-7</v>
          </cell>
          <cell r="J20">
            <v>6.4479781374394296E-7</v>
          </cell>
          <cell r="K20">
            <v>1.0982416175862201E-6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4.8490629129383597E-5</v>
          </cell>
          <cell r="J21">
            <v>3.4925057027144002E-5</v>
          </cell>
          <cell r="K21">
            <v>5.8234605614567201E-5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1.6001458514054801E-3</v>
          </cell>
          <cell r="K22">
            <v>4.2685514987450898E-4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1.79639234855758E-6</v>
          </cell>
          <cell r="K23">
            <v>1.9676414005727401E-4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0.32107645126746898</v>
          </cell>
          <cell r="J24">
            <v>0.499929593793491</v>
          </cell>
          <cell r="K24">
            <v>0.630368810974406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6.1126052436490504E-5</v>
          </cell>
          <cell r="J25">
            <v>1.9456999573382702E-5</v>
          </cell>
          <cell r="K25">
            <v>2.70116037241475E-6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6.6248964019534007E-2</v>
          </cell>
          <cell r="J26">
            <v>0.15636918900999699</v>
          </cell>
          <cell r="K26">
            <v>8.9021128677807496E-2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1.4123193963288901E-4</v>
          </cell>
          <cell r="J27">
            <v>0.17177837052539699</v>
          </cell>
          <cell r="K27">
            <v>9.9702479389027297E-3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4.1955690168752497E-6</v>
          </cell>
          <cell r="J28">
            <v>2.3013246527923501E-5</v>
          </cell>
          <cell r="K28">
            <v>2.34302162101186E-5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7.68620616788218E-6</v>
          </cell>
          <cell r="J29">
            <v>1.20691944628341E-5</v>
          </cell>
          <cell r="K29">
            <v>4.39067100792055E-5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1.3503940774177499E-5</v>
          </cell>
          <cell r="J30">
            <v>1.23164283421663E-3</v>
          </cell>
          <cell r="K30">
            <v>1.0537034297999801E-2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4.6144051673206697E-3</v>
          </cell>
          <cell r="K31">
            <v>6.1616890811602397E-3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4.197180898005317E-6</v>
          </cell>
          <cell r="J32">
            <v>5.806163295933199E-6</v>
          </cell>
          <cell r="K32">
            <v>3.379496969196653E-4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6.8807428215066603E-5</v>
          </cell>
          <cell r="K33">
            <v>6.9587302946881227E-5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4.9159266044086204E-5</v>
          </cell>
          <cell r="J34">
            <v>1.7904390217205686</v>
          </cell>
          <cell r="K34">
            <v>2.6536754973943477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8.6085717866639501E-6</v>
          </cell>
          <cell r="J35">
            <v>4.2286797984923539E-4</v>
          </cell>
          <cell r="K35">
            <v>7.3879591373974282E-4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1.0275283840139882</v>
          </cell>
          <cell r="J36">
            <v>1.0275360966819114</v>
          </cell>
          <cell r="K36">
            <v>0.72471408487458544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5.6171585064872399E-3</v>
          </cell>
          <cell r="K37">
            <v>5.6226286693232298E-3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0.29244575506757864</v>
          </cell>
          <cell r="J38">
            <v>0.28104505102903921</v>
          </cell>
          <cell r="K38">
            <v>0.26880439929084632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8.0681870693235307E-6</v>
          </cell>
          <cell r="J39">
            <v>1.33882771628154E-5</v>
          </cell>
          <cell r="K39">
            <v>1.2395297607393E-3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8.0155526787683798E-2</v>
          </cell>
          <cell r="J40">
            <v>9.2015359035956895E-2</v>
          </cell>
          <cell r="K40">
            <v>0.1040518581920663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7.5752202565445195E-2</v>
          </cell>
          <cell r="J41">
            <v>7.57596245377746E-2</v>
          </cell>
          <cell r="K41">
            <v>1.66927174521594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0.95962035516213262</v>
          </cell>
          <cell r="J42">
            <v>0.95962096086136039</v>
          </cell>
          <cell r="K42">
            <v>0.48125863770984484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5.8774694839157203E-5</v>
          </cell>
          <cell r="J43">
            <v>0.17371527993267299</v>
          </cell>
          <cell r="K43">
            <v>0.18379897208572199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1.3662768033968881E-5</v>
          </cell>
          <cell r="J44">
            <v>8.889505140538867E-4</v>
          </cell>
          <cell r="K44">
            <v>1.1362172819615525E-2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5.3426758416052602E-5</v>
          </cell>
          <cell r="J45">
            <v>0.48112908804920901</v>
          </cell>
          <cell r="K45">
            <v>0.48113120513603902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2.2350610108579261</v>
          </cell>
          <cell r="J46">
            <v>2.2350634715534881</v>
          </cell>
          <cell r="K46">
            <v>1.1209061571043566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0.16242604736391253</v>
          </cell>
          <cell r="J47">
            <v>0.18951445392986541</v>
          </cell>
          <cell r="K47">
            <v>0.34728620604473198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3.0972424755245864</v>
          </cell>
          <cell r="J48">
            <v>3.0972431203224002</v>
          </cell>
          <cell r="K48">
            <v>1.5532864592043178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1.8104936274138816E-4</v>
          </cell>
          <cell r="J49">
            <v>1.6338360482039059E-4</v>
          </cell>
          <cell r="K49">
            <v>1.3538753979340591E-4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1.6001458514054801E-3</v>
          </cell>
          <cell r="K50">
            <v>9.7441854807080966E-4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1.79639234855758E-6</v>
          </cell>
          <cell r="K51">
            <v>1.9822328616373651E-4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0.33649489310721281</v>
          </cell>
          <cell r="J52">
            <v>0.83601592252979717</v>
          </cell>
          <cell r="K52">
            <v>1.3899858178378814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1.0060140037672013E-4</v>
          </cell>
          <cell r="J53">
            <v>8.1294133102141354E-5</v>
          </cell>
          <cell r="K53">
            <v>6.9936326575870963E-5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0.29321096120467743</v>
          </cell>
          <cell r="J54">
            <v>0.30426107316713197</v>
          </cell>
          <cell r="K54">
            <v>0.29817798169097187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2.6286688947671998E-4</v>
          </cell>
          <cell r="J55">
            <v>0.17204123741487301</v>
          </cell>
          <cell r="K55">
            <v>0.18201148535377601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1.1316328502689044E-4</v>
          </cell>
          <cell r="J56">
            <v>6.5290210608570046E-5</v>
          </cell>
          <cell r="K56">
            <v>4.8990727088220635E-5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1.9845062601384684</v>
          </cell>
          <cell r="J57">
            <v>1.9845183293329312</v>
          </cell>
          <cell r="K57">
            <v>1.0955383032228303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1.5700383087088539E-5</v>
          </cell>
          <cell r="J58">
            <v>1.2461948983631009E-3</v>
          </cell>
          <cell r="K58">
            <v>1.1771968756644414E-2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4.6144051673206697E-3</v>
          </cell>
          <cell r="K59">
            <v>9.4808784723452964E-3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2.4975235602602858E-2</v>
          </cell>
          <cell r="K60">
            <v>0.19978735849838081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0.15829069420401345</v>
          </cell>
          <cell r="K61">
            <v>12.049832202019857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0.26958080043966282</v>
          </cell>
          <cell r="K62">
            <v>4.7539336077001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0.15482317577434329</v>
          </cell>
          <cell r="J63">
            <v>0.14878830136359686</v>
          </cell>
          <cell r="K63">
            <v>0.14230813955743774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0.49009670742606182</v>
          </cell>
          <cell r="J64">
            <v>0.49013251489339071</v>
          </cell>
          <cell r="K64">
            <v>10.799966486566362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9.6364286517343258E-5</v>
          </cell>
          <cell r="J65">
            <v>1.0341470656541748E-4</v>
          </cell>
          <cell r="K65">
            <v>1.0523843407449581E-4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11.986953832295333</v>
          </cell>
          <cell r="J66">
            <v>9.9602968780013992</v>
          </cell>
          <cell r="K66">
            <v>13.263059172092094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0.14015964234132383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1.4315800060822061E-2</v>
          </cell>
          <cell r="K68">
            <v>5.9796139234975544E-2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3.9944064964761664E-3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1.9266505939818607E-3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13.310369597285675</v>
          </cell>
          <cell r="J71">
            <v>12.793444752361658</v>
          </cell>
          <cell r="K71">
            <v>12.236622548200423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1.9691935911495925E-3</v>
          </cell>
          <cell r="K72">
            <v>2.2202016361224002E-3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13.310369597285675</v>
          </cell>
          <cell r="J73">
            <v>12.791542822944658</v>
          </cell>
          <cell r="K73">
            <v>12.234434055095138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4.4282332628728502E-4</v>
          </cell>
          <cell r="K74">
            <v>3.5423290513897283E-3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2.0114511946998227E-3</v>
          </cell>
          <cell r="J75">
            <v>1.5890527564611943E-3</v>
          </cell>
          <cell r="K75">
            <v>1.2997434005694601E-3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2.5142677195667235E-2</v>
          </cell>
          <cell r="J77">
            <v>1.8058283327876293E-2</v>
          </cell>
          <cell r="K77">
            <v>1.6560168970766633E-3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13.561955990869064</v>
          </cell>
          <cell r="J78">
            <v>8.4446277952610913</v>
          </cell>
          <cell r="K78">
            <v>3.5319224313578914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27.225284986152634</v>
          </cell>
          <cell r="J79">
            <v>17.068896707264106</v>
          </cell>
          <cell r="K79">
            <v>8.4537396751944982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10.623544183607935</v>
          </cell>
          <cell r="J80">
            <v>6.421059010015675</v>
          </cell>
          <cell r="K80">
            <v>1.0159133515549874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338.85527711814001</v>
          </cell>
          <cell r="J82">
            <v>288.81588393208699</v>
          </cell>
          <cell r="K82">
            <v>9.5794581227954601E-4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1.4180469938356299</v>
          </cell>
          <cell r="J83">
            <v>1.0184871796922199</v>
          </cell>
          <cell r="K83">
            <v>9.3399352995123905E-2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764.89431788501497</v>
          </cell>
          <cell r="J84">
            <v>476.27700765272601</v>
          </cell>
          <cell r="K84">
            <v>199.20042512858501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1535.50607321901</v>
          </cell>
          <cell r="J85">
            <v>962.68577428969604</v>
          </cell>
          <cell r="K85">
            <v>476.79091768096998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769.07814215946405</v>
          </cell>
          <cell r="J86">
            <v>431.144252564434</v>
          </cell>
          <cell r="K86">
            <v>9.1760673995566701E-4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1293.15474631606</v>
          </cell>
          <cell r="J87">
            <v>658.21184858575498</v>
          </cell>
          <cell r="K87">
            <v>1.0527277939551701E-3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1266.8502294933501</v>
          </cell>
          <cell r="J88">
            <v>553.157921383087</v>
          </cell>
          <cell r="K88">
            <v>12.0498322020199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-0.140159642341324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599.16789195548802</v>
          </cell>
          <cell r="J90">
            <v>362.14772816488397</v>
          </cell>
          <cell r="K90">
            <v>57.297513027701299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-1.4315800060822099E-2</v>
          </cell>
          <cell r="K91">
            <v>-5.97961392349756E-2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5.1139849695934848E-5</v>
          </cell>
          <cell r="K92">
            <v>0.72491165286254389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5.4843900694359915</v>
          </cell>
          <cell r="J93">
            <v>4.8167472092513952</v>
          </cell>
          <cell r="K93">
            <v>0.96341632515754527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5.1191888280095743E-3</v>
          </cell>
          <cell r="K94">
            <v>1.6585891699162569E-3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5.0240004918674494E-3</v>
          </cell>
          <cell r="K95">
            <v>1.2774623021366105E-3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9.5188336142121866E-5</v>
          </cell>
          <cell r="K96">
            <v>3.8112686777964786E-4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2.5683778233889283E-5</v>
          </cell>
          <cell r="K97">
            <v>1.909328423903036E-2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2.9777036382124038</v>
          </cell>
          <cell r="J98">
            <v>2.9731888485407199</v>
          </cell>
          <cell r="K98">
            <v>3.0311137231841498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8.0480452593340423E-3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5.255798021679161E-3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2.7922472376548705E-3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2.1322454456466868</v>
          </cell>
          <cell r="J102">
            <v>2.1328138815972166</v>
          </cell>
          <cell r="K102">
            <v>2.1334450580367359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1.3942037610250365E-4</v>
          </cell>
          <cell r="J103">
            <v>1.2934886147964593</v>
          </cell>
          <cell r="K103">
            <v>1.3685972163083473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1.3942037610250365E-4</v>
          </cell>
          <cell r="J104">
            <v>1.2934886147964593</v>
          </cell>
          <cell r="K104">
            <v>1.3685972163083473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2.4515337412097131</v>
          </cell>
          <cell r="J105">
            <v>2.8155440091843125</v>
          </cell>
          <cell r="K105">
            <v>3.1839067879060621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4.785882441468031E-5</v>
          </cell>
          <cell r="K106">
            <v>0.72729043377450764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8.0737557023651142E-3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5.6706455280150253E-4</v>
          </cell>
          <cell r="J108">
            <v>5.2008666727126037E-3</v>
          </cell>
          <cell r="K108">
            <v>2.3008271944187312E-4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1.6120593760080163E-3</v>
          </cell>
          <cell r="J109">
            <v>0.14211924259651323</v>
          </cell>
          <cell r="K109">
            <v>7.3168937000958612E-4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1.6595295401562653E-3</v>
          </cell>
          <cell r="J110">
            <v>0.22152776476378724</v>
          </cell>
          <cell r="K110">
            <v>7.266340275022226E-4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2.4477343283987589</v>
          </cell>
          <cell r="J111">
            <v>2.4477367026177212</v>
          </cell>
          <cell r="K111">
            <v>2.4477401963847525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4.5977649541131589</v>
          </cell>
          <cell r="J112">
            <v>3.9188043952793286</v>
          </cell>
          <cell r="K112">
            <v>1.2997907900672278E-5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10.43525294653274</v>
          </cell>
          <cell r="J113">
            <v>5.8499898584048147</v>
          </cell>
          <cell r="K113">
            <v>1.2450566349466313E-5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17.546197371995422</v>
          </cell>
          <cell r="J114">
            <v>8.9309613105258396</v>
          </cell>
          <cell r="K114">
            <v>1.4283959212417537E-5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12.540439116712214</v>
          </cell>
          <cell r="J115">
            <v>14.633635252205508</v>
          </cell>
          <cell r="K115">
            <v>26.817118129759312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2.570310729620677E-2</v>
          </cell>
          <cell r="J116">
            <v>2.2735012098463524E-2</v>
          </cell>
          <cell r="K116">
            <v>1.8532994486810067E-3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7.8791354769135653</v>
          </cell>
          <cell r="J117">
            <v>8.1019830022865165</v>
          </cell>
          <cell r="K117">
            <v>7.9243097171889119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2.144860355067931E-3</v>
          </cell>
          <cell r="K118">
            <v>0.16327685910596001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17.165992269557645</v>
          </cell>
          <cell r="J119">
            <v>7.4953647883887013</v>
          </cell>
          <cell r="K119">
            <v>0.16327685910596001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9.2826256009248169</v>
          </cell>
          <cell r="J120">
            <v>10.543581614445115</v>
          </cell>
          <cell r="K120">
            <v>11.117188184000625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13.520314225665382</v>
          </cell>
          <cell r="J121">
            <v>8.5589832443058889</v>
          </cell>
          <cell r="K121">
            <v>3.5209194242275403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7.0774234468861017E-5</v>
          </cell>
          <cell r="J122">
            <v>1.0751882444820992E-4</v>
          </cell>
          <cell r="K122">
            <v>9.2452497694312793E-5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3.4996309571942513E-4</v>
          </cell>
          <cell r="J123">
            <v>4.7646438552451222</v>
          </cell>
          <cell r="K123">
            <v>8.3692262650490346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4.8490728574436491E-5</v>
          </cell>
          <cell r="J124">
            <v>8.237729689007428E-5</v>
          </cell>
          <cell r="K124">
            <v>7.3473557217959117E-5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6.9201611066472112E-5</v>
          </cell>
          <cell r="J125">
            <v>8.8204270733790893E-5</v>
          </cell>
          <cell r="K125">
            <v>7.4977722355130732E-5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1.61496521609655E-4</v>
          </cell>
          <cell r="J126">
            <v>4.7643657548530554</v>
          </cell>
          <cell r="K126">
            <v>8.3689853612717684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3.9944064964761664E-3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7.1476799838270992E-5</v>
          </cell>
          <cell r="J128">
            <v>0.64644000759633391</v>
          </cell>
          <cell r="K128">
            <v>2.3765269548433792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3.4645567616458338E-4</v>
          </cell>
          <cell r="J129">
            <v>4.7170025432316596</v>
          </cell>
          <cell r="K129">
            <v>8.2855190783442971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1.4701232545090713E-4</v>
          </cell>
          <cell r="J130">
            <v>2.311665609503375</v>
          </cell>
          <cell r="K130">
            <v>3.2086391354960715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7.5996403619347534E-5</v>
          </cell>
          <cell r="J131">
            <v>1.7586312715272394</v>
          </cell>
          <cell r="K131">
            <v>2.7000193645205623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5.1970147256057959E-5</v>
          </cell>
          <cell r="J132">
            <v>2.6565460470839495E-4</v>
          </cell>
          <cell r="K132">
            <v>3.3362348428475023E-4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0.42887922306279375</v>
          </cell>
          <cell r="K133">
            <v>0.42888754936378259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3.3622157137882171E-2</v>
          </cell>
          <cell r="K134">
            <v>1.1497160719229503E-2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1.9266505939818607E-3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9.0197773407729791</v>
          </cell>
          <cell r="J136">
            <v>7.6928547020684084</v>
          </cell>
          <cell r="K136">
            <v>10.865866546185284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1.380261723414786E-4</v>
          </cell>
          <cell r="J137">
            <v>1.2805537286484951</v>
          </cell>
          <cell r="K137">
            <v>1.3549112441452644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7.0774234468861017E-5</v>
          </cell>
          <cell r="J138">
            <v>1.0751882444820992E-4</v>
          </cell>
          <cell r="K138">
            <v>9.2452497694312793E-5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3.4996309571942513E-4</v>
          </cell>
          <cell r="J139">
            <v>4.7646438552451222</v>
          </cell>
          <cell r="K139">
            <v>8.3692262650490346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4.8490728574436491E-5</v>
          </cell>
          <cell r="J140">
            <v>8.237729689007428E-5</v>
          </cell>
          <cell r="K140">
            <v>7.3473557217959117E-5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6.9201611066472112E-5</v>
          </cell>
          <cell r="J141">
            <v>8.8204270733790893E-5</v>
          </cell>
          <cell r="K141">
            <v>7.4977722355130732E-5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1.61496521609655E-4</v>
          </cell>
          <cell r="J142">
            <v>4.7643657548530554</v>
          </cell>
          <cell r="K142">
            <v>8.3689853612717684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5.7509522894452693E-4</v>
          </cell>
          <cell r="K143">
            <v>4.6004273394671894E-3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J144">
            <v>4.5972955496588458E-6</v>
          </cell>
          <cell r="K144">
            <v>1.9073347066354329E-2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1.7232691324701272E-4</v>
          </cell>
          <cell r="J145">
            <v>1.4922349188641721E-4</v>
          </cell>
          <cell r="K145">
            <v>2.7065492257037096E-5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3.0640862215256214E-3</v>
          </cell>
          <cell r="K146">
            <v>0.23325265586565741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5.1209208577260848E-3</v>
          </cell>
          <cell r="J147">
            <v>1.5345919685851602E-2</v>
          </cell>
          <cell r="K147">
            <v>9.3079532974693745E-3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8.9175484894305507E-3</v>
          </cell>
          <cell r="J148">
            <v>3.9754484271839426E-2</v>
          </cell>
          <cell r="K148">
            <v>2.5026386097781059E-2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0.3780904830950963</v>
          </cell>
          <cell r="J149">
            <v>0.22384281607907014</v>
          </cell>
          <cell r="K149">
            <v>0.1041687011419654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6.3409888610731135E-3</v>
          </cell>
          <cell r="K150">
            <v>0.11182042639366065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7.1476799838270992E-5</v>
          </cell>
          <cell r="J151">
            <v>0.64644000759633391</v>
          </cell>
          <cell r="K151">
            <v>2.3765269548433792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3.4645567616458343E-4</v>
          </cell>
          <cell r="J152">
            <v>4.7170025432316596</v>
          </cell>
          <cell r="K152">
            <v>8.2855190783442971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1.4701232545090713E-4</v>
          </cell>
          <cell r="J153">
            <v>2.311665609503375</v>
          </cell>
          <cell r="K153">
            <v>3.2086391354960715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7.5996403619347534E-5</v>
          </cell>
          <cell r="J154">
            <v>1.7586312715272394</v>
          </cell>
          <cell r="K154">
            <v>2.7000193645205623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5.1970147256057966E-5</v>
          </cell>
          <cell r="J155">
            <v>2.6565460470839495E-4</v>
          </cell>
          <cell r="K155">
            <v>3.3362348428475023E-4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27.14014673264133</v>
          </cell>
          <cell r="J156">
            <v>17.234861641591337</v>
          </cell>
          <cell r="K156">
            <v>8.4272290993354115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7.8791354769135653</v>
          </cell>
          <cell r="J157">
            <v>8.1019830022865165</v>
          </cell>
          <cell r="K157">
            <v>7.9243097171889119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3.2522946699603326E-3</v>
          </cell>
          <cell r="J158">
            <v>3.4902463465828338E-3</v>
          </cell>
          <cell r="K158">
            <v>3.5517971500142308E-3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1.1995373699340227E-3</v>
          </cell>
          <cell r="J159">
            <v>1.3953316352730458E-3</v>
          </cell>
          <cell r="K159">
            <v>9.9863328950958608E-4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7.8740343373202828</v>
          </cell>
          <cell r="J160">
            <v>8.0966558219548226</v>
          </cell>
          <cell r="K160">
            <v>7.919374250471038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6.4930755338937741E-4</v>
          </cell>
          <cell r="J161">
            <v>4.4160234983624681E-4</v>
          </cell>
          <cell r="K161">
            <v>4.3966816150930945E-4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3.5982939862453604E-4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4.0146761023701494</v>
          </cell>
          <cell r="J163">
            <v>4.001453721683955</v>
          </cell>
          <cell r="K163">
            <v>6.5511389996512746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4.2096415860116651E-4</v>
          </cell>
          <cell r="J164">
            <v>4.8967595552660008E-4</v>
          </cell>
          <cell r="K164">
            <v>3.5045912949976699E-4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0.97977655862686275</v>
          </cell>
          <cell r="J165">
            <v>0.97977896029043521</v>
          </cell>
          <cell r="K165">
            <v>0.97978714283111301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2.3288312657112104E-3</v>
          </cell>
          <cell r="J166">
            <v>1.0341307541461059E-3</v>
          </cell>
          <cell r="K166">
            <v>0.24415329417164419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2.3339014642545738E-3</v>
          </cell>
          <cell r="J167">
            <v>1.0557000065994039E-3</v>
          </cell>
          <cell r="K167">
            <v>0.53525433949683277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3.0306818842849932</v>
          </cell>
          <cell r="J168">
            <v>3.0201113082654381</v>
          </cell>
          <cell r="K168">
            <v>4.792317834233554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1.3784355138047155E-3</v>
          </cell>
          <cell r="K169">
            <v>1.554141145285681E-3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7.7411587887171684</v>
          </cell>
          <cell r="J170">
            <v>7.4394150681798425</v>
          </cell>
          <cell r="K170">
            <v>7.1154069778718814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2.1322454456466868</v>
          </cell>
          <cell r="J171">
            <v>2.1328138815972166</v>
          </cell>
          <cell r="K171">
            <v>2.1334450580367359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4.3847689219273525</v>
          </cell>
          <cell r="J172">
            <v>5.1166556825893448</v>
          </cell>
          <cell r="K172">
            <v>9.3766147306850858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2.4091071629335783E-3</v>
          </cell>
          <cell r="J173">
            <v>2.5853676641354332E-3</v>
          </cell>
          <cell r="K173">
            <v>2.6309608518623917E-3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9.2826256009248169</v>
          </cell>
          <cell r="J174">
            <v>10.543581614445115</v>
          </cell>
          <cell r="K174">
            <v>11.117188184000625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1.1839830441243679</v>
          </cell>
          <cell r="J175">
            <v>1.1839940566279861</v>
          </cell>
          <cell r="K175">
            <v>1.1846877436091887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2.6861691417925533</v>
          </cell>
          <cell r="J176">
            <v>3.0850186998029248</v>
          </cell>
          <cell r="K176">
            <v>3.4886373457772022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2.9918279590410291</v>
          </cell>
          <cell r="J177">
            <v>2.9509385494139697</v>
          </cell>
          <cell r="K177">
            <v>2.8724671372281287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16.367838259247598</v>
          </cell>
          <cell r="J178">
            <v>27.295710726448601</v>
          </cell>
          <cell r="K178">
            <v>75.456217540015004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1.1839830441243679</v>
          </cell>
          <cell r="J179">
            <v>1.1839940566279861</v>
          </cell>
          <cell r="K179">
            <v>1.1846877436091887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6.6141888433490381</v>
          </cell>
          <cell r="J180">
            <v>6.8011908904420499</v>
          </cell>
          <cell r="K180">
            <v>6.6522743703956655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10.26326039727102</v>
          </cell>
          <cell r="J181">
            <v>5.7533006020566715</v>
          </cell>
          <cell r="K181">
            <v>0.24008627063850524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1.610248270100044</v>
          </cell>
          <cell r="J182">
            <v>0.43692190088207122</v>
          </cell>
          <cell r="K182">
            <v>0.92459069447007236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3.1067347052123328E-4</v>
          </cell>
          <cell r="J183">
            <v>2.1129299035227116E-4</v>
          </cell>
          <cell r="K183">
            <v>2.1036754139201411E-4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1.6105589435705658</v>
          </cell>
          <cell r="J184">
            <v>0.43713319387242372</v>
          </cell>
          <cell r="K184">
            <v>0.92480106201146484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18.500609050035489</v>
          </cell>
          <cell r="J185">
            <v>7.8159157604809728</v>
          </cell>
          <cell r="K185">
            <v>1.0720845863922894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17.255449951690725</v>
          </cell>
          <cell r="J186">
            <v>8.7828415527431254</v>
          </cell>
          <cell r="K186">
            <v>0.526319991082429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1.8531054552866217E-4</v>
          </cell>
          <cell r="J187">
            <v>1.6690175674793031</v>
          </cell>
          <cell r="K187">
            <v>1.6690209954979849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1.8527624731229736E-4</v>
          </cell>
          <cell r="J188">
            <v>1.6690175674793031</v>
          </cell>
          <cell r="K188">
            <v>1.6690209954979849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2.6861691417925533</v>
          </cell>
          <cell r="J189">
            <v>3.0850186998029248</v>
          </cell>
          <cell r="K189">
            <v>3.4886373457772022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2.6861691417925533</v>
          </cell>
          <cell r="J190">
            <v>3.0850186998029248</v>
          </cell>
          <cell r="K190">
            <v>3.4886373457772022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5.1230874429672186E-3</v>
          </cell>
          <cell r="J191">
            <v>1.535126192040422E-2</v>
          </cell>
          <cell r="K191">
            <v>9.3196398288365023E-3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8.9197296982869035E-3</v>
          </cell>
          <cell r="J192">
            <v>3.9762107766810315E-2</v>
          </cell>
          <cell r="K192">
            <v>2.5035871999693812E-2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2.8909285955202956E-4</v>
          </cell>
          <cell r="J193">
            <v>3.1024411969625203E-4</v>
          </cell>
          <cell r="K193">
            <v>3.157153022234869E-4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1.6417602185445467E-4</v>
          </cell>
          <cell r="J194">
            <v>1.9097362265537365E-4</v>
          </cell>
          <cell r="K194">
            <v>1.3667906050490901E-4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5.0004005535900947E-4</v>
          </cell>
          <cell r="K195">
            <v>4.4983243995625616E-4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2.0114511946998227E-3</v>
          </cell>
          <cell r="J196">
            <v>1.5890527564611943E-3</v>
          </cell>
          <cell r="K196">
            <v>1.2997434005694601E-3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0.3780929040262293</v>
          </cell>
          <cell r="J197">
            <v>0.22384281607906756</v>
          </cell>
          <cell r="K197">
            <v>0.10419935414895358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4.632350378257797E-3</v>
          </cell>
          <cell r="K198">
            <v>1.2146740754113202E-3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0.49009670742606182</v>
          </cell>
          <cell r="J199">
            <v>0.49013251489339071</v>
          </cell>
          <cell r="K199">
            <v>10.799966486566362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1.8531054552866217E-4</v>
          </cell>
          <cell r="J200">
            <v>1.6690175674793031</v>
          </cell>
          <cell r="K200">
            <v>1.6690209954979849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8.4388612513923295E-3</v>
          </cell>
          <cell r="J201">
            <v>2.5455712202247399E-3</v>
          </cell>
          <cell r="K201">
            <v>1.69077913047686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16.367838259247598</v>
          </cell>
          <cell r="J202">
            <v>27.295710726448601</v>
          </cell>
          <cell r="K202">
            <v>75.456217540015004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16.367838259247598</v>
          </cell>
          <cell r="J203">
            <v>27.295710726448601</v>
          </cell>
          <cell r="K203">
            <v>75.456217540015004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11.986953832295333</v>
          </cell>
          <cell r="J204">
            <v>9.9602968780013992</v>
          </cell>
          <cell r="K204">
            <v>13.263059172092094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1.0184936504607554E-5</v>
          </cell>
          <cell r="K205">
            <v>8.1473568181963824E-5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3.3622157137882171E-2</v>
          </cell>
          <cell r="K206">
            <v>1.1497160719229503E-2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11.98641507079466</v>
          </cell>
          <cell r="J207">
            <v>9.9262641317011724</v>
          </cell>
          <cell r="K207">
            <v>13.251056763640591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2.9257009022781052E-5</v>
          </cell>
          <cell r="J208">
            <v>3.4032478909098686E-5</v>
          </cell>
          <cell r="K208">
            <v>2.4356909500233794E-5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5.0950449165482236E-4</v>
          </cell>
          <cell r="J209">
            <v>3.4652050417772448E-4</v>
          </cell>
          <cell r="K209">
            <v>3.45002767882903E-4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1.9851242751006623E-5</v>
          </cell>
          <cell r="K210">
            <v>5.4414486703827737E-5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2.9918279590410291</v>
          </cell>
          <cell r="J211">
            <v>2.9509385494139697</v>
          </cell>
          <cell r="K211">
            <v>2.8724671372281287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13.028253901258021</v>
          </cell>
          <cell r="J212">
            <v>8.8395704136802582</v>
          </cell>
          <cell r="K212">
            <v>3.4519852009038003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2.6153205834032545E-3</v>
          </cell>
          <cell r="K213">
            <v>6.485521961774815E-2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13.310369597285675</v>
          </cell>
          <cell r="J214">
            <v>12.793444752361658</v>
          </cell>
          <cell r="K214">
            <v>12.236622548200423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0.49009670742606198</v>
          </cell>
          <cell r="J215">
            <v>0.49013251489339099</v>
          </cell>
          <cell r="K215">
            <v>10.799966486566399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1.8531054552866201E-4</v>
          </cell>
          <cell r="J216">
            <v>1.6690175674793</v>
          </cell>
          <cell r="K216">
            <v>1.66902099549798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7.0374949679404702E-4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1.330327142011247</v>
          </cell>
          <cell r="I8">
            <v>1.2602061052773019</v>
          </cell>
          <cell r="J8">
            <v>9.8851077902938303E-2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2.7198284170001112E-3</v>
          </cell>
          <cell r="I9">
            <v>2.6522375864354219E-3</v>
          </cell>
          <cell r="J9">
            <v>2.12159446149442E-4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2.3587360673958366E-2</v>
          </cell>
          <cell r="I10">
            <v>2.2344079880803225E-2</v>
          </cell>
          <cell r="J10">
            <v>1.7526786862223096E-3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4.2646519629183301E-5</v>
          </cell>
          <cell r="I11">
            <v>2.69612817208738E-5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5.3277972916453576E-5</v>
          </cell>
          <cell r="I12">
            <v>5.3202847158716559E-5</v>
          </cell>
          <cell r="J12">
            <v>4.7217210326834346E-6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5.8118127617610904E-3</v>
          </cell>
          <cell r="I13">
            <v>3.1520389216993889E-3</v>
          </cell>
          <cell r="J13">
            <v>6.631527692636122E-4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5.8118127617610904E-3</v>
          </cell>
          <cell r="I14">
            <v>3.1520389216993889E-3</v>
          </cell>
          <cell r="J14">
            <v>6.631527692636122E-4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3.9004066464459601E-4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8.5498848111798822E-4</v>
          </cell>
          <cell r="I16">
            <v>4.6555786175791515E-4</v>
          </cell>
          <cell r="J16">
            <v>9.7346063116644912E-5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0.43990714864638442</v>
          </cell>
          <cell r="I17">
            <v>0.81510102976911825</v>
          </cell>
          <cell r="J17">
            <v>2.6159866246601551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1.4426280448239861</v>
          </cell>
          <cell r="I18">
            <v>2.6077672087038546</v>
          </cell>
          <cell r="J18">
            <v>7.7204978006288956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8.2729122783458398E-3</v>
          </cell>
          <cell r="I19">
            <v>9.6892525265629796E-3</v>
          </cell>
          <cell r="J19">
            <v>4.8980542769466402E-2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8.276639056208868E-3</v>
          </cell>
          <cell r="I20">
            <v>1.5339526637342888E-2</v>
          </cell>
          <cell r="J20">
            <v>5.0680894302959661E-2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5.3288195866777764E-2</v>
          </cell>
          <cell r="I21">
            <v>2.4881429915422644E-2</v>
          </cell>
          <cell r="J21">
            <v>2.7508602887130118E-3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5.3288195866777764E-2</v>
          </cell>
          <cell r="I22">
            <v>2.4881429915422644E-2</v>
          </cell>
          <cell r="J22">
            <v>2.7508602887130118E-3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1.1223289726597901E-3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5.4572711120774451E-3</v>
          </cell>
          <cell r="I24">
            <v>2.5749847934851259E-3</v>
          </cell>
          <cell r="J24">
            <v>2.8016017243441202E-4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53.574177777687801</v>
          </cell>
          <cell r="I25">
            <v>66.168090351152799</v>
          </cell>
          <cell r="J25">
            <v>74.994328324094568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3.02816634311202E-4</v>
          </cell>
          <cell r="I26">
            <v>0.29723062500014802</v>
          </cell>
          <cell r="J26">
            <v>0.297221046300084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15.683184490116872</v>
          </cell>
          <cell r="I27">
            <v>24.409958257641012</v>
          </cell>
          <cell r="J27">
            <v>33.775892927489963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1.3338972455390875E-2</v>
          </cell>
          <cell r="I28">
            <v>8.8213919116347378E-3</v>
          </cell>
          <cell r="J28">
            <v>6.1200331181113041E-3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1.1731847398325175</v>
          </cell>
          <cell r="I29">
            <v>1.8275253419655872</v>
          </cell>
          <cell r="J29">
            <v>2.6951650965844798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36.704792304161607</v>
          </cell>
          <cell r="I30">
            <v>40.219054910234881</v>
          </cell>
          <cell r="J30">
            <v>38.814414647640803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9.9319864042217336</v>
          </cell>
          <cell r="I31">
            <v>6.9153286391261863</v>
          </cell>
          <cell r="J31">
            <v>1.5106094757917781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9.9319864042217336</v>
          </cell>
          <cell r="I32">
            <v>6.9153286391261863</v>
          </cell>
          <cell r="J32">
            <v>1.5106094757917781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0.41629098906957801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0.68302733526003323</v>
          </cell>
          <cell r="I34">
            <v>0.47557076711881124</v>
          </cell>
          <cell r="J34">
            <v>0.10392133565140915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5.8870347729919207E-3</v>
          </cell>
          <cell r="I35">
            <v>3.1730871140259369E-3</v>
          </cell>
          <cell r="J35">
            <v>6.669251097290227E-4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5.8870347729919207E-3</v>
          </cell>
          <cell r="I36">
            <v>3.1730871140259369E-3</v>
          </cell>
          <cell r="J36">
            <v>6.669251097290227E-4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3.92917106584004E-4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8.6623349104512502E-4</v>
          </cell>
          <cell r="I38">
            <v>4.6879887467593691E-4</v>
          </cell>
          <cell r="J38">
            <v>9.8063681799940615E-5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5.3572509096117764E-2</v>
          </cell>
          <cell r="I39">
            <v>1.7663565779460873E-2</v>
          </cell>
          <cell r="J39">
            <v>2.2616712936475228E-3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5.3572509096117764E-2</v>
          </cell>
          <cell r="I40">
            <v>1.7663565779460873E-2</v>
          </cell>
          <cell r="J40">
            <v>2.2616712936475228E-3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8.9521820232877898E-4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5.2086246614297602E-3</v>
          </cell>
          <cell r="I42">
            <v>1.8184769680915211E-3</v>
          </cell>
          <cell r="J42">
            <v>2.2346755577038724E-4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4.3964842765171319E-2</v>
          </cell>
          <cell r="I43">
            <v>2.4774001119607411E-2</v>
          </cell>
          <cell r="J43">
            <v>2.8903973148360898E-3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4.3964842765171319E-2</v>
          </cell>
          <cell r="I44">
            <v>2.4774001119607411E-2</v>
          </cell>
          <cell r="J44">
            <v>2.8903973148360898E-3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1.1860420414709599E-3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4.5060444346348497E-3</v>
          </cell>
          <cell r="I46">
            <v>2.5634867310021696E-3</v>
          </cell>
          <cell r="J46">
            <v>2.9606462907910404E-4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0.24501714967286028</v>
          </cell>
          <cell r="J47">
            <v>0.26338561284786205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9.7089856630463274</v>
          </cell>
          <cell r="J48">
            <v>10.451974729502625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1.3344288070061099E-4</v>
          </cell>
          <cell r="I49">
            <v>1.3347003642963899E-4</v>
          </cell>
          <cell r="J49">
            <v>1.28024776225755E-3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2.4975190558334868E-3</v>
          </cell>
          <cell r="I50">
            <v>2.6309890922631262E-3</v>
          </cell>
          <cell r="J50">
            <v>2.82820264797644E-3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7.1231013366875624</v>
          </cell>
          <cell r="I51">
            <v>4.9372442857500287</v>
          </cell>
          <cell r="J51">
            <v>1.052404438414325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7.1231013366875624</v>
          </cell>
          <cell r="I52">
            <v>4.9372442857500287</v>
          </cell>
          <cell r="J52">
            <v>1.052404438414325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0.299860701327538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0.48986267535402772</v>
          </cell>
          <cell r="I54">
            <v>0.33955540359082487</v>
          </cell>
          <cell r="J54">
            <v>7.4856107249107864E-2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4.3063332863045763E-2</v>
          </cell>
          <cell r="I55">
            <v>1.8588851461821498E-2</v>
          </cell>
          <cell r="J55">
            <v>2.3029449082641274E-3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4.3063332863045763E-2</v>
          </cell>
          <cell r="I56">
            <v>1.8588851461821498E-2</v>
          </cell>
          <cell r="J56">
            <v>2.3029449082641274E-3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9.3979172577920403E-4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3.8173004440298286E-3</v>
          </cell>
          <cell r="I58">
            <v>1.9057311796886053E-3</v>
          </cell>
          <cell r="J58">
            <v>2.3459411659868014E-4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7.4378683121055011E-7</v>
          </cell>
          <cell r="I59">
            <v>7.5280034275171653E-7</v>
          </cell>
          <cell r="J59">
            <v>1.4812024971671389E-7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3.0027688917864868E-6</v>
          </cell>
          <cell r="I60">
            <v>2.8201881559301108E-6</v>
          </cell>
          <cell r="J60">
            <v>4.8813533363988827E-7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2.7538262357177699E-8</v>
          </cell>
          <cell r="I61">
            <v>2.6751897883758999E-8</v>
          </cell>
          <cell r="J61">
            <v>1.79777951791196E-8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4.5394187928307895E-8</v>
          </cell>
          <cell r="I62">
            <v>5.0355564788643503E-8</v>
          </cell>
          <cell r="J62">
            <v>3.6226665592517202E-8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4.3350398058653351E-3</v>
          </cell>
          <cell r="I63">
            <v>2.0588458227562916E-3</v>
          </cell>
          <cell r="J63">
            <v>3.2418462413183181E-4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0.44827051120107803</v>
          </cell>
          <cell r="I64">
            <v>0.20562439763259344</v>
          </cell>
          <cell r="J64">
            <v>3.0774424657995798E-2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6.074126168036301E-3</v>
          </cell>
          <cell r="I65">
            <v>2.7862384503061495E-3</v>
          </cell>
          <cell r="J65">
            <v>4.1699762409208395E-4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H68">
            <v>1.20216055776666E-8</v>
          </cell>
          <cell r="I68">
            <v>1.38618750543594E-8</v>
          </cell>
          <cell r="J68">
            <v>1.1292198870112199E-8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2.1620686413458505E-8</v>
          </cell>
          <cell r="I69">
            <v>9.2073685751129968E-9</v>
          </cell>
          <cell r="J69">
            <v>2.0353657708111201E-8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4.7335919836823797</v>
          </cell>
          <cell r="I70">
            <v>1.795469245403247</v>
          </cell>
          <cell r="J70">
            <v>0.13423136416202669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3.7587551477848202E-2</v>
          </cell>
          <cell r="I71">
            <v>1.4998158663426778E-2</v>
          </cell>
          <cell r="J71">
            <v>1.1718020327989981E-3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6.4140812787024076E-2</v>
          </cell>
          <cell r="I72">
            <v>2.4328851563729614E-2</v>
          </cell>
          <cell r="J72">
            <v>1.8188531729271913E-3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I75">
            <v>1.0197661131786199E-8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1.460138582756099E-9</v>
          </cell>
          <cell r="I76">
            <v>-3.2199365959747598E-8</v>
          </cell>
          <cell r="J76">
            <v>-7.5916578671672704E-9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5.7107822880147346E-3</v>
          </cell>
          <cell r="I77">
            <v>4.4475806379980437E-3</v>
          </cell>
          <cell r="J77">
            <v>1.2545242481393575E-3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5.7107822880147346E-3</v>
          </cell>
          <cell r="I78">
            <v>4.4475806379980429E-3</v>
          </cell>
          <cell r="J78">
            <v>1.2545242481393575E-3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5.7209776342752741E-3</v>
          </cell>
          <cell r="I79">
            <v>4.4529741672918195E-3</v>
          </cell>
          <cell r="J79">
            <v>1.2562056778095789E-3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5.7209776342752741E-3</v>
          </cell>
          <cell r="I80">
            <v>4.4529741672918195E-3</v>
          </cell>
          <cell r="J80">
            <v>1.2562056778095789E-3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3.3506248075624599E-2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8.8221867059647921E-2</v>
          </cell>
          <cell r="I82">
            <v>5.3890152980842515E-2</v>
          </cell>
          <cell r="J82">
            <v>1.4149965524792517E-2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852.99006029910197</v>
          </cell>
          <cell r="I83">
            <v>459.51815925890327</v>
          </cell>
          <cell r="J83">
            <v>61.775187286601486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6.3053827188657294</v>
          </cell>
          <cell r="I84">
            <v>3.5993453956347063</v>
          </cell>
          <cell r="J84">
            <v>0.511092030955553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11.558130898361831</v>
          </cell>
          <cell r="I85">
            <v>6.2265333232913704</v>
          </cell>
          <cell r="J85">
            <v>0.83706215835503239</v>
          </cell>
        </row>
        <row r="86">
          <cell r="A86" t="str">
            <v>T_B_u-FCLH2O-S4</v>
          </cell>
          <cell r="B86" t="str">
            <v>VAR_ncap</v>
          </cell>
          <cell r="C86" t="str">
            <v>-</v>
          </cell>
          <cell r="I86">
            <v>1.00325574010338E-8</v>
          </cell>
        </row>
        <row r="87">
          <cell r="A87" t="str">
            <v>T_B_u-FCLH2O-S4</v>
          </cell>
          <cell r="B87" t="str">
            <v>VAR_cap</v>
          </cell>
          <cell r="C87" t="str">
            <v>-</v>
          </cell>
          <cell r="H87">
            <v>3.8802011772880997E-9</v>
          </cell>
          <cell r="I87">
            <v>1.00325574010338E-8</v>
          </cell>
          <cell r="J87">
            <v>-6.120114971333609E-9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T-ELC-car-PlgSTGAUXout_S2</v>
          </cell>
          <cell r="H88">
            <v>1.9669987040272542E-2</v>
          </cell>
          <cell r="I88">
            <v>1.3110805812575902E-2</v>
          </cell>
          <cell r="J88">
            <v>6.84029533627917E-3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T-ELC-car-PlgSTGOut_S2</v>
          </cell>
          <cell r="H89">
            <v>1.9669987040272539E-2</v>
          </cell>
          <cell r="I89">
            <v>1.3110805812575902E-2</v>
          </cell>
          <cell r="J89">
            <v>6.8402953362791691E-3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T-ELC-car-PlgSTGAUXin_S2</v>
          </cell>
          <cell r="H90">
            <v>1.967929383503203E-2</v>
          </cell>
          <cell r="I90">
            <v>1.3114576207509826E-2</v>
          </cell>
          <cell r="J90">
            <v>6.842785871287874E-3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T-ELC-car-PlgSTGin_S2</v>
          </cell>
          <cell r="H91">
            <v>1.967929383503203E-2</v>
          </cell>
          <cell r="I91">
            <v>1.3114576207509826E-2</v>
          </cell>
          <cell r="J91">
            <v>6.842785871287874E-3</v>
          </cell>
        </row>
        <row r="92">
          <cell r="A92" t="str">
            <v>T-PHEV-STG_S2</v>
          </cell>
          <cell r="B92" t="str">
            <v>VAR_ncap</v>
          </cell>
          <cell r="C92" t="str">
            <v>-</v>
          </cell>
          <cell r="H92">
            <v>7.3968974867411705E-2</v>
          </cell>
          <cell r="I92">
            <v>4.6416003338280699E-2</v>
          </cell>
          <cell r="J92">
            <v>2.2887661338451201E-2</v>
          </cell>
        </row>
        <row r="93">
          <cell r="A93" t="str">
            <v>T-PHEV-STG_S2</v>
          </cell>
          <cell r="B93" t="str">
            <v>VAR_cap</v>
          </cell>
          <cell r="C93" t="str">
            <v>-</v>
          </cell>
          <cell r="H93">
            <v>0.28480064671060218</v>
          </cell>
          <cell r="I93">
            <v>0.1932483753867893</v>
          </cell>
          <cell r="J93">
            <v>8.7775208911675159E-2</v>
          </cell>
        </row>
        <row r="94">
          <cell r="A94" t="str">
            <v>T-Plg-GSL-mix_S4</v>
          </cell>
          <cell r="B94" t="str">
            <v>VAR_fout</v>
          </cell>
          <cell r="C94" t="str">
            <v>CO2_T</v>
          </cell>
          <cell r="H94">
            <v>5.0013513857305201</v>
          </cell>
          <cell r="I94">
            <v>1.3144261649963351</v>
          </cell>
          <cell r="J94">
            <v>0.1095855925010855</v>
          </cell>
        </row>
        <row r="95">
          <cell r="A95" t="str">
            <v>T-Plg-GSL-mix_S4</v>
          </cell>
          <cell r="B95" t="str">
            <v>VAR_fout</v>
          </cell>
          <cell r="C95" t="str">
            <v>T-PEVmix-ELC_GSL_S4</v>
          </cell>
          <cell r="H95">
            <v>3.5223317264214168E-2</v>
          </cell>
          <cell r="I95">
            <v>9.6929088790290319E-3</v>
          </cell>
          <cell r="J95">
            <v>8.4247224355033445E-4</v>
          </cell>
        </row>
        <row r="96">
          <cell r="A96" t="str">
            <v>T-Plg-GSL-mix_S4</v>
          </cell>
          <cell r="B96" t="str">
            <v>VAR_fin</v>
          </cell>
          <cell r="C96" t="str">
            <v>TGSL</v>
          </cell>
          <cell r="H96">
            <v>6.7768988966538296E-2</v>
          </cell>
          <cell r="I96">
            <v>1.7810652642226702E-2</v>
          </cell>
          <cell r="J96">
            <v>1.4848996273859826E-3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T-ELC-car-PlgSTGAUXout_S3</v>
          </cell>
          <cell r="H97">
            <v>4.2489997954739032</v>
          </cell>
          <cell r="I97">
            <v>3.7772244925593959</v>
          </cell>
          <cell r="J97">
            <v>1.1085944126517646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T-ELC-car-PlgSTGOut_S3</v>
          </cell>
          <cell r="H98">
            <v>4.2489997954739032</v>
          </cell>
          <cell r="I98">
            <v>3.7772244925593959</v>
          </cell>
          <cell r="J98">
            <v>1.1085944126517646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T-ELC-car-PlgSTGAUXin_S3</v>
          </cell>
          <cell r="H99">
            <v>4.2494305974803348</v>
          </cell>
          <cell r="I99">
            <v>3.7776059871044256</v>
          </cell>
          <cell r="J99">
            <v>1.1087067404739517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T-ELC-car-PlgSTGin_S3</v>
          </cell>
          <cell r="H100">
            <v>4.2494305974803348</v>
          </cell>
          <cell r="I100">
            <v>3.7776059871044256</v>
          </cell>
          <cell r="J100">
            <v>1.1087067404739517</v>
          </cell>
        </row>
        <row r="101">
          <cell r="A101" t="str">
            <v>T-PHEV-STG_S3</v>
          </cell>
          <cell r="B101" t="str">
            <v>VAR_ncap</v>
          </cell>
          <cell r="C101" t="str">
            <v>-</v>
          </cell>
          <cell r="H101">
            <v>59.985150783464299</v>
          </cell>
        </row>
        <row r="102">
          <cell r="A102" t="str">
            <v>T-PHEV-STG_S3</v>
          </cell>
          <cell r="B102" t="str">
            <v>VAR_cap</v>
          </cell>
          <cell r="C102" t="str">
            <v>-</v>
          </cell>
          <cell r="H102">
            <v>110.69350138772332</v>
          </cell>
          <cell r="I102">
            <v>67.345576718518899</v>
          </cell>
          <cell r="J102">
            <v>16.791204628665799</v>
          </cell>
        </row>
        <row r="103">
          <cell r="A103" t="str">
            <v>TFLGV-HYBDSL</v>
          </cell>
          <cell r="B103" t="str">
            <v>VAR_fout</v>
          </cell>
          <cell r="C103" t="str">
            <v>CO2_T</v>
          </cell>
          <cell r="H103">
            <v>146.9386084818112</v>
          </cell>
          <cell r="I103">
            <v>2.89352838635447E-2</v>
          </cell>
        </row>
        <row r="104">
          <cell r="A104" t="str">
            <v>TFLGV-HYBDSL</v>
          </cell>
          <cell r="B104" t="str">
            <v>VAR_fout</v>
          </cell>
          <cell r="C104" t="str">
            <v>TFLGV</v>
          </cell>
          <cell r="H104">
            <v>0.92366369572976448</v>
          </cell>
          <cell r="I104">
            <v>1.8188869151908367E-4</v>
          </cell>
        </row>
        <row r="105">
          <cell r="A105" t="str">
            <v>TFLGV-HYBDSL</v>
          </cell>
          <cell r="B105" t="str">
            <v>VAR_fin</v>
          </cell>
          <cell r="C105" t="str">
            <v>TDSL</v>
          </cell>
          <cell r="H105">
            <v>2.0046194881556723</v>
          </cell>
          <cell r="I105">
            <v>3.947514851779629E-4</v>
          </cell>
        </row>
        <row r="106">
          <cell r="A106" t="str">
            <v>TFLGV-HYBDSL</v>
          </cell>
          <cell r="B106" t="str">
            <v>VAR_ncap</v>
          </cell>
          <cell r="C106" t="str">
            <v>-</v>
          </cell>
        </row>
        <row r="107">
          <cell r="A107" t="str">
            <v>TFLGV-HYBDSL</v>
          </cell>
          <cell r="B107" t="str">
            <v>VAR_cap</v>
          </cell>
          <cell r="C107" t="str">
            <v>-</v>
          </cell>
          <cell r="H107">
            <v>9.1212312931633677E-2</v>
          </cell>
          <cell r="I107">
            <v>1.4417289770599084E-5</v>
          </cell>
        </row>
        <row r="108">
          <cell r="A108" t="str">
            <v>TFHGV-FCLH2O</v>
          </cell>
          <cell r="B108" t="str">
            <v>VAR_fout</v>
          </cell>
          <cell r="C108" t="str">
            <v>TFHGV</v>
          </cell>
          <cell r="H108">
            <v>6.1791583116288225E-5</v>
          </cell>
          <cell r="I108">
            <v>5.845515094880468E-5</v>
          </cell>
          <cell r="J108">
            <v>5.5007949040789793E-5</v>
          </cell>
        </row>
        <row r="109">
          <cell r="A109" t="str">
            <v>TFHGV-FCLH2O</v>
          </cell>
          <cell r="B109" t="str">
            <v>VAR_fin</v>
          </cell>
          <cell r="C109" t="str">
            <v>TH2O</v>
          </cell>
          <cell r="H109">
            <v>3.1830830339168417E-4</v>
          </cell>
          <cell r="I109">
            <v>2.9267849032342329E-4</v>
          </cell>
          <cell r="J109">
            <v>2.5338399564494652E-4</v>
          </cell>
        </row>
        <row r="110">
          <cell r="A110" t="str">
            <v>TFHGV-FCLH2O</v>
          </cell>
          <cell r="B110" t="str">
            <v>VAR_ncap</v>
          </cell>
          <cell r="C110" t="str">
            <v>-</v>
          </cell>
          <cell r="H110">
            <v>1.18742052852311E-6</v>
          </cell>
          <cell r="I110">
            <v>7.22961123853564E-7</v>
          </cell>
          <cell r="J110">
            <v>1.04449520731494E-6</v>
          </cell>
        </row>
        <row r="111">
          <cell r="A111" t="str">
            <v>TFHGV-FCLH2O</v>
          </cell>
          <cell r="B111" t="str">
            <v>VAR_cap</v>
          </cell>
          <cell r="C111" t="str">
            <v>-</v>
          </cell>
          <cell r="H111">
            <v>1.2884362637444E-6</v>
          </cell>
          <cell r="I111">
            <v>1.2355997526819361E-6</v>
          </cell>
          <cell r="J111">
            <v>1.17136666905487E-6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T-ELC-car-PlgSTGAUXout_S4</v>
          </cell>
          <cell r="H112">
            <v>3.6224467975618124E-2</v>
          </cell>
          <cell r="I112">
            <v>2.4820214631559968E-2</v>
          </cell>
          <cell r="J112">
            <v>4.1441641530147542E-3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T-ELC-car-PlgSTGOut_S4</v>
          </cell>
          <cell r="H113">
            <v>3.622446797561811E-2</v>
          </cell>
          <cell r="I113">
            <v>2.4820214631559968E-2</v>
          </cell>
          <cell r="J113">
            <v>4.1441641530147542E-3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T-ELC-car-PlgSTGAUXin_S4</v>
          </cell>
          <cell r="H114">
            <v>3.6232660007861364E-2</v>
          </cell>
          <cell r="I114">
            <v>2.4826431216527563E-2</v>
          </cell>
          <cell r="J114">
            <v>4.1460359046418243E-3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T-ELC-car-PlgSTGin_S4</v>
          </cell>
          <cell r="H115">
            <v>3.6232660007861364E-2</v>
          </cell>
          <cell r="I115">
            <v>2.4826431216527563E-2</v>
          </cell>
          <cell r="J115">
            <v>4.1460359046418243E-3</v>
          </cell>
        </row>
        <row r="116">
          <cell r="A116" t="str">
            <v>T-PHEV-STG_S4</v>
          </cell>
          <cell r="B116" t="str">
            <v>VAR_ncap</v>
          </cell>
          <cell r="C116" t="str">
            <v>-</v>
          </cell>
          <cell r="H116">
            <v>0.15475522781823201</v>
          </cell>
        </row>
        <row r="117">
          <cell r="A117" t="str">
            <v>T-PHEV-STG_S4</v>
          </cell>
          <cell r="B117" t="str">
            <v>VAR_cap</v>
          </cell>
          <cell r="C117" t="str">
            <v>-</v>
          </cell>
          <cell r="H117">
            <v>0.79553278179284703</v>
          </cell>
          <cell r="I117">
            <v>0.48896582496127911</v>
          </cell>
          <cell r="J117">
            <v>6.5331776951325485E-2</v>
          </cell>
        </row>
        <row r="118">
          <cell r="A118" t="str">
            <v>TFLGV-ICEGSLExt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TFLGV-ICEGSLExt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TFLGV-ICEGSLExt</v>
          </cell>
          <cell r="B120" t="str">
            <v>VAR_fin</v>
          </cell>
          <cell r="C120" t="str">
            <v>TGSL</v>
          </cell>
        </row>
        <row r="121">
          <cell r="A121" t="str">
            <v>TFLGV-ICEGSLExt</v>
          </cell>
          <cell r="B121" t="str">
            <v>VAR_cap</v>
          </cell>
          <cell r="C121" t="str">
            <v>-</v>
          </cell>
        </row>
        <row r="122">
          <cell r="A122" t="str">
            <v>TFRLFELCEXT</v>
          </cell>
          <cell r="B122" t="str">
            <v>VAR_fout</v>
          </cell>
          <cell r="C122" t="str">
            <v>TFRLF</v>
          </cell>
          <cell r="H122">
            <v>3.3090677219660761E-2</v>
          </cell>
          <cell r="I122">
            <v>3.3869141108495988E-2</v>
          </cell>
          <cell r="J122">
            <v>3.6416770460752174E-2</v>
          </cell>
        </row>
        <row r="123">
          <cell r="A123" t="str">
            <v>TFRLFELCEXT</v>
          </cell>
          <cell r="B123" t="str">
            <v>VAR_fin</v>
          </cell>
          <cell r="C123" t="str">
            <v>TELC</v>
          </cell>
          <cell r="H123">
            <v>1.9809993650052209</v>
          </cell>
          <cell r="I123">
            <v>2.0276027167355344</v>
          </cell>
          <cell r="J123">
            <v>2.1801185475717073</v>
          </cell>
        </row>
        <row r="124">
          <cell r="A124" t="str">
            <v>TFRLFELCEXT</v>
          </cell>
          <cell r="B124" t="str">
            <v>VAR_ncap</v>
          </cell>
          <cell r="C124" t="str">
            <v>-</v>
          </cell>
          <cell r="H124">
            <v>1.3429836642703599E-4</v>
          </cell>
          <cell r="I124">
            <v>7.1846596866913996E-5</v>
          </cell>
          <cell r="J124">
            <v>1.4960800181893601E-3</v>
          </cell>
        </row>
        <row r="125">
          <cell r="A125" t="str">
            <v>TFRLFELCEXT</v>
          </cell>
          <cell r="B125" t="str">
            <v>VAR_cap</v>
          </cell>
          <cell r="C125" t="str">
            <v>-</v>
          </cell>
          <cell r="H125">
            <v>3.0549728928392327E-3</v>
          </cell>
          <cell r="I125">
            <v>3.1268194897061466E-3</v>
          </cell>
          <cell r="J125">
            <v>3.3619691296438801E-3</v>
          </cell>
        </row>
        <row r="126">
          <cell r="A126" t="str">
            <v>TFLGV-ICEDSLExt</v>
          </cell>
          <cell r="B126" t="str">
            <v>VAR_fout</v>
          </cell>
          <cell r="C126" t="str">
            <v>CO2_T</v>
          </cell>
        </row>
        <row r="127">
          <cell r="A127" t="str">
            <v>TFLGV-ICEDSLExt</v>
          </cell>
          <cell r="B127" t="str">
            <v>VAR_fout</v>
          </cell>
          <cell r="C127" t="str">
            <v>TFLGV</v>
          </cell>
        </row>
        <row r="128">
          <cell r="A128" t="str">
            <v>TFLGV-ICEDSLExt</v>
          </cell>
          <cell r="B128" t="str">
            <v>VAR_fin</v>
          </cell>
          <cell r="C128" t="str">
            <v>TDSL</v>
          </cell>
        </row>
        <row r="129">
          <cell r="A129" t="str">
            <v>TFLGV-ICEDSLExt</v>
          </cell>
          <cell r="B129" t="str">
            <v>VAR_cap</v>
          </cell>
          <cell r="C129" t="str">
            <v>-</v>
          </cell>
        </row>
        <row r="130">
          <cell r="A130" t="str">
            <v>T_C-ICE-NGA-S1</v>
          </cell>
          <cell r="B130" t="str">
            <v>VAR_fout</v>
          </cell>
          <cell r="C130" t="str">
            <v>CO2_T</v>
          </cell>
          <cell r="H130">
            <v>1.1781627664308061E-2</v>
          </cell>
          <cell r="I130">
            <v>1.6944445657922249E-3</v>
          </cell>
        </row>
        <row r="131">
          <cell r="A131" t="str">
            <v>T_C-ICE-NGA-S1</v>
          </cell>
          <cell r="B131" t="str">
            <v>VAR_fout</v>
          </cell>
          <cell r="C131" t="str">
            <v>TPCAR</v>
          </cell>
          <cell r="H131">
            <v>1.1887915226185042E-4</v>
          </cell>
          <cell r="I131">
            <v>1.6811628934665871E-5</v>
          </cell>
        </row>
        <row r="132">
          <cell r="A132" t="str">
            <v>T_C-ICE-NGA-S1</v>
          </cell>
          <cell r="B132" t="str">
            <v>VAR_fin</v>
          </cell>
          <cell r="C132" t="str">
            <v>TNGA</v>
          </cell>
          <cell r="H132">
            <v>2.0889410752319225E-4</v>
          </cell>
          <cell r="I132">
            <v>3.0043343365110406E-5</v>
          </cell>
        </row>
        <row r="133">
          <cell r="A133" t="str">
            <v>T_C-ICE-NGA-S1</v>
          </cell>
          <cell r="B133" t="str">
            <v>VAR_ncap</v>
          </cell>
          <cell r="C133" t="str">
            <v>-</v>
          </cell>
        </row>
        <row r="134">
          <cell r="A134" t="str">
            <v>T_C-ICE-NGA-S1</v>
          </cell>
          <cell r="B134" t="str">
            <v>VAR_cap</v>
          </cell>
          <cell r="C134" t="str">
            <v>-</v>
          </cell>
          <cell r="H134">
            <v>1.481228521641089E-5</v>
          </cell>
          <cell r="I134">
            <v>2.0735526378645301E-6</v>
          </cell>
        </row>
        <row r="135">
          <cell r="A135" t="str">
            <v>D-T-ELC-car</v>
          </cell>
          <cell r="B135" t="str">
            <v>VAR_fout</v>
          </cell>
          <cell r="C135" t="str">
            <v>T-ELC-car</v>
          </cell>
          <cell r="H135">
            <v>32.850765383482468</v>
          </cell>
          <cell r="I135">
            <v>38.184303938174018</v>
          </cell>
          <cell r="J135">
            <v>38.070960184463203</v>
          </cell>
        </row>
        <row r="136">
          <cell r="A136" t="str">
            <v>D-T-ELC-car</v>
          </cell>
          <cell r="B136" t="str">
            <v>VAR_fin</v>
          </cell>
          <cell r="C136" t="str">
            <v>TELC</v>
          </cell>
          <cell r="H136">
            <v>32.850765383482468</v>
          </cell>
          <cell r="I136">
            <v>38.184303938174018</v>
          </cell>
          <cell r="J136">
            <v>38.070960184463203</v>
          </cell>
        </row>
        <row r="137">
          <cell r="A137" t="str">
            <v>D-T-ELC-car</v>
          </cell>
          <cell r="B137" t="str">
            <v>VAR_ncap</v>
          </cell>
          <cell r="C137" t="str">
            <v>-</v>
          </cell>
          <cell r="H137">
            <v>14.6781948457211</v>
          </cell>
          <cell r="I137">
            <v>12.419223720207301</v>
          </cell>
          <cell r="J137">
            <v>26.196968102190301</v>
          </cell>
        </row>
        <row r="138">
          <cell r="A138" t="str">
            <v>D-T-ELC-car</v>
          </cell>
          <cell r="B138" t="str">
            <v>VAR_cap</v>
          </cell>
          <cell r="C138" t="str">
            <v>-</v>
          </cell>
          <cell r="H138">
            <v>25.141244625597508</v>
          </cell>
          <cell r="I138">
            <v>33.519108393439197</v>
          </cell>
          <cell r="J138">
            <v>41.418813007573497</v>
          </cell>
        </row>
        <row r="139">
          <cell r="A139" t="str">
            <v>T_C-ICE-NGA-S2</v>
          </cell>
          <cell r="B139" t="str">
            <v>VAR_fout</v>
          </cell>
          <cell r="C139" t="str">
            <v>CO2_T</v>
          </cell>
          <cell r="H139">
            <v>2.971867309755781E-2</v>
          </cell>
          <cell r="I139">
            <v>3.3244705462324897E-3</v>
          </cell>
        </row>
        <row r="140">
          <cell r="A140" t="str">
            <v>T_C-ICE-NGA-S2</v>
          </cell>
          <cell r="B140" t="str">
            <v>VAR_fout</v>
          </cell>
          <cell r="C140" t="str">
            <v>TPCAR</v>
          </cell>
          <cell r="H140">
            <v>2.525708484487586E-4</v>
          </cell>
          <cell r="I140">
            <v>2.6474834496434154E-5</v>
          </cell>
        </row>
        <row r="141">
          <cell r="A141" t="str">
            <v>T_C-ICE-NGA-S2</v>
          </cell>
          <cell r="B141" t="str">
            <v>VAR_fin</v>
          </cell>
          <cell r="C141" t="str">
            <v>TNGA</v>
          </cell>
          <cell r="H141">
            <v>5.2692682797088255E-4</v>
          </cell>
          <cell r="I141">
            <v>5.8944513231072424E-5</v>
          </cell>
        </row>
        <row r="142">
          <cell r="A142" t="str">
            <v>T_C-ICE-NGA-S2</v>
          </cell>
          <cell r="B142" t="str">
            <v>VAR_ncap</v>
          </cell>
          <cell r="C142" t="str">
            <v>-</v>
          </cell>
        </row>
        <row r="143">
          <cell r="A143" t="str">
            <v>T_C-ICE-NGA-S2</v>
          </cell>
          <cell r="B143" t="str">
            <v>VAR_cap</v>
          </cell>
          <cell r="C143" t="str">
            <v>-</v>
          </cell>
          <cell r="H143">
            <v>2.1241537935698694E-5</v>
          </cell>
          <cell r="I143">
            <v>2.19554787412483E-6</v>
          </cell>
        </row>
        <row r="144">
          <cell r="A144" t="str">
            <v>TFLGV-ICEDSL</v>
          </cell>
          <cell r="B144" t="str">
            <v>VAR_fout</v>
          </cell>
          <cell r="C144" t="str">
            <v>CO2_T</v>
          </cell>
          <cell r="H144">
            <v>0.88316470378761802</v>
          </cell>
          <cell r="I144">
            <v>3.3007610091900598E-2</v>
          </cell>
        </row>
        <row r="145">
          <cell r="A145" t="str">
            <v>TFLGV-ICEDSL</v>
          </cell>
          <cell r="B145" t="str">
            <v>VAR_fout</v>
          </cell>
          <cell r="C145" t="str">
            <v>TFLGV</v>
          </cell>
          <cell r="H145">
            <v>4.122011772390236E-3</v>
          </cell>
          <cell r="I145">
            <v>1.5405705956518816E-4</v>
          </cell>
        </row>
        <row r="146">
          <cell r="A146" t="str">
            <v>TFLGV-ICEDSL</v>
          </cell>
          <cell r="B146" t="str">
            <v>VAR_fin</v>
          </cell>
          <cell r="C146" t="str">
            <v>TDSL</v>
          </cell>
          <cell r="H146">
            <v>1.2048631702423183E-2</v>
          </cell>
          <cell r="I146">
            <v>4.5030845964393702E-4</v>
          </cell>
        </row>
        <row r="147">
          <cell r="A147" t="str">
            <v>TFLGV-ICEDSL</v>
          </cell>
          <cell r="B147" t="str">
            <v>VAR_ncap</v>
          </cell>
          <cell r="C147" t="str">
            <v>-</v>
          </cell>
        </row>
        <row r="148">
          <cell r="A148" t="str">
            <v>TFLGV-ICEDSL</v>
          </cell>
          <cell r="B148" t="str">
            <v>VAR_cap</v>
          </cell>
          <cell r="C148" t="str">
            <v>-</v>
          </cell>
          <cell r="H148">
            <v>3.7667814819433579E-4</v>
          </cell>
          <cell r="I148">
            <v>1.2399183886469604E-5</v>
          </cell>
        </row>
        <row r="149">
          <cell r="A149" t="str">
            <v>T_C-ICE-NGA-S3</v>
          </cell>
          <cell r="B149" t="str">
            <v>VAR_fout</v>
          </cell>
          <cell r="C149" t="str">
            <v>CO2_T</v>
          </cell>
          <cell r="H149">
            <v>2.7186860273087449E-2</v>
          </cell>
          <cell r="I149">
            <v>3.8552224457139399E-3</v>
          </cell>
        </row>
        <row r="150">
          <cell r="A150" t="str">
            <v>T_C-ICE-NGA-S3</v>
          </cell>
          <cell r="B150" t="str">
            <v>VAR_fout</v>
          </cell>
          <cell r="C150" t="str">
            <v>TPCAR</v>
          </cell>
          <cell r="H150">
            <v>2.3491589777407861E-4</v>
          </cell>
          <cell r="I150">
            <v>3.0877109500566237E-5</v>
          </cell>
        </row>
        <row r="151">
          <cell r="A151" t="str">
            <v>T_C-ICE-NGA-S3</v>
          </cell>
          <cell r="B151" t="str">
            <v>VAR_fin</v>
          </cell>
          <cell r="C151" t="str">
            <v>TNGA</v>
          </cell>
          <cell r="H151">
            <v>4.8203652966467126E-4</v>
          </cell>
          <cell r="I151">
            <v>6.835500790272938E-5</v>
          </cell>
        </row>
        <row r="152">
          <cell r="A152" t="str">
            <v>T_C-ICE-NGA-S3</v>
          </cell>
          <cell r="B152" t="str">
            <v>VAR_ncap</v>
          </cell>
          <cell r="C152" t="str">
            <v>-</v>
          </cell>
        </row>
        <row r="153">
          <cell r="A153" t="str">
            <v>T_C-ICE-NGA-S3</v>
          </cell>
          <cell r="B153" t="str">
            <v>VAR_cap</v>
          </cell>
          <cell r="C153" t="str">
            <v>-</v>
          </cell>
          <cell r="H153">
            <v>1.8095438213484748E-5</v>
          </cell>
          <cell r="I153">
            <v>2.3183982381853446E-6</v>
          </cell>
        </row>
        <row r="154">
          <cell r="A154" t="str">
            <v>T_C-ICE-NGA-S4</v>
          </cell>
          <cell r="B154" t="str">
            <v>VAR_fout</v>
          </cell>
          <cell r="C154" t="str">
            <v>CO2_T</v>
          </cell>
          <cell r="H154">
            <v>2.5343448324786515E-2</v>
          </cell>
          <cell r="I154">
            <v>3.4034822314301001E-3</v>
          </cell>
        </row>
        <row r="155">
          <cell r="A155" t="str">
            <v>T_C-ICE-NGA-S4</v>
          </cell>
          <cell r="B155" t="str">
            <v>VAR_fout</v>
          </cell>
          <cell r="C155" t="str">
            <v>TPCAR</v>
          </cell>
          <cell r="H155">
            <v>2.1781331201214114E-4</v>
          </cell>
          <cell r="I155">
            <v>2.6378067129224407E-5</v>
          </cell>
        </row>
        <row r="156">
          <cell r="A156" t="str">
            <v>T_C-ICE-NGA-S4</v>
          </cell>
          <cell r="B156" t="str">
            <v>VAR_fin</v>
          </cell>
          <cell r="C156" t="str">
            <v>TNGA</v>
          </cell>
          <cell r="H156">
            <v>4.4935192065224255E-4</v>
          </cell>
          <cell r="I156">
            <v>6.0345429635285443E-5</v>
          </cell>
        </row>
        <row r="157">
          <cell r="A157" t="str">
            <v>T_C-ICE-NGA-S4</v>
          </cell>
          <cell r="B157" t="str">
            <v>VAR_ncap</v>
          </cell>
          <cell r="C157" t="str">
            <v>-</v>
          </cell>
        </row>
        <row r="158">
          <cell r="A158" t="str">
            <v>T_C-ICE-NGA-S4</v>
          </cell>
          <cell r="B158" t="str">
            <v>VAR_cap</v>
          </cell>
          <cell r="C158" t="str">
            <v>-</v>
          </cell>
          <cell r="H158">
            <v>1.9313862315728069E-5</v>
          </cell>
          <cell r="I158">
            <v>2.28195622090433E-6</v>
          </cell>
        </row>
        <row r="159">
          <cell r="A159" t="str">
            <v>T_C-MHY-GSL-S1</v>
          </cell>
          <cell r="B159" t="str">
            <v>VAR_fout</v>
          </cell>
          <cell r="C159" t="str">
            <v>CO2_T</v>
          </cell>
          <cell r="H159">
            <v>0.22104872342290088</v>
          </cell>
          <cell r="I159">
            <v>7.1182610173202904E-2</v>
          </cell>
        </row>
        <row r="160">
          <cell r="A160" t="str">
            <v>T_C-MHY-GSL-S1</v>
          </cell>
          <cell r="B160" t="str">
            <v>VAR_fout</v>
          </cell>
          <cell r="C160" t="str">
            <v>TPCAR</v>
          </cell>
          <cell r="H160">
            <v>1.7371970155543074E-3</v>
          </cell>
          <cell r="I160">
            <v>5.7821801966520807E-4</v>
          </cell>
        </row>
        <row r="161">
          <cell r="A161" t="str">
            <v>T_C-MHY-GSL-S1</v>
          </cell>
          <cell r="B161" t="str">
            <v>VAR_fin</v>
          </cell>
          <cell r="C161" t="str">
            <v>TGSL</v>
          </cell>
          <cell r="H161">
            <v>2.9952401547818593E-3</v>
          </cell>
          <cell r="I161">
            <v>9.6453401318702934E-4</v>
          </cell>
        </row>
        <row r="162">
          <cell r="A162" t="str">
            <v>T_C-MHY-GSL-S1</v>
          </cell>
          <cell r="B162" t="str">
            <v>VAR_ncap</v>
          </cell>
          <cell r="C162" t="str">
            <v>-</v>
          </cell>
        </row>
        <row r="163">
          <cell r="A163" t="str">
            <v>T_C-MHY-GSL-S1</v>
          </cell>
          <cell r="B163" t="str">
            <v>VAR_cap</v>
          </cell>
          <cell r="C163" t="str">
            <v>-</v>
          </cell>
          <cell r="H163">
            <v>2.5006981040074299E-4</v>
          </cell>
          <cell r="I163">
            <v>8.23665416398838E-5</v>
          </cell>
        </row>
        <row r="164">
          <cell r="A164" t="str">
            <v>T_TRLY_ELC</v>
          </cell>
          <cell r="B164" t="str">
            <v>VAR_fout</v>
          </cell>
          <cell r="C164" t="str">
            <v>TPTRLY</v>
          </cell>
          <cell r="H164">
            <v>3.1140487340042711E-2</v>
          </cell>
          <cell r="I164">
            <v>3.2006602244411902E-2</v>
          </cell>
          <cell r="J164">
            <v>3.3071687199031169E-2</v>
          </cell>
        </row>
        <row r="165">
          <cell r="A165" t="str">
            <v>T_TRLY_ELC</v>
          </cell>
          <cell r="B165" t="str">
            <v>VAR_fin</v>
          </cell>
          <cell r="C165" t="str">
            <v>TELC</v>
          </cell>
          <cell r="H165">
            <v>0.45958965891661224</v>
          </cell>
          <cell r="I165">
            <v>0.47237229295618205</v>
          </cell>
          <cell r="J165">
            <v>0.48809144422268363</v>
          </cell>
        </row>
        <row r="166">
          <cell r="A166" t="str">
            <v>T_C-MHY-GSL-S2</v>
          </cell>
          <cell r="B166" t="str">
            <v>VAR_fout</v>
          </cell>
          <cell r="C166" t="str">
            <v>CO2_T</v>
          </cell>
          <cell r="H166">
            <v>0.25623982510345533</v>
          </cell>
          <cell r="I166">
            <v>7.8431215975483998E-2</v>
          </cell>
        </row>
        <row r="167">
          <cell r="A167" t="str">
            <v>T_C-MHY-GSL-S2</v>
          </cell>
          <cell r="B167" t="str">
            <v>VAR_fout</v>
          </cell>
          <cell r="C167" t="str">
            <v>TPCAR</v>
          </cell>
          <cell r="H167">
            <v>1.6255592903144935E-3</v>
          </cell>
          <cell r="I167">
            <v>5.1523098127162113E-4</v>
          </cell>
        </row>
        <row r="168">
          <cell r="A168" t="str">
            <v>T_C-MHY-GSL-S2</v>
          </cell>
          <cell r="B168" t="str">
            <v>VAR_fin</v>
          </cell>
          <cell r="C168" t="str">
            <v>TGSL</v>
          </cell>
          <cell r="H168">
            <v>3.4720843509953364E-3</v>
          </cell>
          <cell r="I168">
            <v>1.0627536040038487E-3</v>
          </cell>
        </row>
        <row r="169">
          <cell r="A169" t="str">
            <v>T_C-MHY-GSL-S2</v>
          </cell>
          <cell r="B169" t="str">
            <v>VAR_ncap</v>
          </cell>
          <cell r="C169" t="str">
            <v>-</v>
          </cell>
        </row>
        <row r="170">
          <cell r="A170" t="str">
            <v>T_C-MHY-GSL-S2</v>
          </cell>
          <cell r="B170" t="str">
            <v>VAR_cap</v>
          </cell>
          <cell r="C170" t="str">
            <v>-</v>
          </cell>
          <cell r="H170">
            <v>1.4846690833067799E-4</v>
          </cell>
          <cell r="I170">
            <v>4.6989698675859403E-5</v>
          </cell>
        </row>
        <row r="171">
          <cell r="A171" t="str">
            <v>T_C-MHY-DSL-S1</v>
          </cell>
          <cell r="B171" t="str">
            <v>VAR_fout</v>
          </cell>
          <cell r="C171" t="str">
            <v>CO2_T</v>
          </cell>
          <cell r="H171">
            <v>0.16866269796545791</v>
          </cell>
          <cell r="I171">
            <v>5.4261739481489046E-2</v>
          </cell>
        </row>
        <row r="172">
          <cell r="A172" t="str">
            <v>T_C-MHY-DSL-S1</v>
          </cell>
          <cell r="B172" t="str">
            <v>VAR_fout</v>
          </cell>
          <cell r="C172" t="str">
            <v>TPCAR</v>
          </cell>
          <cell r="H172">
            <v>1.4188069414823642E-3</v>
          </cell>
          <cell r="I172">
            <v>4.6963540934456615E-4</v>
          </cell>
        </row>
        <row r="173">
          <cell r="A173" t="str">
            <v>T_C-MHY-DSL-S1</v>
          </cell>
          <cell r="B173" t="str">
            <v>VAR_fin</v>
          </cell>
          <cell r="C173" t="str">
            <v>TDSL</v>
          </cell>
          <cell r="H173">
            <v>2.3009917867047439E-3</v>
          </cell>
          <cell r="I173">
            <v>7.4026929715537712E-4</v>
          </cell>
        </row>
        <row r="174">
          <cell r="A174" t="str">
            <v>T_C-MHY-DSL-S1</v>
          </cell>
          <cell r="B174" t="str">
            <v>VAR_ncap</v>
          </cell>
          <cell r="C174" t="str">
            <v>-</v>
          </cell>
        </row>
        <row r="175">
          <cell r="A175" t="str">
            <v>T_C-MHY-DSL-S1</v>
          </cell>
          <cell r="B175" t="str">
            <v>VAR_cap</v>
          </cell>
          <cell r="C175" t="str">
            <v>-</v>
          </cell>
          <cell r="H175">
            <v>2.0199009689842701E-4</v>
          </cell>
          <cell r="I175">
            <v>6.60404856192782E-5</v>
          </cell>
        </row>
        <row r="176">
          <cell r="A176" t="str">
            <v>T_C-MHY-GSL-S3</v>
          </cell>
          <cell r="B176" t="str">
            <v>VAR_fout</v>
          </cell>
          <cell r="C176" t="str">
            <v>CO2_T</v>
          </cell>
          <cell r="H176">
            <v>0.26456300063275967</v>
          </cell>
          <cell r="I176">
            <v>7.4685431438159006E-2</v>
          </cell>
        </row>
        <row r="177">
          <cell r="A177" t="str">
            <v>T_C-MHY-GSL-S3</v>
          </cell>
          <cell r="B177" t="str">
            <v>VAR_fout</v>
          </cell>
          <cell r="C177" t="str">
            <v>TPCAR</v>
          </cell>
          <cell r="H177">
            <v>1.5531155421651111E-3</v>
          </cell>
          <cell r="I177">
            <v>4.5566710389121831E-4</v>
          </cell>
        </row>
        <row r="178">
          <cell r="A178" t="str">
            <v>T_C-MHY-GSL-S3</v>
          </cell>
          <cell r="B178" t="str">
            <v>VAR_fin</v>
          </cell>
          <cell r="C178" t="str">
            <v>TGSL</v>
          </cell>
          <cell r="H178">
            <v>3.5848645072189601E-3</v>
          </cell>
          <cell r="I178">
            <v>1.0119977159642147E-3</v>
          </cell>
        </row>
        <row r="179">
          <cell r="A179" t="str">
            <v>T_C-MHY-GSL-S3</v>
          </cell>
          <cell r="B179" t="str">
            <v>VAR_ncap</v>
          </cell>
          <cell r="C179" t="str">
            <v>-</v>
          </cell>
        </row>
        <row r="180">
          <cell r="A180" t="str">
            <v>T_C-MHY-GSL-S3</v>
          </cell>
          <cell r="B180" t="str">
            <v>VAR_cap</v>
          </cell>
          <cell r="C180" t="str">
            <v>-</v>
          </cell>
          <cell r="H180">
            <v>1.2278941113934701E-4</v>
          </cell>
          <cell r="I180">
            <v>3.6433065941214703E-5</v>
          </cell>
        </row>
        <row r="181">
          <cell r="A181" t="str">
            <v>T_C-MHY-DSL-S2</v>
          </cell>
          <cell r="B181" t="str">
            <v>VAR_fout</v>
          </cell>
          <cell r="C181" t="str">
            <v>CO2_T</v>
          </cell>
          <cell r="H181">
            <v>0.20037365139794922</v>
          </cell>
          <cell r="I181">
            <v>6.1836061249583504E-2</v>
          </cell>
        </row>
        <row r="182">
          <cell r="A182" t="str">
            <v>T_C-MHY-DSL-S2</v>
          </cell>
          <cell r="B182" t="str">
            <v>VAR_fout</v>
          </cell>
          <cell r="C182" t="str">
            <v>TPCAR</v>
          </cell>
          <cell r="H182">
            <v>1.3613261868506586E-3</v>
          </cell>
          <cell r="I182">
            <v>4.3295908211652898E-4</v>
          </cell>
        </row>
        <row r="183">
          <cell r="A183" t="str">
            <v>T_C-MHY-DSL-S2</v>
          </cell>
          <cell r="B183" t="str">
            <v>VAR_fin</v>
          </cell>
          <cell r="C183" t="str">
            <v>TDSL</v>
          </cell>
          <cell r="H183">
            <v>2.7336105238465148E-3</v>
          </cell>
          <cell r="I183">
            <v>8.4360247270918749E-4</v>
          </cell>
        </row>
        <row r="184">
          <cell r="A184" t="str">
            <v>T_C-MHY-DSL-S2</v>
          </cell>
          <cell r="B184" t="str">
            <v>VAR_ncap</v>
          </cell>
          <cell r="C184" t="str">
            <v>-</v>
          </cell>
        </row>
        <row r="185">
          <cell r="A185" t="str">
            <v>T_C-MHY-DSL-S2</v>
          </cell>
          <cell r="B185" t="str">
            <v>VAR_cap</v>
          </cell>
          <cell r="C185" t="str">
            <v>-</v>
          </cell>
          <cell r="H185">
            <v>1.21520042513262E-4</v>
          </cell>
          <cell r="I185">
            <v>3.8530699454686897E-5</v>
          </cell>
        </row>
        <row r="186">
          <cell r="A186" t="str">
            <v>T_C-MHY-GSL-S4</v>
          </cell>
          <cell r="B186" t="str">
            <v>VAR_fout</v>
          </cell>
          <cell r="C186" t="str">
            <v>CO2_T</v>
          </cell>
          <cell r="H186">
            <v>0.33901421206818338</v>
          </cell>
          <cell r="I186">
            <v>0.1021744130052728</v>
          </cell>
        </row>
        <row r="187">
          <cell r="A187" t="str">
            <v>T_C-MHY-GSL-S4</v>
          </cell>
          <cell r="B187" t="str">
            <v>VAR_fout</v>
          </cell>
          <cell r="C187" t="str">
            <v>TPCAR</v>
          </cell>
          <cell r="H187">
            <v>2.0186404942008286E-3</v>
          </cell>
          <cell r="I187">
            <v>6.3005975313717966E-4</v>
          </cell>
        </row>
        <row r="188">
          <cell r="A188" t="str">
            <v>T_C-MHY-GSL-S4</v>
          </cell>
          <cell r="B188" t="str">
            <v>VAR_fin</v>
          </cell>
          <cell r="C188" t="str">
            <v>TGSL</v>
          </cell>
          <cell r="H188">
            <v>4.5936885104089871E-3</v>
          </cell>
          <cell r="I188">
            <v>1.3844771409928585E-3</v>
          </cell>
        </row>
        <row r="189">
          <cell r="A189" t="str">
            <v>T_C-MHY-GSL-S4</v>
          </cell>
          <cell r="B189" t="str">
            <v>VAR_ncap</v>
          </cell>
          <cell r="C189" t="str">
            <v>-</v>
          </cell>
        </row>
        <row r="190">
          <cell r="A190" t="str">
            <v>T_C-MHY-GSL-S4</v>
          </cell>
          <cell r="B190" t="str">
            <v>VAR_cap</v>
          </cell>
          <cell r="C190" t="str">
            <v>-</v>
          </cell>
          <cell r="H190">
            <v>1.9324787008452799E-4</v>
          </cell>
          <cell r="I190">
            <v>5.9999841725348899E-5</v>
          </cell>
        </row>
        <row r="191">
          <cell r="A191" t="str">
            <v>T_C-MHY-DSL-S3</v>
          </cell>
          <cell r="B191" t="str">
            <v>VAR_fout</v>
          </cell>
          <cell r="C191" t="str">
            <v>CO2_T</v>
          </cell>
          <cell r="H191">
            <v>0.20090094684411949</v>
          </cell>
          <cell r="I191">
            <v>5.7795716187178603E-2</v>
          </cell>
        </row>
        <row r="192">
          <cell r="A192" t="str">
            <v>T_C-MHY-DSL-S3</v>
          </cell>
          <cell r="B192" t="str">
            <v>VAR_fout</v>
          </cell>
          <cell r="C192" t="str">
            <v>TPCAR</v>
          </cell>
          <cell r="H192">
            <v>1.2646005538665659E-3</v>
          </cell>
          <cell r="I192">
            <v>3.761180775172739E-4</v>
          </cell>
        </row>
        <row r="193">
          <cell r="A193" t="str">
            <v>T_C-MHY-DSL-S3</v>
          </cell>
          <cell r="B193" t="str">
            <v>VAR_fin</v>
          </cell>
          <cell r="C193" t="str">
            <v>TDSL</v>
          </cell>
          <cell r="H193">
            <v>2.7408041861407876E-3</v>
          </cell>
          <cell r="I193">
            <v>7.8848180337215033E-4</v>
          </cell>
        </row>
        <row r="194">
          <cell r="A194" t="str">
            <v>T_C-MHY-DSL-S3</v>
          </cell>
          <cell r="B194" t="str">
            <v>VAR_ncap</v>
          </cell>
          <cell r="C194" t="str">
            <v>-</v>
          </cell>
        </row>
        <row r="195">
          <cell r="A195" t="str">
            <v>T_C-MHY-DSL-S3</v>
          </cell>
          <cell r="B195" t="str">
            <v>VAR_cap</v>
          </cell>
          <cell r="C195" t="str">
            <v>-</v>
          </cell>
          <cell r="H195">
            <v>9.8708911194498697E-5</v>
          </cell>
          <cell r="I195">
            <v>2.9524267628256301E-5</v>
          </cell>
        </row>
        <row r="196">
          <cell r="A196" t="str">
            <v>T_B_c-HYBDSL-S1</v>
          </cell>
          <cell r="B196" t="str">
            <v>VAR_fout</v>
          </cell>
          <cell r="C196" t="str">
            <v>CO2_T</v>
          </cell>
          <cell r="H196">
            <v>2.31411512062357E-3</v>
          </cell>
          <cell r="I196">
            <v>2.9829269256160099E-3</v>
          </cell>
          <cell r="J196">
            <v>1.530531039811565E-3</v>
          </cell>
        </row>
        <row r="197">
          <cell r="A197" t="str">
            <v>T_B_c-HYBDSL-S1</v>
          </cell>
          <cell r="B197" t="str">
            <v>VAR_fout</v>
          </cell>
          <cell r="C197" t="str">
            <v>TPBSc</v>
          </cell>
          <cell r="H197">
            <v>6.0336678337862219E-6</v>
          </cell>
          <cell r="I197">
            <v>8.328121071300018E-6</v>
          </cell>
          <cell r="J197">
            <v>4.2512098075133E-6</v>
          </cell>
        </row>
        <row r="198">
          <cell r="A198" t="str">
            <v>T_B_c-HYBDSL-S1</v>
          </cell>
          <cell r="B198" t="str">
            <v>VAR_fin</v>
          </cell>
          <cell r="C198" t="str">
            <v>TDSL</v>
          </cell>
          <cell r="H198">
            <v>3.1570465492818131E-5</v>
          </cell>
          <cell r="I198">
            <v>4.0694773882892292E-5</v>
          </cell>
          <cell r="J198">
            <v>2.0880368892381536E-5</v>
          </cell>
        </row>
        <row r="199">
          <cell r="A199" t="str">
            <v>T_B_c-HYBDSL-S1</v>
          </cell>
          <cell r="B199" t="str">
            <v>VAR_ncap</v>
          </cell>
          <cell r="C199" t="str">
            <v>-</v>
          </cell>
          <cell r="H199">
            <v>1.1600485125508299E-7</v>
          </cell>
          <cell r="I199">
            <v>1.83960397495612E-7</v>
          </cell>
        </row>
        <row r="200">
          <cell r="A200" t="str">
            <v>T_B_c-HYBDSL-S1</v>
          </cell>
          <cell r="B200" t="str">
            <v>VAR_cap</v>
          </cell>
          <cell r="C200" t="str">
            <v>-</v>
          </cell>
          <cell r="H200">
            <v>1.7022074776872015E-7</v>
          </cell>
          <cell r="I200">
            <v>1.7420159225332502E-7</v>
          </cell>
          <cell r="J200">
            <v>1.12614645643907E-7</v>
          </cell>
        </row>
        <row r="201">
          <cell r="A201" t="str">
            <v>T_C-MHY-DSL-S4</v>
          </cell>
          <cell r="B201" t="str">
            <v>VAR_fout</v>
          </cell>
          <cell r="C201" t="str">
            <v>CO2_T</v>
          </cell>
          <cell r="H201">
            <v>0.1367533461026173</v>
          </cell>
          <cell r="I201">
            <v>3.9969611076652686E-2</v>
          </cell>
        </row>
        <row r="202">
          <cell r="A202" t="str">
            <v>T_C-MHY-DSL-S4</v>
          </cell>
          <cell r="B202" t="str">
            <v>VAR_fout</v>
          </cell>
          <cell r="C202" t="str">
            <v>TPCAR</v>
          </cell>
          <cell r="H202">
            <v>8.1639440341494459E-4</v>
          </cell>
          <cell r="I202">
            <v>2.4670540903510072E-4</v>
          </cell>
        </row>
        <row r="203">
          <cell r="A203" t="str">
            <v>T_C-MHY-DSL-S4</v>
          </cell>
          <cell r="B203" t="str">
            <v>VAR_fin</v>
          </cell>
          <cell r="C203" t="str">
            <v>TDSL</v>
          </cell>
          <cell r="H203">
            <v>1.8656663861202896E-3</v>
          </cell>
          <cell r="I203">
            <v>5.4528800923127818E-4</v>
          </cell>
        </row>
        <row r="204">
          <cell r="A204" t="str">
            <v>T_C-MHY-DSL-S4</v>
          </cell>
          <cell r="B204" t="str">
            <v>VAR_ncap</v>
          </cell>
          <cell r="C204" t="str">
            <v>-</v>
          </cell>
        </row>
        <row r="205">
          <cell r="A205" t="str">
            <v>T_C-MHY-DSL-S4</v>
          </cell>
          <cell r="B205" t="str">
            <v>VAR_cap</v>
          </cell>
          <cell r="C205" t="str">
            <v>-</v>
          </cell>
          <cell r="H205">
            <v>7.5149660170584603E-5</v>
          </cell>
          <cell r="I205">
            <v>2.2578033149269401E-5</v>
          </cell>
        </row>
        <row r="206">
          <cell r="A206" t="str">
            <v>T_B_c-HYBDSL-S2</v>
          </cell>
          <cell r="B206" t="str">
            <v>VAR_fout</v>
          </cell>
          <cell r="C206" t="str">
            <v>CO2_T</v>
          </cell>
          <cell r="H206">
            <v>8.3151098162159817E-4</v>
          </cell>
          <cell r="I206">
            <v>4.8537978502713203E-3</v>
          </cell>
          <cell r="J206">
            <v>2.0359350012084799E-3</v>
          </cell>
        </row>
        <row r="207">
          <cell r="A207" t="str">
            <v>T_B_c-HYBDSL-S2</v>
          </cell>
          <cell r="B207" t="str">
            <v>VAR_fout</v>
          </cell>
          <cell r="C207" t="str">
            <v>TPBSc</v>
          </cell>
          <cell r="H207">
            <v>1.4951048098164642E-6</v>
          </cell>
          <cell r="I207">
            <v>9.7123720590529776E-6</v>
          </cell>
          <cell r="J207">
            <v>4.0738734553355953E-6</v>
          </cell>
        </row>
        <row r="208">
          <cell r="A208" t="str">
            <v>T_B_c-HYBDSL-S2</v>
          </cell>
          <cell r="B208" t="str">
            <v>VAR_fin</v>
          </cell>
          <cell r="C208" t="str">
            <v>TDSL</v>
          </cell>
          <cell r="H208">
            <v>1.1343942450499296E-5</v>
          </cell>
          <cell r="I208">
            <v>6.6218251709022015E-5</v>
          </cell>
          <cell r="J208">
            <v>2.7775375187018874E-5</v>
          </cell>
        </row>
        <row r="209">
          <cell r="A209" t="str">
            <v>T_B_c-HYBDSL-S2</v>
          </cell>
          <cell r="B209" t="str">
            <v>VAR_ncap</v>
          </cell>
          <cell r="C209" t="str">
            <v>-</v>
          </cell>
          <cell r="H209">
            <v>3.0305189188438999E-8</v>
          </cell>
          <cell r="I209">
            <v>1.9434283023344699E-7</v>
          </cell>
        </row>
        <row r="210">
          <cell r="A210" t="str">
            <v>T_B_c-HYBDSL-S2</v>
          </cell>
          <cell r="B210" t="str">
            <v>VAR_cap</v>
          </cell>
          <cell r="C210" t="str">
            <v>-</v>
          </cell>
          <cell r="H210">
            <v>8.0091171061169051E-8</v>
          </cell>
          <cell r="I210">
            <v>1.390616624151427E-7</v>
          </cell>
          <cell r="J210">
            <v>1.02782173755302E-7</v>
          </cell>
        </row>
        <row r="211">
          <cell r="A211" t="str">
            <v>T_C-BATELCEXT</v>
          </cell>
          <cell r="B211" t="str">
            <v>VAR_fout</v>
          </cell>
          <cell r="C211" t="str">
            <v>TPCAR</v>
          </cell>
        </row>
        <row r="212">
          <cell r="A212" t="str">
            <v>T_C-BATELCEXT</v>
          </cell>
          <cell r="B212" t="str">
            <v>VAR_fin</v>
          </cell>
          <cell r="C212" t="str">
            <v>T-ELC-car</v>
          </cell>
        </row>
        <row r="213">
          <cell r="A213" t="str">
            <v>T_C-BATELCEXT</v>
          </cell>
          <cell r="B213" t="str">
            <v>VAR_cap</v>
          </cell>
          <cell r="C213" t="str">
            <v>-</v>
          </cell>
        </row>
        <row r="214">
          <cell r="A214" t="str">
            <v>D-TDSL</v>
          </cell>
          <cell r="B214" t="str">
            <v>VAR_fout</v>
          </cell>
          <cell r="C214" t="str">
            <v>CO2</v>
          </cell>
          <cell r="H214">
            <v>2709.4713573946901</v>
          </cell>
          <cell r="I214">
            <v>1451.52773477238</v>
          </cell>
          <cell r="J214">
            <v>4.7538875979809401</v>
          </cell>
        </row>
        <row r="215">
          <cell r="A215" t="str">
            <v>D-TDSL</v>
          </cell>
          <cell r="B215" t="str">
            <v>VAR_fout</v>
          </cell>
          <cell r="C215" t="str">
            <v>TDSL</v>
          </cell>
          <cell r="H215">
            <v>36.420909721200651</v>
          </cell>
          <cell r="I215">
            <v>19.511540670722304</v>
          </cell>
          <cell r="J215">
            <v>6.3902100517971142E-2</v>
          </cell>
        </row>
        <row r="216">
          <cell r="A216" t="str">
            <v>D-TDSL</v>
          </cell>
          <cell r="B216" t="str">
            <v>VAR_fin</v>
          </cell>
          <cell r="C216" t="str">
            <v>DSL</v>
          </cell>
          <cell r="H216">
            <v>36.96413857291531</v>
          </cell>
          <cell r="I216">
            <v>19.802561183797799</v>
          </cell>
          <cell r="J216">
            <v>6.485521961774815E-2</v>
          </cell>
        </row>
        <row r="217">
          <cell r="A217" t="str">
            <v>T_B_c-HYBDSL-S3</v>
          </cell>
          <cell r="B217" t="str">
            <v>VAR_fout</v>
          </cell>
          <cell r="C217" t="str">
            <v>CO2_T</v>
          </cell>
          <cell r="H217">
            <v>2.20027910812832E-3</v>
          </cell>
        </row>
        <row r="218">
          <cell r="A218" t="str">
            <v>T_B_c-HYBDSL-S3</v>
          </cell>
          <cell r="B218" t="str">
            <v>VAR_fout</v>
          </cell>
          <cell r="C218" t="str">
            <v>TPBSc</v>
          </cell>
          <cell r="H218">
            <v>2.7372326853380103E-6</v>
          </cell>
        </row>
        <row r="219">
          <cell r="A219" t="str">
            <v>T_B_c-HYBDSL-S3</v>
          </cell>
          <cell r="B219" t="str">
            <v>VAR_fin</v>
          </cell>
          <cell r="C219" t="str">
            <v>TDSL</v>
          </cell>
          <cell r="H219">
            <v>3.0017450315529637E-5</v>
          </cell>
        </row>
        <row r="220">
          <cell r="A220" t="str">
            <v>T_B_c-HYBDSL-S3</v>
          </cell>
          <cell r="B220" t="str">
            <v>VAR_ncap</v>
          </cell>
          <cell r="C220" t="str">
            <v>-</v>
          </cell>
          <cell r="H220">
            <v>4.6236025255033398E-8</v>
          </cell>
        </row>
        <row r="221">
          <cell r="A221" t="str">
            <v>T_B_c-HYBDSL-S3</v>
          </cell>
          <cell r="B221" t="str">
            <v>VAR_cap</v>
          </cell>
          <cell r="C221" t="str">
            <v>-</v>
          </cell>
          <cell r="H221">
            <v>9.7152358263049507E-8</v>
          </cell>
          <cell r="I221">
            <v>-3.0429730241062045E-9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T-ELC-car-BatSTGAUXout_S1</v>
          </cell>
          <cell r="H222">
            <v>1.0186154718391878</v>
          </cell>
          <cell r="I222">
            <v>1.4120953367589419</v>
          </cell>
          <cell r="J222">
            <v>1.5661744157420208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T-ELC-car-BatSTGOut_S1</v>
          </cell>
          <cell r="H223">
            <v>1.0186154718391875</v>
          </cell>
          <cell r="I223">
            <v>1.4120953367589419</v>
          </cell>
          <cell r="J223">
            <v>1.5661744157420203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T-ELC-car-BatSTGAUXin_S1</v>
          </cell>
          <cell r="H224">
            <v>1.0187563337715317</v>
          </cell>
          <cell r="I224">
            <v>1.4122680743866836</v>
          </cell>
          <cell r="J224">
            <v>1.5663576956763747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T-ELC-car-BatSTGin_S1</v>
          </cell>
          <cell r="H225">
            <v>1.0187563337715317</v>
          </cell>
          <cell r="I225">
            <v>1.4122680743866836</v>
          </cell>
          <cell r="J225">
            <v>1.5663576956763747</v>
          </cell>
        </row>
        <row r="226">
          <cell r="A226" t="str">
            <v>T-Bat-Car-STG_S1</v>
          </cell>
          <cell r="B226" t="str">
            <v>VAR_ncap</v>
          </cell>
          <cell r="C226" t="str">
            <v>-</v>
          </cell>
          <cell r="H226">
            <v>12.8801031119506</v>
          </cell>
          <cell r="I226">
            <v>11.080051357035</v>
          </cell>
          <cell r="J226">
            <v>20.008138627867901</v>
          </cell>
        </row>
        <row r="227">
          <cell r="A227" t="str">
            <v>T-Bat-Car-STG_S1</v>
          </cell>
          <cell r="B227" t="str">
            <v>VAR_cap</v>
          </cell>
          <cell r="C227" t="str">
            <v>-</v>
          </cell>
          <cell r="H227">
            <v>21.278870694011651</v>
          </cell>
          <cell r="I227">
            <v>25.854390484954099</v>
          </cell>
          <cell r="J227">
            <v>25.871727580749621</v>
          </cell>
        </row>
        <row r="228">
          <cell r="A228" t="str">
            <v>T_B_c-HYBDSL-S4</v>
          </cell>
          <cell r="B228" t="str">
            <v>VAR_fout</v>
          </cell>
          <cell r="C228" t="str">
            <v>CO2_T</v>
          </cell>
          <cell r="H228">
            <v>1.8158363158051301E-4</v>
          </cell>
        </row>
        <row r="229">
          <cell r="A229" t="str">
            <v>T_B_c-HYBDSL-S4</v>
          </cell>
          <cell r="B229" t="str">
            <v>VAR_fout</v>
          </cell>
          <cell r="C229" t="str">
            <v>TPBSc</v>
          </cell>
          <cell r="H229">
            <v>1.5680464146289419E-7</v>
          </cell>
        </row>
        <row r="230">
          <cell r="A230" t="str">
            <v>T_B_c-HYBDSL-S4</v>
          </cell>
          <cell r="B230" t="str">
            <v>VAR_fin</v>
          </cell>
          <cell r="C230" t="str">
            <v>TDSL</v>
          </cell>
          <cell r="H230">
            <v>2.477266460852835E-6</v>
          </cell>
        </row>
        <row r="231">
          <cell r="A231" t="str">
            <v>T_B_c-HYBDSL-S4</v>
          </cell>
          <cell r="B231" t="str">
            <v>VAR_ncap</v>
          </cell>
          <cell r="C231" t="str">
            <v>-</v>
          </cell>
          <cell r="H231">
            <v>1.6744153651470301E-8</v>
          </cell>
        </row>
        <row r="232">
          <cell r="A232" t="str">
            <v>T_B_c-HYBDSL-S4</v>
          </cell>
          <cell r="B232" t="str">
            <v>VAR_cap</v>
          </cell>
          <cell r="C232" t="str">
            <v>-</v>
          </cell>
          <cell r="H232">
            <v>2.21900861275844E-8</v>
          </cell>
          <cell r="I232">
            <v>-1.6789182467037702E-8</v>
          </cell>
        </row>
        <row r="233">
          <cell r="A233" t="str">
            <v>TFHGV-ICEDSLExt</v>
          </cell>
          <cell r="B233" t="str">
            <v>VAR_fout</v>
          </cell>
          <cell r="C233" t="str">
            <v>CO2_T</v>
          </cell>
        </row>
        <row r="234">
          <cell r="A234" t="str">
            <v>TFHGV-ICEDSLExt</v>
          </cell>
          <cell r="B234" t="str">
            <v>VAR_fout</v>
          </cell>
          <cell r="C234" t="str">
            <v>TFHGV</v>
          </cell>
        </row>
        <row r="235">
          <cell r="A235" t="str">
            <v>TFHGV-ICEDSLExt</v>
          </cell>
          <cell r="B235" t="str">
            <v>VAR_fin</v>
          </cell>
          <cell r="C235" t="str">
            <v>TDSL</v>
          </cell>
        </row>
        <row r="236">
          <cell r="A236" t="str">
            <v>TFHGV-ICEDSLExt</v>
          </cell>
          <cell r="B236" t="str">
            <v>VAR_cap</v>
          </cell>
          <cell r="C236" t="str">
            <v>-</v>
          </cell>
        </row>
        <row r="237">
          <cell r="A237" t="str">
            <v>TPSHPGSLEXT</v>
          </cell>
          <cell r="B237" t="str">
            <v>VAR_fout</v>
          </cell>
          <cell r="C237" t="str">
            <v>TPSHP</v>
          </cell>
          <cell r="H237">
            <v>5.8873021727294797E-3</v>
          </cell>
          <cell r="I237">
            <v>2.2848987595555001E-3</v>
          </cell>
        </row>
        <row r="238">
          <cell r="A238" t="str">
            <v>TPSHPGSLEXT</v>
          </cell>
          <cell r="B238" t="str">
            <v>VAR_fout</v>
          </cell>
          <cell r="C238" t="str">
            <v>CO2_T</v>
          </cell>
          <cell r="H238">
            <v>0.47934357817290202</v>
          </cell>
          <cell r="I238">
            <v>0.18603623782748299</v>
          </cell>
        </row>
        <row r="239">
          <cell r="A239" t="str">
            <v>TPSHPGSLEXT</v>
          </cell>
          <cell r="B239" t="str">
            <v>VAR_fin</v>
          </cell>
          <cell r="C239" t="str">
            <v>TGSL</v>
          </cell>
          <cell r="H239">
            <v>6.4951704359472078E-3</v>
          </cell>
          <cell r="I239">
            <v>2.5208162307247227E-3</v>
          </cell>
        </row>
        <row r="240">
          <cell r="A240" t="str">
            <v>TPSHPGSLEXT</v>
          </cell>
          <cell r="B240" t="str">
            <v>VAR_ncap</v>
          </cell>
          <cell r="C240" t="str">
            <v>-</v>
          </cell>
          <cell r="H240">
            <v>8.3643874325237005E-5</v>
          </cell>
          <cell r="I240">
            <v>9.5080985574862503E-5</v>
          </cell>
          <cell r="J240">
            <v>4.7976839490010604E-6</v>
          </cell>
        </row>
        <row r="241">
          <cell r="A241" t="str">
            <v>TPSHPGSLEXT</v>
          </cell>
          <cell r="B241" t="str">
            <v>VAR_cap</v>
          </cell>
          <cell r="C241" t="str">
            <v>-</v>
          </cell>
          <cell r="H241">
            <v>5.8598431670482398E-3</v>
          </cell>
          <cell r="I241">
            <v>2.1954840216209526E-3</v>
          </cell>
          <cell r="J241">
            <v>1.6850353754699012E-5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T-ELC-car-BatSTGAUXout_S2</v>
          </cell>
          <cell r="H242">
            <v>10.607181148986317</v>
          </cell>
          <cell r="I242">
            <v>11.730472515715505</v>
          </cell>
          <cell r="J242">
            <v>10.618153600201431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T-ELC-car-BatSTGOut_S2</v>
          </cell>
          <cell r="H243">
            <v>10.607181148986315</v>
          </cell>
          <cell r="I243">
            <v>11.730472515715505</v>
          </cell>
          <cell r="J243">
            <v>10.618153600201429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T-ELC-car-BatSTGAUXin_S2</v>
          </cell>
          <cell r="H244">
            <v>10.608280270778986</v>
          </cell>
          <cell r="I244">
            <v>11.731676829861495</v>
          </cell>
          <cell r="J244">
            <v>10.619239123071091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T-ELC-car-BatSTGin_S2</v>
          </cell>
          <cell r="H245">
            <v>10.608280270778986</v>
          </cell>
          <cell r="I245">
            <v>11.731676829861495</v>
          </cell>
          <cell r="J245">
            <v>10.619239123071091</v>
          </cell>
        </row>
        <row r="246">
          <cell r="A246" t="str">
            <v>T-Bat-Car-STG_S2</v>
          </cell>
          <cell r="B246" t="str">
            <v>VAR_ncap</v>
          </cell>
          <cell r="C246" t="str">
            <v>-</v>
          </cell>
          <cell r="H246">
            <v>166.636429863556</v>
          </cell>
          <cell r="I246">
            <v>82.0214816592039</v>
          </cell>
          <cell r="J246">
            <v>178.64434541180401</v>
          </cell>
        </row>
        <row r="247">
          <cell r="A247" t="str">
            <v>T-Bat-Car-STG_S2</v>
          </cell>
          <cell r="B247" t="str">
            <v>VAR_cap</v>
          </cell>
          <cell r="C247" t="str">
            <v>-</v>
          </cell>
          <cell r="H247">
            <v>225.03563033310323</v>
          </cell>
          <cell r="I247">
            <v>214.2692042065361</v>
          </cell>
          <cell r="J247">
            <v>222.82732459564568</v>
          </cell>
        </row>
        <row r="248">
          <cell r="A248" t="str">
            <v>T_TW-ICEGSL-S1</v>
          </cell>
          <cell r="B248" t="str">
            <v>VAR_fout</v>
          </cell>
          <cell r="C248" t="str">
            <v>CO2_T</v>
          </cell>
          <cell r="H248">
            <v>61.624457169719797</v>
          </cell>
          <cell r="I248">
            <v>64.418985522961236</v>
          </cell>
          <cell r="J248">
            <v>16.385922920271106</v>
          </cell>
        </row>
        <row r="249">
          <cell r="A249" t="str">
            <v>T_TW-ICEGSL-S1</v>
          </cell>
          <cell r="B249" t="str">
            <v>VAR_fout</v>
          </cell>
          <cell r="C249" t="str">
            <v>TPTWL</v>
          </cell>
          <cell r="H249">
            <v>1.6886478921266523</v>
          </cell>
          <cell r="I249">
            <v>1.8023689567031136</v>
          </cell>
          <cell r="J249">
            <v>0.46167871700190977</v>
          </cell>
        </row>
        <row r="250">
          <cell r="A250" t="str">
            <v>T_TW-ICEGSL-S1</v>
          </cell>
          <cell r="B250" t="str">
            <v>VAR_fin</v>
          </cell>
          <cell r="C250" t="str">
            <v>TGSL</v>
          </cell>
          <cell r="H250">
            <v>0.83501974484715258</v>
          </cell>
          <cell r="I250">
            <v>0.8728859826959523</v>
          </cell>
          <cell r="J250">
            <v>0.22203147588443267</v>
          </cell>
        </row>
        <row r="251">
          <cell r="A251" t="str">
            <v>T_TW-ICEGSL-S1</v>
          </cell>
          <cell r="B251" t="str">
            <v>VAR_ncap</v>
          </cell>
          <cell r="C251" t="str">
            <v>-</v>
          </cell>
          <cell r="H251">
            <v>0.37986161897445903</v>
          </cell>
          <cell r="I251">
            <v>0.30476460689846802</v>
          </cell>
          <cell r="J251">
            <v>2.6930664247954801E-3</v>
          </cell>
        </row>
        <row r="252">
          <cell r="A252" t="str">
            <v>T_TW-ICEGSL-S1</v>
          </cell>
          <cell r="B252" t="str">
            <v>VAR_cap</v>
          </cell>
          <cell r="C252" t="str">
            <v>-</v>
          </cell>
          <cell r="H252">
            <v>0.67231090691656525</v>
          </cell>
          <cell r="I252">
            <v>0.72610601555087106</v>
          </cell>
          <cell r="J252">
            <v>0.2221949118484555</v>
          </cell>
        </row>
        <row r="253">
          <cell r="A253" t="str">
            <v>TPSHPDSLEXT</v>
          </cell>
          <cell r="B253" t="str">
            <v>VAR_fout</v>
          </cell>
          <cell r="C253" t="str">
            <v>TPSHP</v>
          </cell>
          <cell r="H253">
            <v>16.054640477509899</v>
          </cell>
          <cell r="I253">
            <v>7.6365710783061296</v>
          </cell>
          <cell r="J253">
            <v>2.0186269567145798</v>
          </cell>
        </row>
        <row r="254">
          <cell r="A254" t="str">
            <v>TPSHPDSLEXT</v>
          </cell>
          <cell r="B254" t="str">
            <v>VAR_fout</v>
          </cell>
          <cell r="C254" t="str">
            <v>CO2_T</v>
          </cell>
          <cell r="H254">
            <v>1190.7731781714201</v>
          </cell>
          <cell r="I254">
            <v>566.40471183301099</v>
          </cell>
          <cell r="J254">
            <v>149.721623486792</v>
          </cell>
        </row>
        <row r="255">
          <cell r="A255" t="str">
            <v>TPSHPDSLEXT</v>
          </cell>
          <cell r="B255" t="str">
            <v>VAR_fin</v>
          </cell>
          <cell r="C255" t="str">
            <v>TDSL</v>
          </cell>
          <cell r="H255">
            <v>16.245200247904826</v>
          </cell>
          <cell r="I255">
            <v>7.7272129854435256</v>
          </cell>
          <cell r="J255">
            <v>2.0425869507065633</v>
          </cell>
        </row>
        <row r="256">
          <cell r="A256" t="str">
            <v>TPSHPDSLEXT</v>
          </cell>
          <cell r="B256" t="str">
            <v>VAR_ncap</v>
          </cell>
          <cell r="C256" t="str">
            <v>-</v>
          </cell>
          <cell r="H256">
            <v>1.02012884515354E-4</v>
          </cell>
          <cell r="I256">
            <v>2.0185880554867102</v>
          </cell>
          <cell r="J256">
            <v>1.9250498665140299E-5</v>
          </cell>
        </row>
        <row r="257">
          <cell r="A257" t="str">
            <v>TPSHPDSLEXT</v>
          </cell>
          <cell r="B257" t="str">
            <v>VAR_cap</v>
          </cell>
          <cell r="C257" t="str">
            <v>-</v>
          </cell>
          <cell r="H257">
            <v>16.054641415796176</v>
          </cell>
          <cell r="I257">
            <v>7.6365436994084579</v>
          </cell>
          <cell r="J257">
            <v>2.0186074014707494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T-ELC-car-BatSTGAUXout_S3</v>
          </cell>
          <cell r="H258">
            <v>0.76307194054513572</v>
          </cell>
          <cell r="I258">
            <v>4.7090646363837934</v>
          </cell>
          <cell r="J258">
            <v>9.1728037367765705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T-ELC-car-BatSTGOut_S3</v>
          </cell>
          <cell r="H259">
            <v>0.76307194054513539</v>
          </cell>
          <cell r="I259">
            <v>4.7090646363837925</v>
          </cell>
          <cell r="J259">
            <v>9.1728037367765705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T-ELC-car-BatSTGAUXin_S3</v>
          </cell>
          <cell r="H260">
            <v>0.76318605962323405</v>
          </cell>
          <cell r="I260">
            <v>4.7095668611997992</v>
          </cell>
          <cell r="J260">
            <v>9.1737446876987523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T-ELC-car-BatSTGin_S3</v>
          </cell>
          <cell r="H261">
            <v>0.76318605962323405</v>
          </cell>
          <cell r="I261">
            <v>4.7095668611997992</v>
          </cell>
          <cell r="J261">
            <v>9.1737446876987523</v>
          </cell>
        </row>
        <row r="262">
          <cell r="A262" t="str">
            <v>T-Bat-Car-STG_S3</v>
          </cell>
          <cell r="B262" t="str">
            <v>VAR_ncap</v>
          </cell>
          <cell r="C262" t="str">
            <v>-</v>
          </cell>
          <cell r="H262">
            <v>10.3106386932701</v>
          </cell>
          <cell r="I262">
            <v>63.417739057757899</v>
          </cell>
          <cell r="J262">
            <v>124.77691722649</v>
          </cell>
        </row>
        <row r="263">
          <cell r="A263" t="str">
            <v>T-Bat-Car-STG_S3</v>
          </cell>
          <cell r="B263" t="str">
            <v>VAR_cap</v>
          </cell>
          <cell r="C263" t="str">
            <v>-</v>
          </cell>
          <cell r="H263">
            <v>10.9950292861908</v>
          </cell>
          <cell r="I263">
            <v>69.779193791942689</v>
          </cell>
          <cell r="J263">
            <v>140.8834406580763</v>
          </cell>
        </row>
        <row r="264">
          <cell r="A264" t="str">
            <v>T_TW-ICEGSL-S2</v>
          </cell>
          <cell r="B264" t="str">
            <v>VAR_fout</v>
          </cell>
          <cell r="C264" t="str">
            <v>CO2_T</v>
          </cell>
          <cell r="H264">
            <v>0.88187264052226466</v>
          </cell>
          <cell r="I264">
            <v>0.120255212915092</v>
          </cell>
          <cell r="J264">
            <v>6.2565171315743004E-2</v>
          </cell>
        </row>
        <row r="265">
          <cell r="A265" t="str">
            <v>T_TW-ICEGSL-S2</v>
          </cell>
          <cell r="B265" t="str">
            <v>VAR_fout</v>
          </cell>
          <cell r="C265" t="str">
            <v>TPTWL</v>
          </cell>
          <cell r="H265">
            <v>1.3333294872160647E-2</v>
          </cell>
          <cell r="I265">
            <v>1.9248269402415477E-3</v>
          </cell>
          <cell r="J265">
            <v>1.0294394012427828E-3</v>
          </cell>
        </row>
        <row r="266">
          <cell r="A266" t="str">
            <v>T_TW-ICEGSL-S2</v>
          </cell>
          <cell r="B266" t="str">
            <v>VAR_fin</v>
          </cell>
          <cell r="C266" t="str">
            <v>TGSL</v>
          </cell>
          <cell r="H266">
            <v>1.1949493774014426E-2</v>
          </cell>
          <cell r="I266">
            <v>1.6294744297437919E-3</v>
          </cell>
          <cell r="J266">
            <v>8.4776654899380703E-4</v>
          </cell>
        </row>
        <row r="267">
          <cell r="A267" t="str">
            <v>T_TW-ICEGSL-S2</v>
          </cell>
          <cell r="B267" t="str">
            <v>VAR_ncap</v>
          </cell>
          <cell r="C267" t="str">
            <v>-</v>
          </cell>
          <cell r="H267">
            <v>3.5697232261461601E-4</v>
          </cell>
          <cell r="I267">
            <v>2.5313380674884601E-4</v>
          </cell>
          <cell r="J267">
            <v>1.44863323433785E-4</v>
          </cell>
        </row>
        <row r="268">
          <cell r="A268" t="str">
            <v>T_TW-ICEGSL-S2</v>
          </cell>
          <cell r="B268" t="str">
            <v>VAR_cap</v>
          </cell>
          <cell r="C268" t="str">
            <v>-</v>
          </cell>
          <cell r="H268">
            <v>5.9788148813792836E-3</v>
          </cell>
          <cell r="I268">
            <v>7.7337402165366873E-4</v>
          </cell>
          <cell r="J268">
            <v>4.3199177106199231E-4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T-ELC-car-BatSTGAUXout_S4</v>
          </cell>
          <cell r="H269">
            <v>16.148144771930252</v>
          </cell>
          <cell r="I269">
            <v>16.509339643971554</v>
          </cell>
          <cell r="J269">
            <v>15.589242411254116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T-ELC-car-BatSTGOut_S4</v>
          </cell>
          <cell r="H270">
            <v>16.148144771930248</v>
          </cell>
          <cell r="I270">
            <v>16.509339643971554</v>
          </cell>
          <cell r="J270">
            <v>15.589242411254112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T-ELC-car-BatSTGAUXin_S4</v>
          </cell>
          <cell r="H271">
            <v>16.149798462920632</v>
          </cell>
          <cell r="I271">
            <v>16.511018553246828</v>
          </cell>
          <cell r="J271">
            <v>15.590825115677704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T-ELC-car-BatSTGin_S4</v>
          </cell>
          <cell r="H272">
            <v>16.149798462920632</v>
          </cell>
          <cell r="I272">
            <v>16.511018553246828</v>
          </cell>
          <cell r="J272">
            <v>15.590825115677704</v>
          </cell>
        </row>
        <row r="273">
          <cell r="A273" t="str">
            <v>T-Bat-Car-STG_S4</v>
          </cell>
          <cell r="B273" t="str">
            <v>VAR_ncap</v>
          </cell>
          <cell r="C273" t="str">
            <v>-</v>
          </cell>
          <cell r="H273">
            <v>134.61507484588401</v>
          </cell>
          <cell r="I273">
            <v>128.47246132126</v>
          </cell>
          <cell r="J273">
            <v>263.33728517829297</v>
          </cell>
        </row>
        <row r="274">
          <cell r="A274" t="str">
            <v>T-Bat-Car-STG_S4</v>
          </cell>
          <cell r="B274" t="str">
            <v>VAR_cap</v>
          </cell>
          <cell r="C274" t="str">
            <v>-</v>
          </cell>
          <cell r="H274">
            <v>240.48730381761951</v>
          </cell>
          <cell r="I274">
            <v>263.45602140458789</v>
          </cell>
          <cell r="J274">
            <v>296.62562267197012</v>
          </cell>
        </row>
        <row r="275">
          <cell r="A275" t="str">
            <v>T_TW-ICEGSL-S3</v>
          </cell>
          <cell r="B275" t="str">
            <v>VAR_fout</v>
          </cell>
          <cell r="C275" t="str">
            <v>CO2_T</v>
          </cell>
          <cell r="H275">
            <v>14.098970577584693</v>
          </cell>
          <cell r="I275">
            <v>3.5189951368604855</v>
          </cell>
          <cell r="J275">
            <v>6.2802587534338469E-2</v>
          </cell>
        </row>
        <row r="276">
          <cell r="A276" t="str">
            <v>T_TW-ICEGSL-S3</v>
          </cell>
          <cell r="B276" t="str">
            <v>VAR_fout</v>
          </cell>
          <cell r="C276" t="str">
            <v>TPTWL</v>
          </cell>
          <cell r="H276">
            <v>0.13954138469098909</v>
          </cell>
          <cell r="I276">
            <v>3.4916876794330191E-2</v>
          </cell>
          <cell r="J276">
            <v>6.7603025016570856E-4</v>
          </cell>
        </row>
        <row r="277">
          <cell r="A277" t="str">
            <v>T_TW-ICEGSL-S3</v>
          </cell>
          <cell r="B277" t="str">
            <v>VAR_fin</v>
          </cell>
          <cell r="C277" t="str">
            <v>TGSL</v>
          </cell>
          <cell r="H277">
            <v>0.19104296175588997</v>
          </cell>
          <cell r="I277">
            <v>4.7682860933068935E-2</v>
          </cell>
          <cell r="J277">
            <v>8.5098357092599651E-4</v>
          </cell>
        </row>
        <row r="278">
          <cell r="A278" t="str">
            <v>T_TW-ICEGSL-S3</v>
          </cell>
          <cell r="B278" t="str">
            <v>VAR_ncap</v>
          </cell>
          <cell r="C278" t="str">
            <v>-</v>
          </cell>
          <cell r="H278">
            <v>1.13468953374412E-4</v>
          </cell>
          <cell r="I278">
            <v>8.7579389597726106E-5</v>
          </cell>
          <cell r="J278">
            <v>6.7221573942878303E-5</v>
          </cell>
        </row>
        <row r="279">
          <cell r="A279" t="str">
            <v>T_TW-ICEGSL-S3</v>
          </cell>
          <cell r="B279" t="str">
            <v>VAR_cap</v>
          </cell>
          <cell r="C279" t="str">
            <v>-</v>
          </cell>
          <cell r="H279">
            <v>6.6374883129540901E-2</v>
          </cell>
          <cell r="I279">
            <v>1.6444619386160313E-2</v>
          </cell>
          <cell r="J279">
            <v>2.7978142498137886E-4</v>
          </cell>
        </row>
        <row r="280">
          <cell r="A280" t="str">
            <v>T_C-ICEGSLEXT</v>
          </cell>
          <cell r="B280" t="str">
            <v>VAR_fout</v>
          </cell>
          <cell r="C280" t="str">
            <v>CO2_T</v>
          </cell>
        </row>
        <row r="281">
          <cell r="A281" t="str">
            <v>T_C-ICEGSLEXT</v>
          </cell>
          <cell r="B281" t="str">
            <v>VAR_fout</v>
          </cell>
          <cell r="C281" t="str">
            <v>TPCAR</v>
          </cell>
        </row>
        <row r="282">
          <cell r="A282" t="str">
            <v>T_C-ICEGSLEXT</v>
          </cell>
          <cell r="B282" t="str">
            <v>VAR_fin</v>
          </cell>
          <cell r="C282" t="str">
            <v>TGSL</v>
          </cell>
        </row>
        <row r="283">
          <cell r="A283" t="str">
            <v>T_C-ICEGSLEXT</v>
          </cell>
          <cell r="B283" t="str">
            <v>VAR_cap</v>
          </cell>
          <cell r="C283" t="str">
            <v>-</v>
          </cell>
        </row>
        <row r="284">
          <cell r="A284" t="str">
            <v>T_TW-ICEGSL-S4</v>
          </cell>
          <cell r="B284" t="str">
            <v>VAR_fout</v>
          </cell>
          <cell r="C284" t="str">
            <v>CO2_T</v>
          </cell>
          <cell r="H284">
            <v>9.4632432083213924</v>
          </cell>
          <cell r="I284">
            <v>8.5617677920849768</v>
          </cell>
          <cell r="J284">
            <v>0.56175124603469095</v>
          </cell>
        </row>
        <row r="285">
          <cell r="A285" t="str">
            <v>T_TW-ICEGSL-S4</v>
          </cell>
          <cell r="B285" t="str">
            <v>VAR_fout</v>
          </cell>
          <cell r="C285" t="str">
            <v>TPTWL</v>
          </cell>
          <cell r="H285">
            <v>8.6756451886648919E-2</v>
          </cell>
          <cell r="I285">
            <v>7.8512015869472845E-2</v>
          </cell>
          <cell r="J285">
            <v>5.1960129486409278E-3</v>
          </cell>
        </row>
        <row r="286">
          <cell r="A286" t="str">
            <v>T_TW-ICEGSL-S4</v>
          </cell>
          <cell r="B286" t="str">
            <v>VAR_fin</v>
          </cell>
          <cell r="C286" t="str">
            <v>TGSL</v>
          </cell>
          <cell r="H286">
            <v>0.12822822775503229</v>
          </cell>
          <cell r="I286">
            <v>0.11601311371388827</v>
          </cell>
          <cell r="J286">
            <v>7.6118055018250556E-3</v>
          </cell>
        </row>
        <row r="287">
          <cell r="A287" t="str">
            <v>T_TW-ICEGSL-S4</v>
          </cell>
          <cell r="B287" t="str">
            <v>VAR_ncap</v>
          </cell>
          <cell r="C287" t="str">
            <v>-</v>
          </cell>
          <cell r="H287">
            <v>5.7202360342138302E-5</v>
          </cell>
          <cell r="I287">
            <v>5.0473873741100097E-5</v>
          </cell>
          <cell r="J287">
            <v>3.9826944142695301E-5</v>
          </cell>
        </row>
        <row r="288">
          <cell r="A288" t="str">
            <v>T_TW-ICEGSL-S4</v>
          </cell>
          <cell r="B288" t="str">
            <v>VAR_cap</v>
          </cell>
          <cell r="C288" t="str">
            <v>-</v>
          </cell>
          <cell r="H288">
            <v>4.1123885497367271E-2</v>
          </cell>
          <cell r="I288">
            <v>3.7319880809957531E-2</v>
          </cell>
          <cell r="J288">
            <v>2.4209343454779046E-3</v>
          </cell>
        </row>
        <row r="289">
          <cell r="A289" t="str">
            <v>T_C-ICEDSLEXT</v>
          </cell>
          <cell r="B289" t="str">
            <v>VAR_fout</v>
          </cell>
          <cell r="C289" t="str">
            <v>CO2_T</v>
          </cell>
        </row>
        <row r="290">
          <cell r="A290" t="str">
            <v>T_C-ICEDSLEXT</v>
          </cell>
          <cell r="B290" t="str">
            <v>VAR_fout</v>
          </cell>
          <cell r="C290" t="str">
            <v>TPCAR</v>
          </cell>
        </row>
        <row r="291">
          <cell r="A291" t="str">
            <v>T_C-ICEDSLEXT</v>
          </cell>
          <cell r="B291" t="str">
            <v>VAR_fin</v>
          </cell>
          <cell r="C291" t="str">
            <v>TDSL</v>
          </cell>
        </row>
        <row r="292">
          <cell r="A292" t="str">
            <v>T_C-ICEDSLEXT</v>
          </cell>
          <cell r="B292" t="str">
            <v>VAR_cap</v>
          </cell>
          <cell r="C292" t="str">
            <v>-</v>
          </cell>
        </row>
        <row r="293">
          <cell r="A293" t="str">
            <v>T-Plg-ELC-GSL_S1</v>
          </cell>
          <cell r="B293" t="str">
            <v>VAR_fout</v>
          </cell>
          <cell r="C293" t="str">
            <v>T-PEVmix-ELC_GSL_S1</v>
          </cell>
          <cell r="H293">
            <v>1.4801555525326916E-3</v>
          </cell>
          <cell r="I293">
            <v>1.1034885111660302E-3</v>
          </cell>
          <cell r="J293">
            <v>3.4889464445165392E-4</v>
          </cell>
        </row>
        <row r="294">
          <cell r="A294" t="str">
            <v>T-Plg-ELC-GSL_S1</v>
          </cell>
          <cell r="B294" t="str">
            <v>VAR_fin</v>
          </cell>
          <cell r="C294" t="str">
            <v>T-ELC-car-PlgSTGOut_S1</v>
          </cell>
          <cell r="H294">
            <v>7.9364007891597648E-4</v>
          </cell>
          <cell r="I294">
            <v>5.7793069694388947E-4</v>
          </cell>
          <cell r="J294">
            <v>1.7174162587081938E-4</v>
          </cell>
        </row>
        <row r="295">
          <cell r="A295" t="str">
            <v>T-Plg-ELC-GSL_S2</v>
          </cell>
          <cell r="B295" t="str">
            <v>VAR_fout</v>
          </cell>
          <cell r="C295" t="str">
            <v>T-PEVmix-ELC_GSL_S2</v>
          </cell>
          <cell r="H295">
            <v>1.5703573026518401E-2</v>
          </cell>
          <cell r="I295">
            <v>9.889944251657257E-3</v>
          </cell>
          <cell r="J295">
            <v>1.5938605022024586E-3</v>
          </cell>
        </row>
        <row r="296">
          <cell r="A296" t="str">
            <v>T-Plg-ELC-GSL_S2</v>
          </cell>
          <cell r="B296" t="str">
            <v>VAR_fin</v>
          </cell>
          <cell r="C296" t="str">
            <v>T-ELC-car-PlgSTGOut_S2</v>
          </cell>
          <cell r="H296">
            <v>1.00829085608429E-2</v>
          </cell>
          <cell r="I296">
            <v>6.1565189809146895E-3</v>
          </cell>
          <cell r="J296">
            <v>9.381857697743762E-4</v>
          </cell>
        </row>
        <row r="297">
          <cell r="A297" t="str">
            <v>T-Plg-ELC-DSL_S1</v>
          </cell>
          <cell r="B297" t="str">
            <v>VAR_fout</v>
          </cell>
          <cell r="C297" t="str">
            <v>T-PEVmix-ELC_DSL_S1</v>
          </cell>
          <cell r="H297">
            <v>1.5008735132183487E-3</v>
          </cell>
          <cell r="I297">
            <v>1.1097337008677227E-3</v>
          </cell>
          <cell r="J297">
            <v>3.5223517076227189E-4</v>
          </cell>
        </row>
        <row r="298">
          <cell r="A298" t="str">
            <v>T-Plg-ELC-DSL_S1</v>
          </cell>
          <cell r="B298" t="str">
            <v>VAR_fin</v>
          </cell>
          <cell r="C298" t="str">
            <v>T-ELC-car-PlgSTGOut_S1</v>
          </cell>
          <cell r="H298">
            <v>8.0473972880711346E-4</v>
          </cell>
          <cell r="I298">
            <v>5.8119310834024761E-4</v>
          </cell>
          <cell r="J298">
            <v>1.7338208207398999E-4</v>
          </cell>
        </row>
        <row r="299">
          <cell r="A299" t="str">
            <v>T_TRM_ELC</v>
          </cell>
          <cell r="B299" t="str">
            <v>VAR_fout</v>
          </cell>
          <cell r="C299" t="str">
            <v>TPTRM</v>
          </cell>
          <cell r="H299">
            <v>3.8185104274620588E-2</v>
          </cell>
          <cell r="I299">
            <v>3.9048512196511807E-2</v>
          </cell>
          <cell r="J299">
            <v>4.0347931071859175E-2</v>
          </cell>
        </row>
        <row r="300">
          <cell r="A300" t="str">
            <v>T_TRM_ELC</v>
          </cell>
          <cell r="B300" t="str">
            <v>VAR_fin</v>
          </cell>
          <cell r="C300" t="str">
            <v>TELC</v>
          </cell>
          <cell r="H300">
            <v>0.7561616857731851</v>
          </cell>
          <cell r="I300">
            <v>0.77325934733858914</v>
          </cell>
          <cell r="J300">
            <v>0.79899112903654423</v>
          </cell>
        </row>
        <row r="301">
          <cell r="A301" t="str">
            <v>T-Plg-ELC-GSL_S3</v>
          </cell>
          <cell r="B301" t="str">
            <v>VAR_fout</v>
          </cell>
          <cell r="C301" t="str">
            <v>T-PEVmix-ELC_GSL_S3</v>
          </cell>
          <cell r="H301">
            <v>3.6266071745672734</v>
          </cell>
          <cell r="I301">
            <v>3.315992721629923</v>
          </cell>
          <cell r="J301">
            <v>0.99953230332874199</v>
          </cell>
        </row>
        <row r="302">
          <cell r="A302" t="str">
            <v>T-Plg-ELC-GSL_S3</v>
          </cell>
          <cell r="B302" t="str">
            <v>VAR_fin</v>
          </cell>
          <cell r="C302" t="str">
            <v>T-ELC-car-PlgSTGOut_S3</v>
          </cell>
          <cell r="H302">
            <v>2.4666697836902189</v>
          </cell>
          <cell r="I302">
            <v>2.1538218045988993</v>
          </cell>
          <cell r="J302">
            <v>0.58960666660562833</v>
          </cell>
        </row>
        <row r="303">
          <cell r="A303" t="str">
            <v>T-Plg-ELC-DSL_S2</v>
          </cell>
          <cell r="B303" t="str">
            <v>VAR_fout</v>
          </cell>
          <cell r="C303" t="str">
            <v>T-PEVmix-ELC_DSL_S2</v>
          </cell>
          <cell r="H303">
            <v>1.2954579735634112E-2</v>
          </cell>
          <cell r="I303">
            <v>8.8460779862965227E-3</v>
          </cell>
          <cell r="J303">
            <v>1.6735042503939605E-3</v>
          </cell>
        </row>
        <row r="304">
          <cell r="A304" t="str">
            <v>T-Plg-ELC-DSL_S2</v>
          </cell>
          <cell r="B304" t="str">
            <v>VAR_fin</v>
          </cell>
          <cell r="C304" t="str">
            <v>T-ELC-car-PlgSTGOut_S2</v>
          </cell>
          <cell r="H304">
            <v>8.3321006947383522E-3</v>
          </cell>
          <cell r="I304">
            <v>5.5187099090789546E-3</v>
          </cell>
          <cell r="J304">
            <v>9.8433814004222258E-4</v>
          </cell>
        </row>
        <row r="305">
          <cell r="A305" t="str">
            <v>T_TW-ICEGSLEXT</v>
          </cell>
          <cell r="B305" t="str">
            <v>VAR_fout</v>
          </cell>
          <cell r="C305" t="str">
            <v>CO2_T</v>
          </cell>
        </row>
        <row r="306">
          <cell r="A306" t="str">
            <v>T_TW-ICEGSLEXT</v>
          </cell>
          <cell r="B306" t="str">
            <v>VAR_fout</v>
          </cell>
          <cell r="C306" t="str">
            <v>TPTWL</v>
          </cell>
        </row>
        <row r="307">
          <cell r="A307" t="str">
            <v>T_TW-ICEGSLEXT</v>
          </cell>
          <cell r="B307" t="str">
            <v>VAR_fin</v>
          </cell>
          <cell r="C307" t="str">
            <v>TGSL</v>
          </cell>
        </row>
        <row r="308">
          <cell r="A308" t="str">
            <v>T_TW-ICEGSLEXT</v>
          </cell>
          <cell r="B308" t="str">
            <v>VAR_cap</v>
          </cell>
          <cell r="C308" t="str">
            <v>-</v>
          </cell>
        </row>
        <row r="309">
          <cell r="A309" t="str">
            <v>T-Plg-ELC-GSL_S4</v>
          </cell>
          <cell r="B309" t="str">
            <v>VAR_fout</v>
          </cell>
          <cell r="C309" t="str">
            <v>T-PEVmix-ELC_GSL_S4</v>
          </cell>
          <cell r="H309">
            <v>1.8352726106808361E-2</v>
          </cell>
          <cell r="I309">
            <v>7.977204750230062E-3</v>
          </cell>
          <cell r="J309">
            <v>1.4336466960858454E-3</v>
          </cell>
        </row>
        <row r="310">
          <cell r="A310" t="str">
            <v>T-Plg-ELC-GSL_S4</v>
          </cell>
          <cell r="B310" t="str">
            <v>VAR_fin</v>
          </cell>
          <cell r="C310" t="str">
            <v>T-ELC-car-PlgSTGOut_S4</v>
          </cell>
          <cell r="H310">
            <v>1.3285760300832379E-2</v>
          </cell>
          <cell r="I310">
            <v>5.6227057885640487E-3</v>
          </cell>
          <cell r="J310">
            <v>9.5428668472607179E-4</v>
          </cell>
        </row>
        <row r="311">
          <cell r="A311" t="str">
            <v>T-Plg-ELC-DSL_S3</v>
          </cell>
          <cell r="B311" t="str">
            <v>VAR_fout</v>
          </cell>
          <cell r="C311" t="str">
            <v>T-PEVmix-ELC_DSL_S3</v>
          </cell>
          <cell r="H311">
            <v>2.6009578005966856</v>
          </cell>
          <cell r="I311">
            <v>2.3674699883632515</v>
          </cell>
          <cell r="J311">
            <v>0.69635204073127854</v>
          </cell>
        </row>
        <row r="312">
          <cell r="A312" t="str">
            <v>T-Plg-ELC-DSL_S3</v>
          </cell>
          <cell r="B312" t="str">
            <v>VAR_fin</v>
          </cell>
          <cell r="C312" t="str">
            <v>T-ELC-car-PlgSTGOut_S3</v>
          </cell>
          <cell r="H312">
            <v>1.7692280722061626</v>
          </cell>
          <cell r="I312">
            <v>1.5379253989902832</v>
          </cell>
          <cell r="J312">
            <v>0.41100568698310208</v>
          </cell>
        </row>
        <row r="313">
          <cell r="A313" t="str">
            <v>T-Plg-ELC-DSL_S4</v>
          </cell>
          <cell r="B313" t="str">
            <v>VAR_fout</v>
          </cell>
          <cell r="C313" t="str">
            <v>T-PEVmix-ELC_DSL_S4</v>
          </cell>
          <cell r="H313">
            <v>1.4751383407680681E-2</v>
          </cell>
          <cell r="I313">
            <v>8.3951882889961929E-3</v>
          </cell>
          <cell r="J313">
            <v>1.4587716271219305E-3</v>
          </cell>
        </row>
        <row r="314">
          <cell r="A314" t="str">
            <v>T-Plg-ELC-DSL_S4</v>
          </cell>
          <cell r="B314" t="str">
            <v>VAR_fin</v>
          </cell>
          <cell r="C314" t="str">
            <v>T-ELC-car-PlgSTGOut_S4</v>
          </cell>
          <cell r="H314">
            <v>1.0698398260963499E-2</v>
          </cell>
          <cell r="I314">
            <v>5.9133093528869803E-3</v>
          </cell>
          <cell r="J314">
            <v>9.7064005228699086E-4</v>
          </cell>
        </row>
        <row r="315">
          <cell r="A315" t="str">
            <v>TFLGV-ICENGA</v>
          </cell>
          <cell r="B315" t="str">
            <v>VAR_fout</v>
          </cell>
          <cell r="C315" t="str">
            <v>CO2_T</v>
          </cell>
          <cell r="H315">
            <v>1.823761991214037E-2</v>
          </cell>
          <cell r="I315">
            <v>1.70852124341891E-3</v>
          </cell>
        </row>
        <row r="316">
          <cell r="A316" t="str">
            <v>TFLGV-ICENGA</v>
          </cell>
          <cell r="B316" t="str">
            <v>VAR_fout</v>
          </cell>
          <cell r="C316" t="str">
            <v>TFLGV</v>
          </cell>
          <cell r="H316">
            <v>1.0366241409866326E-4</v>
          </cell>
          <cell r="I316">
            <v>9.7112143736341793E-6</v>
          </cell>
        </row>
        <row r="317">
          <cell r="A317" t="str">
            <v>TFLGV-ICENGA</v>
          </cell>
          <cell r="B317" t="str">
            <v>VAR_fin</v>
          </cell>
          <cell r="C317" t="str">
            <v>TNGA</v>
          </cell>
          <cell r="H317">
            <v>3.2336205517979335E-4</v>
          </cell>
          <cell r="I317">
            <v>3.0292929847853026E-5</v>
          </cell>
        </row>
        <row r="318">
          <cell r="A318" t="str">
            <v>TFLGV-ICENGA</v>
          </cell>
          <cell r="B318" t="str">
            <v>VAR_ncap</v>
          </cell>
          <cell r="C318" t="str">
            <v>-</v>
          </cell>
        </row>
        <row r="319">
          <cell r="A319" t="str">
            <v>TFLGV-ICENGA</v>
          </cell>
          <cell r="B319" t="str">
            <v>VAR_cap</v>
          </cell>
          <cell r="C319" t="str">
            <v>-</v>
          </cell>
          <cell r="H319">
            <v>8.0733687181114906E-6</v>
          </cell>
          <cell r="I319">
            <v>7.7353790344484989E-7</v>
          </cell>
        </row>
        <row r="320">
          <cell r="A320" t="str">
            <v>TFLGV-BEVELC</v>
          </cell>
          <cell r="B320" t="str">
            <v>VAR_fout</v>
          </cell>
          <cell r="C320" t="str">
            <v>TFLGV</v>
          </cell>
          <cell r="H320">
            <v>3.5359403770309301</v>
          </cell>
          <cell r="I320">
            <v>4.9696981771215905</v>
          </cell>
          <cell r="J320">
            <v>5.3718954184812864</v>
          </cell>
        </row>
        <row r="321">
          <cell r="A321" t="str">
            <v>TFLGV-BEVELC</v>
          </cell>
          <cell r="B321" t="str">
            <v>VAR_fin</v>
          </cell>
          <cell r="C321" t="str">
            <v>T-ELC-LGV_BatSTGout</v>
          </cell>
          <cell r="H321">
            <v>5.1895517610097555</v>
          </cell>
          <cell r="I321">
            <v>7.2938181012045735</v>
          </cell>
          <cell r="J321">
            <v>7.8841061659383236</v>
          </cell>
        </row>
        <row r="322">
          <cell r="A322" t="str">
            <v>TFLGV-BEVELC</v>
          </cell>
          <cell r="B322" t="str">
            <v>VAR_ncap</v>
          </cell>
          <cell r="C322" t="str">
            <v>-</v>
          </cell>
          <cell r="H322">
            <v>0.23889172034011599</v>
          </cell>
          <cell r="I322">
            <v>0.21824462462094399</v>
          </cell>
          <cell r="J322">
            <v>0.383526798233911</v>
          </cell>
        </row>
        <row r="323">
          <cell r="A323" t="str">
            <v>TFLGV-BEVELC</v>
          </cell>
          <cell r="B323" t="str">
            <v>VAR_cap</v>
          </cell>
          <cell r="C323" t="str">
            <v>-</v>
          </cell>
          <cell r="H323">
            <v>0.31594195535221309</v>
          </cell>
          <cell r="I323">
            <v>0.47061025441925314</v>
          </cell>
          <cell r="J323">
            <v>0.53490037143931957</v>
          </cell>
        </row>
        <row r="324">
          <cell r="A324" t="str">
            <v>T_B_c-BEVELC-S1</v>
          </cell>
          <cell r="B324" t="str">
            <v>VAR_fout</v>
          </cell>
          <cell r="C324" t="str">
            <v>TPBSc</v>
          </cell>
          <cell r="H324">
            <v>6.4781146397591263E-2</v>
          </cell>
          <cell r="I324">
            <v>6.4772428478036825E-2</v>
          </cell>
          <cell r="J324">
            <v>6.3111890113278654E-2</v>
          </cell>
        </row>
        <row r="325">
          <cell r="A325" t="str">
            <v>T_B_c-BEVELC-S1</v>
          </cell>
          <cell r="B325" t="str">
            <v>VAR_fin</v>
          </cell>
          <cell r="C325" t="str">
            <v>T-ELC-Bus_c_BatSTGout_S1</v>
          </cell>
          <cell r="H325">
            <v>0.1377502290117156</v>
          </cell>
          <cell r="I325">
            <v>0.13730731503269392</v>
          </cell>
          <cell r="J325">
            <v>0.11886401947348661</v>
          </cell>
        </row>
        <row r="326">
          <cell r="A326" t="str">
            <v>T_B_c-BEVELC-S1</v>
          </cell>
          <cell r="B326" t="str">
            <v>VAR_ncap</v>
          </cell>
          <cell r="C326" t="str">
            <v>-</v>
          </cell>
          <cell r="H326">
            <v>1.3631396577563899E-3</v>
          </cell>
          <cell r="I326">
            <v>4.2356583573593501E-5</v>
          </cell>
          <cell r="J326">
            <v>1.1846811022065799E-3</v>
          </cell>
        </row>
        <row r="327">
          <cell r="A327" t="str">
            <v>T_B_c-BEVELC-S1</v>
          </cell>
          <cell r="B327" t="str">
            <v>VAR_cap</v>
          </cell>
          <cell r="C327" t="str">
            <v>-</v>
          </cell>
          <cell r="H327">
            <v>1.4084146494207799E-3</v>
          </cell>
          <cell r="I327">
            <v>1.4075670441374209E-3</v>
          </cell>
          <cell r="J327">
            <v>1.4449059368251461E-3</v>
          </cell>
        </row>
        <row r="328">
          <cell r="A328" t="str">
            <v>T_B_c-BEVELC-S2</v>
          </cell>
          <cell r="B328" t="str">
            <v>VAR_fout</v>
          </cell>
          <cell r="C328" t="str">
            <v>TPBSc</v>
          </cell>
          <cell r="H328">
            <v>5.7495784484426986E-2</v>
          </cell>
          <cell r="I328">
            <v>5.7523959964383559E-2</v>
          </cell>
          <cell r="J328">
            <v>5.6000896140544369E-2</v>
          </cell>
        </row>
        <row r="329">
          <cell r="A329" t="str">
            <v>T_B_c-BEVELC-S2</v>
          </cell>
          <cell r="B329" t="str">
            <v>VAR_fin</v>
          </cell>
          <cell r="C329" t="str">
            <v>T-ELC-Bus_c_BatSTGout_S2</v>
          </cell>
          <cell r="H329">
            <v>0.16997849917039301</v>
          </cell>
          <cell r="I329">
            <v>0.16730405950566518</v>
          </cell>
          <cell r="J329">
            <v>0.14701289687261984</v>
          </cell>
        </row>
        <row r="330">
          <cell r="A330" t="str">
            <v>T_B_c-BEVELC-S2</v>
          </cell>
          <cell r="B330" t="str">
            <v>VAR_ncap</v>
          </cell>
          <cell r="C330" t="str">
            <v>-</v>
          </cell>
          <cell r="H330">
            <v>1.03189835055236E-3</v>
          </cell>
          <cell r="I330">
            <v>2.04020498826423E-4</v>
          </cell>
          <cell r="J330">
            <v>9.3450835489227195E-4</v>
          </cell>
        </row>
        <row r="331">
          <cell r="A331" t="str">
            <v>T_B_c-BEVELC-S2</v>
          </cell>
          <cell r="B331" t="str">
            <v>VAR_cap</v>
          </cell>
          <cell r="C331" t="str">
            <v>-</v>
          </cell>
          <cell r="H331">
            <v>1.24982161875358E-3</v>
          </cell>
          <cell r="I331">
            <v>1.2500974070303969E-3</v>
          </cell>
          <cell r="J331">
            <v>1.2178777411976022E-3</v>
          </cell>
        </row>
        <row r="332">
          <cell r="A332" t="str">
            <v>T_B_c-BEVELC-S3</v>
          </cell>
          <cell r="B332" t="str">
            <v>VAR_fout</v>
          </cell>
          <cell r="C332" t="str">
            <v>TPBSc</v>
          </cell>
          <cell r="H332">
            <v>1.2291801276034534E-2</v>
          </cell>
          <cell r="I332">
            <v>1.230609377755309E-2</v>
          </cell>
          <cell r="J332">
            <v>1.1979160949160909E-2</v>
          </cell>
        </row>
        <row r="333">
          <cell r="A333" t="str">
            <v>T_B_c-BEVELC-S3</v>
          </cell>
          <cell r="B333" t="str">
            <v>VAR_fin</v>
          </cell>
          <cell r="C333" t="str">
            <v>T-ELC-Bus_c_BatSTGout_S3</v>
          </cell>
          <cell r="H333">
            <v>5.5834219138970145E-2</v>
          </cell>
          <cell r="I333">
            <v>5.2437252714897749E-2</v>
          </cell>
          <cell r="J333">
            <v>4.6672755255529337E-2</v>
          </cell>
        </row>
        <row r="334">
          <cell r="A334" t="str">
            <v>T_B_c-BEVELC-S3</v>
          </cell>
          <cell r="B334" t="str">
            <v>VAR_ncap</v>
          </cell>
          <cell r="C334" t="str">
            <v>-</v>
          </cell>
          <cell r="H334">
            <v>9.9035636486700696E-5</v>
          </cell>
          <cell r="I334">
            <v>1.6857350928908501E-4</v>
          </cell>
          <cell r="J334">
            <v>2.02828804928614E-4</v>
          </cell>
        </row>
        <row r="335">
          <cell r="A335" t="str">
            <v>T_B_c-BEVELC-S3</v>
          </cell>
          <cell r="B335" t="str">
            <v>VAR_cap</v>
          </cell>
          <cell r="C335" t="str">
            <v>-</v>
          </cell>
          <cell r="H335">
            <v>2.6753050121256303E-4</v>
          </cell>
          <cell r="I335">
            <v>2.6758965227331152E-4</v>
          </cell>
          <cell r="J335">
            <v>2.6056453989265323E-4</v>
          </cell>
        </row>
        <row r="336">
          <cell r="A336" t="str">
            <v>T_B_c-BEVELC-S4</v>
          </cell>
          <cell r="B336" t="str">
            <v>VAR_fout</v>
          </cell>
          <cell r="C336" t="str">
            <v>TPBSc</v>
          </cell>
          <cell r="H336">
            <v>3.7297002302011946E-5</v>
          </cell>
          <cell r="I336">
            <v>8.939257410692674E-5</v>
          </cell>
          <cell r="J336">
            <v>3.1679881796848464E-5</v>
          </cell>
        </row>
        <row r="337">
          <cell r="A337" t="str">
            <v>T_B_c-BEVELC-S4</v>
          </cell>
          <cell r="B337" t="str">
            <v>VAR_fin</v>
          </cell>
          <cell r="C337" t="str">
            <v>T-ELC-Bus_c_BatSTGout_S4</v>
          </cell>
          <cell r="H337">
            <v>2.4681512970096709E-4</v>
          </cell>
          <cell r="I337">
            <v>5.6667433114849846E-4</v>
          </cell>
          <cell r="J337">
            <v>1.8567678155597241E-4</v>
          </cell>
        </row>
        <row r="338">
          <cell r="A338" t="str">
            <v>T_B_c-BEVELC-S4</v>
          </cell>
          <cell r="B338" t="str">
            <v>VAR_ncap</v>
          </cell>
          <cell r="C338" t="str">
            <v>-</v>
          </cell>
          <cell r="H338">
            <v>8.0471469958903599E-7</v>
          </cell>
          <cell r="I338">
            <v>1.4287026949624101E-6</v>
          </cell>
          <cell r="J338">
            <v>6.1718607726395198E-7</v>
          </cell>
        </row>
        <row r="339">
          <cell r="A339" t="str">
            <v>T_B_c-BEVELC-S4</v>
          </cell>
          <cell r="B339" t="str">
            <v>VAR_cap</v>
          </cell>
          <cell r="C339" t="str">
            <v>-</v>
          </cell>
          <cell r="H339">
            <v>9.1308050441100103E-7</v>
          </cell>
          <cell r="I339">
            <v>1.931665838703455E-6</v>
          </cell>
          <cell r="J339">
            <v>8.67907164914545E-7</v>
          </cell>
        </row>
        <row r="340">
          <cell r="A340" t="str">
            <v>T_C-BAT-ELC-S1</v>
          </cell>
          <cell r="B340" t="str">
            <v>VAR_fout</v>
          </cell>
          <cell r="C340" t="str">
            <v>TPCAR</v>
          </cell>
          <cell r="H340">
            <v>1.8665711949874775</v>
          </cell>
          <cell r="I340">
            <v>2.3093433251969819</v>
          </cell>
          <cell r="J340">
            <v>2.444682421257844</v>
          </cell>
        </row>
        <row r="341">
          <cell r="A341" t="str">
            <v>T_C-BAT-ELC-S1</v>
          </cell>
          <cell r="B341" t="str">
            <v>VAR_fin</v>
          </cell>
          <cell r="C341" t="str">
            <v>T-ELC-car-BatSTGOut_S1</v>
          </cell>
          <cell r="H341">
            <v>1.0007526056307252</v>
          </cell>
          <cell r="I341">
            <v>1.200065480040545</v>
          </cell>
          <cell r="J341">
            <v>1.1548426552190116</v>
          </cell>
        </row>
        <row r="342">
          <cell r="A342" t="str">
            <v>T_C-BAT-ELC-S1</v>
          </cell>
          <cell r="B342" t="str">
            <v>VAR_ncap</v>
          </cell>
          <cell r="C342" t="str">
            <v>-</v>
          </cell>
          <cell r="H342">
            <v>0.173394019666051</v>
          </cell>
          <cell r="I342">
            <v>0.15340762808080499</v>
          </cell>
          <cell r="J342">
            <v>0.29369199016398601</v>
          </cell>
        </row>
        <row r="343">
          <cell r="A343" t="str">
            <v>T_C-BAT-ELC-S1</v>
          </cell>
          <cell r="B343" t="str">
            <v>VAR_cap</v>
          </cell>
          <cell r="C343" t="str">
            <v>-</v>
          </cell>
          <cell r="H343">
            <v>0.28362554457395539</v>
          </cell>
          <cell r="I343">
            <v>0.35093829313698355</v>
          </cell>
          <cell r="J343">
            <v>0.37152017480650823</v>
          </cell>
        </row>
        <row r="344">
          <cell r="A344" t="str">
            <v>D-TNGA</v>
          </cell>
          <cell r="B344" t="str">
            <v>VAR_fout</v>
          </cell>
          <cell r="C344" t="str">
            <v>CO2</v>
          </cell>
          <cell r="H344">
            <v>1.4180469938356299</v>
          </cell>
          <cell r="I344">
            <v>1.0184871796922199</v>
          </cell>
          <cell r="J344">
            <v>9.3399352995123905E-2</v>
          </cell>
        </row>
        <row r="345">
          <cell r="A345" t="str">
            <v>D-TNGA</v>
          </cell>
          <cell r="B345" t="str">
            <v>VAR_fout</v>
          </cell>
          <cell r="C345" t="str">
            <v>TNGA</v>
          </cell>
          <cell r="H345">
            <v>2.570310729620677E-2</v>
          </cell>
          <cell r="I345">
            <v>2.2735012098463524E-2</v>
          </cell>
          <cell r="J345">
            <v>1.8532994486810067E-3</v>
          </cell>
        </row>
        <row r="346">
          <cell r="A346" t="str">
            <v>D-TNGA</v>
          </cell>
          <cell r="B346" t="str">
            <v>VAR_fin</v>
          </cell>
          <cell r="C346" t="str">
            <v>NGA</v>
          </cell>
          <cell r="H346">
            <v>2.5142677195667235E-2</v>
          </cell>
          <cell r="I346">
            <v>1.8058283327876293E-2</v>
          </cell>
          <cell r="J346">
            <v>1.6560168970766633E-3</v>
          </cell>
        </row>
        <row r="347">
          <cell r="A347" t="str">
            <v>D-TNGA</v>
          </cell>
          <cell r="B347" t="str">
            <v>VAR_fin</v>
          </cell>
          <cell r="C347" t="str">
            <v>BNGA</v>
          </cell>
          <cell r="H347">
            <v>5.6706455280150253E-4</v>
          </cell>
          <cell r="I347">
            <v>5.2008666727126037E-3</v>
          </cell>
          <cell r="J347">
            <v>2.3008271944187312E-4</v>
          </cell>
        </row>
        <row r="348">
          <cell r="A348" t="str">
            <v>D-TNGA</v>
          </cell>
          <cell r="B348" t="str">
            <v>VAR_fin</v>
          </cell>
          <cell r="C348" t="str">
            <v>H2</v>
          </cell>
          <cell r="H348">
            <v>1.7232691324701272E-4</v>
          </cell>
          <cell r="I348">
            <v>1.4922349188641721E-4</v>
          </cell>
          <cell r="J348">
            <v>2.7065492257037096E-5</v>
          </cell>
        </row>
        <row r="349">
          <cell r="A349" t="str">
            <v>D-TNGA</v>
          </cell>
          <cell r="B349" t="str">
            <v>VAR_ncap</v>
          </cell>
          <cell r="C349" t="str">
            <v>-</v>
          </cell>
          <cell r="H349">
            <v>5.2417761893435698E-7</v>
          </cell>
          <cell r="I349">
            <v>6.0569922772721996E-7</v>
          </cell>
          <cell r="J349">
            <v>2.0204945405096598E-6</v>
          </cell>
        </row>
        <row r="350">
          <cell r="A350" t="str">
            <v>D-TNGA</v>
          </cell>
          <cell r="B350" t="str">
            <v>VAR_cap</v>
          </cell>
          <cell r="C350" t="str">
            <v>-</v>
          </cell>
          <cell r="H350">
            <v>0.95962035516213262</v>
          </cell>
          <cell r="I350">
            <v>0.95962096086136039</v>
          </cell>
          <cell r="J350">
            <v>0.48125863770984484</v>
          </cell>
        </row>
        <row r="351">
          <cell r="A351" t="str">
            <v>T_C-BAT-ELC-S2</v>
          </cell>
          <cell r="B351" t="str">
            <v>VAR_fout</v>
          </cell>
          <cell r="C351" t="str">
            <v>TPCAR</v>
          </cell>
          <cell r="H351">
            <v>16.102839960949712</v>
          </cell>
          <cell r="I351">
            <v>18.147721738796353</v>
          </cell>
          <cell r="J351">
            <v>18.029989984140418</v>
          </cell>
        </row>
        <row r="352">
          <cell r="A352" t="str">
            <v>T_C-BAT-ELC-S2</v>
          </cell>
          <cell r="B352" t="str">
            <v>VAR_fin</v>
          </cell>
          <cell r="C352" t="str">
            <v>T-ELC-car-BatSTGOut_S2</v>
          </cell>
          <cell r="H352">
            <v>10.596580506661818</v>
          </cell>
          <cell r="I352">
            <v>11.665328046647472</v>
          </cell>
          <cell r="J352">
            <v>10.495189067801713</v>
          </cell>
        </row>
        <row r="353">
          <cell r="A353" t="str">
            <v>T_C-BAT-ELC-S2</v>
          </cell>
          <cell r="B353" t="str">
            <v>VAR_ncap</v>
          </cell>
          <cell r="C353" t="str">
            <v>-</v>
          </cell>
          <cell r="H353">
            <v>1.2611255602218301</v>
          </cell>
          <cell r="I353">
            <v>0.63929328267114105</v>
          </cell>
          <cell r="J353">
            <v>1.4805256941626099</v>
          </cell>
        </row>
        <row r="354">
          <cell r="A354" t="str">
            <v>T_C-BAT-ELC-S2</v>
          </cell>
          <cell r="B354" t="str">
            <v>VAR_cap</v>
          </cell>
          <cell r="C354" t="str">
            <v>-</v>
          </cell>
          <cell r="H354">
            <v>1.6940411235726847</v>
          </cell>
          <cell r="I354">
            <v>1.9140194515338165</v>
          </cell>
          <cell r="J354">
            <v>1.9016938837838477</v>
          </cell>
        </row>
        <row r="355">
          <cell r="A355" t="str">
            <v>TFLGV-BeVELCExt</v>
          </cell>
          <cell r="B355" t="str">
            <v>VAR_fout</v>
          </cell>
          <cell r="C355" t="str">
            <v>TFLGV</v>
          </cell>
        </row>
        <row r="356">
          <cell r="A356" t="str">
            <v>TFLGV-BeVELCExt</v>
          </cell>
          <cell r="B356" t="str">
            <v>VAR_fin</v>
          </cell>
          <cell r="C356" t="str">
            <v>TELC</v>
          </cell>
        </row>
        <row r="357">
          <cell r="A357" t="str">
            <v>TFLGV-BeVELCExt</v>
          </cell>
          <cell r="B357" t="str">
            <v>VAR_cap</v>
          </cell>
          <cell r="C357" t="str">
            <v>-</v>
          </cell>
        </row>
        <row r="358">
          <cell r="A358" t="str">
            <v>T_C-BAT-ELC-S3</v>
          </cell>
          <cell r="B358" t="str">
            <v>VAR_fout</v>
          </cell>
          <cell r="C358" t="str">
            <v>TPCAR</v>
          </cell>
          <cell r="H358">
            <v>1.0528861819143671</v>
          </cell>
          <cell r="I358">
            <v>6.8273394467185717</v>
          </cell>
          <cell r="J358">
            <v>14.503173317978515</v>
          </cell>
        </row>
        <row r="359">
          <cell r="A359" t="str">
            <v>T_C-BAT-ELC-S3</v>
          </cell>
          <cell r="B359" t="str">
            <v>VAR_fin</v>
          </cell>
          <cell r="C359" t="str">
            <v>T-ELC-car-BatSTGOut_S3</v>
          </cell>
          <cell r="H359">
            <v>0.75059133717461024</v>
          </cell>
          <cell r="I359">
            <v>4.6399034711486822</v>
          </cell>
          <cell r="J359">
            <v>9.0519590566977133</v>
          </cell>
        </row>
        <row r="360">
          <cell r="A360" t="str">
            <v>T_C-BAT-ELC-S3</v>
          </cell>
          <cell r="B360" t="str">
            <v>VAR_ncap</v>
          </cell>
          <cell r="C360" t="str">
            <v>-</v>
          </cell>
          <cell r="H360">
            <v>6.7641367869409899E-2</v>
          </cell>
          <cell r="I360">
            <v>0.428254177212335</v>
          </cell>
          <cell r="J360">
            <v>0.89495112860668702</v>
          </cell>
        </row>
        <row r="361">
          <cell r="A361" t="str">
            <v>T_C-BAT-ELC-S3</v>
          </cell>
          <cell r="B361" t="str">
            <v>VAR_cap</v>
          </cell>
          <cell r="C361" t="str">
            <v>-</v>
          </cell>
          <cell r="H361">
            <v>7.247350072501052E-2</v>
          </cell>
          <cell r="I361">
            <v>0.46950430475270327</v>
          </cell>
          <cell r="J361">
            <v>0.99726555948507778</v>
          </cell>
        </row>
        <row r="362">
          <cell r="A362" t="str">
            <v>T_C-BAT-ELC-S4</v>
          </cell>
          <cell r="B362" t="str">
            <v>VAR_fout</v>
          </cell>
          <cell r="C362" t="str">
            <v>TPCAR</v>
          </cell>
          <cell r="H362">
            <v>21.426085308695161</v>
          </cell>
          <cell r="I362">
            <v>22.691001881918915</v>
          </cell>
          <cell r="J362">
            <v>23.555214617538709</v>
          </cell>
        </row>
        <row r="363">
          <cell r="A363" t="str">
            <v>T_C-BAT-ELC-S4</v>
          </cell>
          <cell r="B363" t="str">
            <v>VAR_fin</v>
          </cell>
          <cell r="C363" t="str">
            <v>T-ELC-car-BatSTGOut_S4</v>
          </cell>
          <cell r="H363">
            <v>16.137756644326927</v>
          </cell>
          <cell r="I363">
            <v>16.446183789364554</v>
          </cell>
          <cell r="J363">
            <v>15.475746163925661</v>
          </cell>
        </row>
        <row r="364">
          <cell r="A364" t="str">
            <v>T_C-BAT-ELC-S4</v>
          </cell>
          <cell r="B364" t="str">
            <v>VAR_ncap</v>
          </cell>
          <cell r="C364" t="str">
            <v>-</v>
          </cell>
          <cell r="H364">
            <v>0.90022612216576203</v>
          </cell>
          <cell r="I364">
            <v>0.88229648314342601</v>
          </cell>
          <cell r="J364">
            <v>1.9111231341313</v>
          </cell>
        </row>
        <row r="365">
          <cell r="A365" t="str">
            <v>T_C-BAT-ELC-S4</v>
          </cell>
          <cell r="B365" t="str">
            <v>VAR_cap</v>
          </cell>
          <cell r="C365" t="str">
            <v>-</v>
          </cell>
          <cell r="H365">
            <v>1.6873992538047435</v>
          </cell>
          <cell r="I365">
            <v>1.9427247972465882</v>
          </cell>
          <cell r="J365">
            <v>2.3019879312742435</v>
          </cell>
        </row>
        <row r="366">
          <cell r="A366" t="str">
            <v>T_B_c-ICENGA-S1</v>
          </cell>
          <cell r="B366" t="str">
            <v>VAR_fout</v>
          </cell>
          <cell r="C366" t="str">
            <v>CO2_T</v>
          </cell>
          <cell r="H366">
            <v>1.0066700181915701E-3</v>
          </cell>
          <cell r="I366">
            <v>1.9796957938106102E-3</v>
          </cell>
          <cell r="J366">
            <v>8.0854520611598705E-4</v>
          </cell>
        </row>
        <row r="367">
          <cell r="A367" t="str">
            <v>T_B_c-ICENGA-S1</v>
          </cell>
          <cell r="B367" t="str">
            <v>VAR_fout</v>
          </cell>
          <cell r="C367" t="str">
            <v>TPBSc</v>
          </cell>
          <cell r="H367">
            <v>2.5938621967600807E-6</v>
          </cell>
          <cell r="I367">
            <v>5.3672882133852786E-6</v>
          </cell>
          <cell r="J367">
            <v>2.1921020231205616E-6</v>
          </cell>
        </row>
        <row r="368">
          <cell r="A368" t="str">
            <v>T_B_c-ICENGA-S1</v>
          </cell>
          <cell r="B368" t="str">
            <v>VAR_fin</v>
          </cell>
          <cell r="C368" t="str">
            <v>TNGA</v>
          </cell>
          <cell r="H368">
            <v>1.784875918779382E-5</v>
          </cell>
          <cell r="I368">
            <v>3.5100989251961258E-5</v>
          </cell>
          <cell r="J368">
            <v>1.4335907909857922E-5</v>
          </cell>
        </row>
        <row r="369">
          <cell r="A369" t="str">
            <v>T_B_c-ICENGA-S1</v>
          </cell>
          <cell r="B369" t="str">
            <v>VAR_ncap</v>
          </cell>
          <cell r="C369" t="str">
            <v>-</v>
          </cell>
          <cell r="H369">
            <v>6.9799163720232404E-8</v>
          </cell>
          <cell r="I369">
            <v>1.17867138844237E-7</v>
          </cell>
        </row>
        <row r="370">
          <cell r="A370" t="str">
            <v>T_B_c-ICENGA-S1</v>
          </cell>
          <cell r="B370" t="str">
            <v>VAR_cap</v>
          </cell>
          <cell r="C370" t="str">
            <v>-</v>
          </cell>
          <cell r="H370">
            <v>9.6888734423458958E-8</v>
          </cell>
          <cell r="I370">
            <v>1.1094881053951619E-7</v>
          </cell>
          <cell r="J370">
            <v>7.1359953702572405E-8</v>
          </cell>
        </row>
        <row r="371">
          <cell r="A371" t="str">
            <v>TFLGV-FCLH2O</v>
          </cell>
          <cell r="B371" t="str">
            <v>VAR_fout</v>
          </cell>
          <cell r="C371" t="str">
            <v>TFLGV</v>
          </cell>
          <cell r="H371">
            <v>1.867246429924277E-5</v>
          </cell>
          <cell r="I371">
            <v>1.66141970095118E-5</v>
          </cell>
          <cell r="J371">
            <v>1.2803625743286577E-5</v>
          </cell>
        </row>
        <row r="372">
          <cell r="A372" t="str">
            <v>TFLGV-FCLH2O</v>
          </cell>
          <cell r="B372" t="str">
            <v>VAR_fin</v>
          </cell>
          <cell r="C372" t="str">
            <v>TH2O</v>
          </cell>
          <cell r="H372">
            <v>3.5175967202396151E-5</v>
          </cell>
          <cell r="I372">
            <v>2.9486728211733392E-5</v>
          </cell>
          <cell r="J372">
            <v>2.1610040130131685E-5</v>
          </cell>
        </row>
        <row r="373">
          <cell r="A373" t="str">
            <v>TFLGV-FCLH2O</v>
          </cell>
          <cell r="B373" t="str">
            <v>VAR_ncap</v>
          </cell>
          <cell r="C373" t="str">
            <v>-</v>
          </cell>
          <cell r="H373">
            <v>5.5293048969121403E-7</v>
          </cell>
          <cell r="I373">
            <v>6.4156513030514898E-7</v>
          </cell>
          <cell r="J373">
            <v>8.2274575863198298E-7</v>
          </cell>
        </row>
        <row r="374">
          <cell r="A374" t="str">
            <v>TFLGV-FCLH2O</v>
          </cell>
          <cell r="B374" t="str">
            <v>VAR_cap</v>
          </cell>
          <cell r="C374" t="str">
            <v>-</v>
          </cell>
          <cell r="H374">
            <v>1.2720827661292399E-6</v>
          </cell>
          <cell r="I374">
            <v>1.2178587125204306E-6</v>
          </cell>
          <cell r="J374">
            <v>1.2415270829621101E-6</v>
          </cell>
        </row>
        <row r="375">
          <cell r="A375" t="str">
            <v>T_B_c-ICENGA-S2</v>
          </cell>
          <cell r="B375" t="str">
            <v>VAR_fout</v>
          </cell>
          <cell r="C375" t="str">
            <v>CO2_T</v>
          </cell>
          <cell r="H375">
            <v>5.0264114791187303E-4</v>
          </cell>
          <cell r="I375">
            <v>3.3641355599333699E-3</v>
          </cell>
          <cell r="J375">
            <v>1.28299465513101E-3</v>
          </cell>
        </row>
        <row r="376">
          <cell r="A376" t="str">
            <v>T_B_c-ICENGA-S2</v>
          </cell>
          <cell r="B376" t="str">
            <v>VAR_fout</v>
          </cell>
          <cell r="C376" t="str">
            <v>TPBSc</v>
          </cell>
          <cell r="H376">
            <v>9.0771571607781782E-7</v>
          </cell>
          <cell r="I376">
            <v>6.3766950975517155E-6</v>
          </cell>
          <cell r="J376">
            <v>2.4319072706216971E-6</v>
          </cell>
        </row>
        <row r="377">
          <cell r="A377" t="str">
            <v>T_B_c-ICENGA-S2</v>
          </cell>
          <cell r="B377" t="str">
            <v>VAR_fin</v>
          </cell>
          <cell r="C377" t="str">
            <v>TNGA</v>
          </cell>
          <cell r="H377">
            <v>8.9120770906360568E-6</v>
          </cell>
          <cell r="I377">
            <v>5.9647793615839915E-5</v>
          </cell>
          <cell r="J377">
            <v>2.2748132183173905E-5</v>
          </cell>
        </row>
        <row r="378">
          <cell r="A378" t="str">
            <v>T_B_c-ICENGA-S2</v>
          </cell>
          <cell r="B378" t="str">
            <v>VAR_ncap</v>
          </cell>
          <cell r="C378" t="str">
            <v>-</v>
          </cell>
          <cell r="H378">
            <v>3.2127672704853897E-8</v>
          </cell>
          <cell r="I378">
            <v>1.2456616886238201E-7</v>
          </cell>
        </row>
        <row r="379">
          <cell r="A379" t="str">
            <v>T_B_c-ICENGA-S2</v>
          </cell>
          <cell r="B379" t="str">
            <v>VAR_cap</v>
          </cell>
          <cell r="C379" t="str">
            <v>-</v>
          </cell>
          <cell r="H379">
            <v>5.0471514043058907E-8</v>
          </cell>
          <cell r="I379">
            <v>9.5212088848529993E-8</v>
          </cell>
          <cell r="J379">
            <v>6.8108634107823999E-8</v>
          </cell>
        </row>
        <row r="380">
          <cell r="A380" t="str">
            <v>T_B_u-ICEDSL-S1</v>
          </cell>
          <cell r="B380" t="str">
            <v>VAR_fout</v>
          </cell>
          <cell r="C380" t="str">
            <v>CO2_T</v>
          </cell>
          <cell r="H380">
            <v>3.1020464049385903E-4</v>
          </cell>
        </row>
        <row r="381">
          <cell r="A381" t="str">
            <v>T_B_u-ICEDSL-S1</v>
          </cell>
          <cell r="B381" t="str">
            <v>VAR_fout</v>
          </cell>
          <cell r="C381" t="str">
            <v>TPBSu</v>
          </cell>
          <cell r="H381">
            <v>6.5527741355854402E-7</v>
          </cell>
        </row>
        <row r="382">
          <cell r="A382" t="str">
            <v>T_B_u-ICEDSL-S1</v>
          </cell>
          <cell r="B382" t="str">
            <v>VAR_fin</v>
          </cell>
          <cell r="C382" t="str">
            <v>TDSL</v>
          </cell>
          <cell r="H382">
            <v>4.2319869098752893E-6</v>
          </cell>
        </row>
        <row r="383">
          <cell r="A383" t="str">
            <v>T_B_u-ICEDSL-S1</v>
          </cell>
          <cell r="B383" t="str">
            <v>VAR_ncap</v>
          </cell>
          <cell r="C383" t="str">
            <v>-</v>
          </cell>
          <cell r="H383">
            <v>2.6182427266659799E-8</v>
          </cell>
        </row>
        <row r="384">
          <cell r="A384" t="str">
            <v>T_B_u-ICEDSL-S1</v>
          </cell>
          <cell r="B384" t="str">
            <v>VAR_cap</v>
          </cell>
          <cell r="C384" t="str">
            <v>-</v>
          </cell>
          <cell r="H384">
            <v>2.6560394501991529E-8</v>
          </cell>
          <cell r="I384">
            <v>-1.7878141698992014E-9</v>
          </cell>
          <cell r="J384">
            <v>4.5947184566640602E-9</v>
          </cell>
        </row>
        <row r="385">
          <cell r="A385" t="str">
            <v>T_B_c-ICENGA-S3</v>
          </cell>
          <cell r="B385" t="str">
            <v>VAR_fout</v>
          </cell>
          <cell r="C385" t="str">
            <v>CO2_T</v>
          </cell>
        </row>
        <row r="386">
          <cell r="A386" t="str">
            <v>T_B_c-ICENGA-S3</v>
          </cell>
          <cell r="B386" t="str">
            <v>VAR_fout</v>
          </cell>
          <cell r="C386" t="str">
            <v>TPBSc</v>
          </cell>
        </row>
        <row r="387">
          <cell r="A387" t="str">
            <v>T_B_c-ICENGA-S3</v>
          </cell>
          <cell r="B387" t="str">
            <v>VAR_fin</v>
          </cell>
          <cell r="C387" t="str">
            <v>TNGA</v>
          </cell>
        </row>
        <row r="388">
          <cell r="A388" t="str">
            <v>T_B_c-ICENGA-S3</v>
          </cell>
          <cell r="B388" t="str">
            <v>VAR_ncap</v>
          </cell>
          <cell r="C388" t="str">
            <v>-</v>
          </cell>
          <cell r="H388">
            <v>1.3907733881549701E-8</v>
          </cell>
        </row>
        <row r="389">
          <cell r="A389" t="str">
            <v>T_B_c-ICENGA-S3</v>
          </cell>
          <cell r="B389" t="str">
            <v>VAR_cap</v>
          </cell>
          <cell r="C389" t="str">
            <v>-</v>
          </cell>
          <cell r="H389">
            <v>2.8067723210081199E-8</v>
          </cell>
          <cell r="I389">
            <v>-1.0302313892680008E-9</v>
          </cell>
        </row>
        <row r="390">
          <cell r="A390" t="str">
            <v>T_B_u-ICEDSL-S2</v>
          </cell>
          <cell r="B390" t="str">
            <v>VAR_fout</v>
          </cell>
          <cell r="C390" t="str">
            <v>CO2_T</v>
          </cell>
        </row>
        <row r="391">
          <cell r="A391" t="str">
            <v>T_B_u-ICEDSL-S2</v>
          </cell>
          <cell r="B391" t="str">
            <v>VAR_fout</v>
          </cell>
          <cell r="C391" t="str">
            <v>TPBSu</v>
          </cell>
        </row>
        <row r="392">
          <cell r="A392" t="str">
            <v>T_B_u-ICEDSL-S2</v>
          </cell>
          <cell r="B392" t="str">
            <v>VAR_fin</v>
          </cell>
          <cell r="C392" t="str">
            <v>TDSL</v>
          </cell>
        </row>
        <row r="393">
          <cell r="A393" t="str">
            <v>T_B_u-ICEDSL-S2</v>
          </cell>
          <cell r="B393" t="str">
            <v>VAR_ncap</v>
          </cell>
          <cell r="C393" t="str">
            <v>-</v>
          </cell>
          <cell r="H393">
            <v>1.7051453963620101E-8</v>
          </cell>
          <cell r="I393">
            <v>1.0309984051380599E-8</v>
          </cell>
        </row>
        <row r="394">
          <cell r="A394" t="str">
            <v>T_B_u-ICEDSL-S2</v>
          </cell>
          <cell r="B394" t="str">
            <v>VAR_cap</v>
          </cell>
          <cell r="C394" t="str">
            <v>-</v>
          </cell>
          <cell r="H394">
            <v>-9.1730858642102885E-9</v>
          </cell>
          <cell r="I394">
            <v>-9.8017478665463028E-9</v>
          </cell>
          <cell r="J394">
            <v>8.1628479447495492E-9</v>
          </cell>
        </row>
        <row r="395">
          <cell r="A395" t="str">
            <v>T_B_c-ICENGA-S4</v>
          </cell>
          <cell r="B395" t="str">
            <v>VAR_fout</v>
          </cell>
          <cell r="C395" t="str">
            <v>CO2_T</v>
          </cell>
        </row>
        <row r="396">
          <cell r="A396" t="str">
            <v>T_B_c-ICENGA-S4</v>
          </cell>
          <cell r="B396" t="str">
            <v>VAR_fout</v>
          </cell>
          <cell r="C396" t="str">
            <v>TPBSc</v>
          </cell>
        </row>
        <row r="397">
          <cell r="A397" t="str">
            <v>T_B_c-ICENGA-S4</v>
          </cell>
          <cell r="B397" t="str">
            <v>VAR_fin</v>
          </cell>
          <cell r="C397" t="str">
            <v>TNGA</v>
          </cell>
        </row>
        <row r="398">
          <cell r="A398" t="str">
            <v>T_B_c-ICENGA-S4</v>
          </cell>
          <cell r="B398" t="str">
            <v>VAR_ncap</v>
          </cell>
          <cell r="C398" t="str">
            <v>-</v>
          </cell>
        </row>
        <row r="399">
          <cell r="A399" t="str">
            <v>T_B_c-ICENGA-S4</v>
          </cell>
          <cell r="B399" t="str">
            <v>VAR_cap</v>
          </cell>
          <cell r="C399" t="str">
            <v>-</v>
          </cell>
          <cell r="H399">
            <v>2.71543439289854E-9</v>
          </cell>
          <cell r="I399">
            <v>-1.18567660393355E-8</v>
          </cell>
        </row>
        <row r="400">
          <cell r="A400" t="str">
            <v>T_B_u-ICEDSL-S3</v>
          </cell>
          <cell r="B400" t="str">
            <v>VAR_fout</v>
          </cell>
          <cell r="C400" t="str">
            <v>CO2_T</v>
          </cell>
        </row>
        <row r="401">
          <cell r="A401" t="str">
            <v>T_B_u-ICEDSL-S3</v>
          </cell>
          <cell r="B401" t="str">
            <v>VAR_fout</v>
          </cell>
          <cell r="C401" t="str">
            <v>TPBSu</v>
          </cell>
        </row>
        <row r="402">
          <cell r="A402" t="str">
            <v>T_B_u-ICEDSL-S3</v>
          </cell>
          <cell r="B402" t="str">
            <v>VAR_fin</v>
          </cell>
          <cell r="C402" t="str">
            <v>TDSL</v>
          </cell>
        </row>
        <row r="403">
          <cell r="A403" t="str">
            <v>T_B_u-ICEDSL-S3</v>
          </cell>
          <cell r="B403" t="str">
            <v>VAR_ncap</v>
          </cell>
          <cell r="C403" t="str">
            <v>-</v>
          </cell>
        </row>
        <row r="404">
          <cell r="A404" t="str">
            <v>T_B_u-ICEDSL-S3</v>
          </cell>
          <cell r="B404" t="str">
            <v>VAR_cap</v>
          </cell>
          <cell r="C404" t="str">
            <v>-</v>
          </cell>
          <cell r="I404">
            <v>-1.1387223850602699E-8</v>
          </cell>
        </row>
        <row r="405">
          <cell r="A405" t="str">
            <v>T_B_u-ICEDSL-S4</v>
          </cell>
          <cell r="B405" t="str">
            <v>VAR_fout</v>
          </cell>
          <cell r="C405" t="str">
            <v>CO2_T</v>
          </cell>
          <cell r="J405">
            <v>6.2381677755825402E-4</v>
          </cell>
        </row>
        <row r="406">
          <cell r="A406" t="str">
            <v>T_B_u-ICEDSL-S4</v>
          </cell>
          <cell r="B406" t="str">
            <v>VAR_fout</v>
          </cell>
          <cell r="C406" t="str">
            <v>TPBSu</v>
          </cell>
          <cell r="J406">
            <v>4.2787326596722006E-7</v>
          </cell>
        </row>
        <row r="407">
          <cell r="A407" t="str">
            <v>T_B_u-ICEDSL-S4</v>
          </cell>
          <cell r="B407" t="str">
            <v>VAR_fin</v>
          </cell>
          <cell r="C407" t="str">
            <v>TDSL</v>
          </cell>
          <cell r="J407">
            <v>8.510460812527349E-6</v>
          </cell>
        </row>
        <row r="408">
          <cell r="A408" t="str">
            <v>T_B_u-ICEDSL-S4</v>
          </cell>
          <cell r="B408" t="str">
            <v>VAR_ncap</v>
          </cell>
          <cell r="C408" t="str">
            <v>-</v>
          </cell>
        </row>
        <row r="409">
          <cell r="A409" t="str">
            <v>T_B_u-ICEDSL-S4</v>
          </cell>
          <cell r="B409" t="str">
            <v>VAR_cap</v>
          </cell>
          <cell r="C409" t="str">
            <v>-</v>
          </cell>
          <cell r="H409">
            <v>-1.28494708261142E-8</v>
          </cell>
          <cell r="I409">
            <v>-3.2626241288121703E-8</v>
          </cell>
        </row>
        <row r="410">
          <cell r="A410" t="str">
            <v>D-TBDS1intl</v>
          </cell>
          <cell r="B410" t="str">
            <v>VAR_fout</v>
          </cell>
          <cell r="C410" t="str">
            <v>TKERintl_SAF</v>
          </cell>
          <cell r="H410">
            <v>16.367838259247598</v>
          </cell>
          <cell r="I410">
            <v>27.295710726448601</v>
          </cell>
          <cell r="J410">
            <v>75.456217540015004</v>
          </cell>
        </row>
        <row r="411">
          <cell r="A411" t="str">
            <v>D-TBDS1intl</v>
          </cell>
          <cell r="B411" t="str">
            <v>VAR_fin</v>
          </cell>
          <cell r="C411" t="str">
            <v>BDS1</v>
          </cell>
          <cell r="H411">
            <v>16.367838259247598</v>
          </cell>
          <cell r="I411">
            <v>27.295710726448601</v>
          </cell>
          <cell r="J411">
            <v>75.456217540015004</v>
          </cell>
        </row>
        <row r="412">
          <cell r="A412" t="str">
            <v>T_B_c-ICENGAEXT</v>
          </cell>
          <cell r="B412" t="str">
            <v>VAR_fout</v>
          </cell>
          <cell r="C412" t="str">
            <v>CO2_T</v>
          </cell>
        </row>
        <row r="413">
          <cell r="A413" t="str">
            <v>T_B_c-ICENGAEXT</v>
          </cell>
          <cell r="B413" t="str">
            <v>VAR_fout</v>
          </cell>
          <cell r="C413" t="str">
            <v>TPBSc</v>
          </cell>
        </row>
        <row r="414">
          <cell r="A414" t="str">
            <v>T_B_c-ICENGAEXT</v>
          </cell>
          <cell r="B414" t="str">
            <v>VAR_fin</v>
          </cell>
          <cell r="C414" t="str">
            <v>TNGA</v>
          </cell>
        </row>
        <row r="415">
          <cell r="A415" t="str">
            <v>T_B_c-ICENGAEXT</v>
          </cell>
          <cell r="B415" t="str">
            <v>VAR_cap</v>
          </cell>
          <cell r="C415" t="str">
            <v>-</v>
          </cell>
        </row>
        <row r="416">
          <cell r="A416" t="str">
            <v>T_B_u-ICEDSLEXT</v>
          </cell>
          <cell r="B416" t="str">
            <v>VAR_fout</v>
          </cell>
          <cell r="C416" t="str">
            <v>CO2_T</v>
          </cell>
        </row>
        <row r="417">
          <cell r="A417" t="str">
            <v>T_B_u-ICEDSLEXT</v>
          </cell>
          <cell r="B417" t="str">
            <v>VAR_fout</v>
          </cell>
          <cell r="C417" t="str">
            <v>TPBSu</v>
          </cell>
        </row>
        <row r="418">
          <cell r="A418" t="str">
            <v>T_B_u-ICEDSLEXT</v>
          </cell>
          <cell r="B418" t="str">
            <v>VAR_fin</v>
          </cell>
          <cell r="C418" t="str">
            <v>TDSL</v>
          </cell>
        </row>
        <row r="419">
          <cell r="A419" t="str">
            <v>T_B_u-ICEDSLEXT</v>
          </cell>
          <cell r="B419" t="str">
            <v>VAR_cap</v>
          </cell>
          <cell r="C419" t="str">
            <v>-</v>
          </cell>
        </row>
        <row r="420">
          <cell r="A420" t="str">
            <v>D-T-ELC-LGV</v>
          </cell>
          <cell r="B420" t="str">
            <v>VAR_fout</v>
          </cell>
          <cell r="C420" t="str">
            <v>T-ELC-LGV_BatSTGin</v>
          </cell>
          <cell r="H420">
            <v>5.1919505669220145</v>
          </cell>
          <cell r="I420">
            <v>7.295902271260311</v>
          </cell>
          <cell r="J420">
            <v>7.8857232943155351</v>
          </cell>
        </row>
        <row r="421">
          <cell r="A421" t="str">
            <v>D-T-ELC-LGV</v>
          </cell>
          <cell r="B421" t="str">
            <v>VAR_fin</v>
          </cell>
          <cell r="C421" t="str">
            <v>TELC</v>
          </cell>
          <cell r="H421">
            <v>5.1919505669220145</v>
          </cell>
          <cell r="I421">
            <v>7.295902271260311</v>
          </cell>
          <cell r="J421">
            <v>7.8857232943155351</v>
          </cell>
        </row>
        <row r="422">
          <cell r="A422" t="str">
            <v>D-T-ELC-LGV</v>
          </cell>
          <cell r="B422" t="str">
            <v>VAR_ncap</v>
          </cell>
          <cell r="C422" t="str">
            <v>-</v>
          </cell>
          <cell r="H422">
            <v>0.37782020098535701</v>
          </cell>
          <cell r="I422">
            <v>0.36345291553064402</v>
          </cell>
          <cell r="J422">
            <v>0.58493996366692602</v>
          </cell>
        </row>
        <row r="423">
          <cell r="A423" t="str">
            <v>D-T-ELC-LGV</v>
          </cell>
          <cell r="B423" t="str">
            <v>VAR_cap</v>
          </cell>
          <cell r="C423" t="str">
            <v>-</v>
          </cell>
          <cell r="H423">
            <v>0.548790462813463</v>
          </cell>
          <cell r="I423">
            <v>0.77117536454988</v>
          </cell>
          <cell r="J423">
            <v>0.83351667530933504</v>
          </cell>
        </row>
        <row r="424">
          <cell r="A424" t="str">
            <v>T_B_c-FCLH2O-S1</v>
          </cell>
          <cell r="B424" t="str">
            <v>VAR_fout</v>
          </cell>
          <cell r="C424" t="str">
            <v>TPBSc</v>
          </cell>
        </row>
        <row r="425">
          <cell r="A425" t="str">
            <v>T_B_c-FCLH2O-S1</v>
          </cell>
          <cell r="B425" t="str">
            <v>VAR_fin</v>
          </cell>
          <cell r="C425" t="str">
            <v>TH2O</v>
          </cell>
        </row>
        <row r="426">
          <cell r="A426" t="str">
            <v>T_B_c-FCLH2O-S1</v>
          </cell>
          <cell r="B426" t="str">
            <v>VAR_ncap</v>
          </cell>
          <cell r="C426" t="str">
            <v>-</v>
          </cell>
          <cell r="H426">
            <v>1.9252537752108398E-8</v>
          </cell>
          <cell r="I426">
            <v>1.44442936255187E-8</v>
          </cell>
        </row>
        <row r="427">
          <cell r="A427" t="str">
            <v>T_B_c-FCLH2O-S1</v>
          </cell>
          <cell r="B427" t="str">
            <v>VAR_cap</v>
          </cell>
          <cell r="C427" t="str">
            <v>-</v>
          </cell>
          <cell r="H427">
            <v>2.96362085242828E-8</v>
          </cell>
          <cell r="I427">
            <v>1.7109362328117301E-8</v>
          </cell>
          <cell r="J427">
            <v>1.0622491259056199E-8</v>
          </cell>
        </row>
        <row r="428">
          <cell r="A428" t="str">
            <v>T_B_c-FCLH2O-S2</v>
          </cell>
          <cell r="B428" t="str">
            <v>VAR_fout</v>
          </cell>
          <cell r="C428" t="str">
            <v>TPBSc</v>
          </cell>
        </row>
        <row r="429">
          <cell r="A429" t="str">
            <v>T_B_c-FCLH2O-S2</v>
          </cell>
          <cell r="B429" t="str">
            <v>VAR_fin</v>
          </cell>
          <cell r="C429" t="str">
            <v>TH2O</v>
          </cell>
        </row>
        <row r="430">
          <cell r="A430" t="str">
            <v>T_B_c-FCLH2O-S2</v>
          </cell>
          <cell r="B430" t="str">
            <v>VAR_ncap</v>
          </cell>
          <cell r="C430" t="str">
            <v>-</v>
          </cell>
          <cell r="H430">
            <v>1.29149270601395E-8</v>
          </cell>
        </row>
        <row r="431">
          <cell r="A431" t="str">
            <v>T_B_c-FCLH2O-S2</v>
          </cell>
          <cell r="B431" t="str">
            <v>VAR_cap</v>
          </cell>
          <cell r="C431" t="str">
            <v>-</v>
          </cell>
          <cell r="H431">
            <v>2.1330553000551803E-8</v>
          </cell>
          <cell r="I431">
            <v>-1.2971981149897504E-8</v>
          </cell>
          <cell r="J431">
            <v>2.2664229380007202E-9</v>
          </cell>
        </row>
        <row r="432">
          <cell r="A432" t="str">
            <v>T_B_c-FCLH2O-S3</v>
          </cell>
          <cell r="B432" t="str">
            <v>VAR_fout</v>
          </cell>
          <cell r="C432" t="str">
            <v>TPBSc</v>
          </cell>
          <cell r="H432">
            <v>4.2200197004951894E-8</v>
          </cell>
        </row>
        <row r="433">
          <cell r="A433" t="str">
            <v>T_B_c-FCLH2O-S3</v>
          </cell>
          <cell r="B433" t="str">
            <v>VAR_fin</v>
          </cell>
          <cell r="C433" t="str">
            <v>TH2O</v>
          </cell>
          <cell r="H433">
            <v>3.730951920756941E-7</v>
          </cell>
        </row>
        <row r="434">
          <cell r="A434" t="str">
            <v>T_B_c-FCLH2O-S3</v>
          </cell>
          <cell r="B434" t="str">
            <v>VAR_ncap</v>
          </cell>
          <cell r="C434" t="str">
            <v>-</v>
          </cell>
          <cell r="H434">
            <v>1.39360605921006E-8</v>
          </cell>
          <cell r="I434">
            <v>1.730255325242E-8</v>
          </cell>
          <cell r="J434">
            <v>1.25467386960774E-8</v>
          </cell>
        </row>
        <row r="435">
          <cell r="A435" t="str">
            <v>T_B_c-FCLH2O-S3</v>
          </cell>
          <cell r="B435" t="str">
            <v>VAR_cap</v>
          </cell>
          <cell r="C435" t="str">
            <v>-</v>
          </cell>
          <cell r="H435">
            <v>2.9730310671347503E-8</v>
          </cell>
          <cell r="I435">
            <v>3.12386138445206E-8</v>
          </cell>
          <cell r="J435">
            <v>1.84732308079567E-8</v>
          </cell>
        </row>
        <row r="436">
          <cell r="A436" t="str">
            <v>T_C-HYBGSLEXT</v>
          </cell>
          <cell r="B436" t="str">
            <v>VAR_fout</v>
          </cell>
          <cell r="C436" t="str">
            <v>CO2_T</v>
          </cell>
        </row>
        <row r="437">
          <cell r="A437" t="str">
            <v>T_C-HYBGSLEXT</v>
          </cell>
          <cell r="B437" t="str">
            <v>VAR_fout</v>
          </cell>
          <cell r="C437" t="str">
            <v>TPCAR</v>
          </cell>
        </row>
        <row r="438">
          <cell r="A438" t="str">
            <v>T_C-HYBGSLEXT</v>
          </cell>
          <cell r="B438" t="str">
            <v>VAR_fin</v>
          </cell>
          <cell r="C438" t="str">
            <v>TGSL</v>
          </cell>
        </row>
        <row r="439">
          <cell r="A439" t="str">
            <v>T_C-HYBGSLEXT</v>
          </cell>
          <cell r="B439" t="str">
            <v>VAR_cap</v>
          </cell>
          <cell r="C439" t="str">
            <v>-</v>
          </cell>
        </row>
        <row r="440">
          <cell r="A440" t="str">
            <v>T_B_c-FCLH2O-S4</v>
          </cell>
          <cell r="B440" t="str">
            <v>VAR_ncap</v>
          </cell>
          <cell r="C440" t="str">
            <v>-</v>
          </cell>
          <cell r="I440">
            <v>1.3423320712834601E-8</v>
          </cell>
        </row>
        <row r="441">
          <cell r="A441" t="str">
            <v>T_B_c-FCLH2O-S4</v>
          </cell>
          <cell r="B441" t="str">
            <v>VAR_cap</v>
          </cell>
          <cell r="C441" t="str">
            <v>-</v>
          </cell>
          <cell r="H441">
            <v>3.9061058942457199E-9</v>
          </cell>
          <cell r="I441">
            <v>1.3423320712834601E-8</v>
          </cell>
          <cell r="J441">
            <v>2.3556402468276701E-9</v>
          </cell>
        </row>
        <row r="442">
          <cell r="A442" t="str">
            <v>TPAVDKEREXT</v>
          </cell>
          <cell r="B442" t="str">
            <v>VAR_fout</v>
          </cell>
          <cell r="C442" t="str">
            <v>CO2_T</v>
          </cell>
          <cell r="H442">
            <v>185.675788544743</v>
          </cell>
          <cell r="I442">
            <v>154.38211110512901</v>
          </cell>
          <cell r="J442">
            <v>123.088433665514</v>
          </cell>
        </row>
        <row r="443">
          <cell r="A443" t="str">
            <v>TPAVDKEREXT</v>
          </cell>
          <cell r="B443" t="str">
            <v>VAR_fout</v>
          </cell>
          <cell r="C443" t="str">
            <v>TPAVD</v>
          </cell>
          <cell r="H443">
            <v>2.5504916008893299</v>
          </cell>
          <cell r="I443">
            <v>2.1206333943012199</v>
          </cell>
          <cell r="J443">
            <v>1.6907751877131001</v>
          </cell>
        </row>
        <row r="444">
          <cell r="A444" t="str">
            <v>TPAVDKEREXT</v>
          </cell>
          <cell r="B444" t="str">
            <v>VAR_fin</v>
          </cell>
          <cell r="C444" t="str">
            <v>TKER</v>
          </cell>
          <cell r="H444">
            <v>2.5504916008893299</v>
          </cell>
          <cell r="I444">
            <v>2.1206333943012199</v>
          </cell>
          <cell r="J444">
            <v>1.6907751877131001</v>
          </cell>
        </row>
        <row r="445">
          <cell r="A445" t="str">
            <v>TPAVDKEREXT</v>
          </cell>
          <cell r="B445" t="str">
            <v>VAR_ncap</v>
          </cell>
          <cell r="C445" t="str">
            <v>-</v>
          </cell>
          <cell r="H445">
            <v>0.85608443909214804</v>
          </cell>
          <cell r="I445">
            <v>0.78913898499531099</v>
          </cell>
          <cell r="J445">
            <v>1.03679284680392</v>
          </cell>
        </row>
        <row r="446">
          <cell r="A446" t="str">
            <v>TPAVDKEREXT</v>
          </cell>
          <cell r="B446" t="str">
            <v>VAR_cap</v>
          </cell>
          <cell r="C446" t="str">
            <v>-</v>
          </cell>
          <cell r="H446">
            <v>3.2793646266639498</v>
          </cell>
          <cell r="I446">
            <v>2.479609372441185</v>
          </cell>
          <cell r="J446">
            <v>1.8837949738660822</v>
          </cell>
        </row>
        <row r="447">
          <cell r="A447" t="str">
            <v>T_C-ICE-GSL-S1</v>
          </cell>
          <cell r="B447" t="str">
            <v>VAR_fout</v>
          </cell>
          <cell r="C447" t="str">
            <v>CO2_T</v>
          </cell>
          <cell r="H447">
            <v>46.112491164067194</v>
          </cell>
          <cell r="I447">
            <v>6.1782033371174085</v>
          </cell>
        </row>
        <row r="448">
          <cell r="A448" t="str">
            <v>T_C-ICE-GSL-S1</v>
          </cell>
          <cell r="B448" t="str">
            <v>VAR_fout</v>
          </cell>
          <cell r="C448" t="str">
            <v>TPCAR</v>
          </cell>
          <cell r="H448">
            <v>0.37444109882059784</v>
          </cell>
          <cell r="I448">
            <v>5.0112267866202286E-2</v>
          </cell>
        </row>
        <row r="449">
          <cell r="A449" t="str">
            <v>T_C-ICE-GSL-S1</v>
          </cell>
          <cell r="B449" t="str">
            <v>VAR_fin</v>
          </cell>
          <cell r="C449" t="str">
            <v>TGSL</v>
          </cell>
          <cell r="H449">
            <v>0.62483050357814607</v>
          </cell>
          <cell r="I449">
            <v>8.3715492372864686E-2</v>
          </cell>
        </row>
        <row r="450">
          <cell r="A450" t="str">
            <v>T_C-ICE-GSL-S1</v>
          </cell>
          <cell r="B450" t="str">
            <v>VAR_ncap</v>
          </cell>
          <cell r="C450" t="str">
            <v>-</v>
          </cell>
        </row>
        <row r="451">
          <cell r="A451" t="str">
            <v>T_C-ICE-GSL-S1</v>
          </cell>
          <cell r="B451" t="str">
            <v>VAR_cap</v>
          </cell>
          <cell r="C451" t="str">
            <v>-</v>
          </cell>
          <cell r="H451">
            <v>5.6874185572303768E-2</v>
          </cell>
          <cell r="I451">
            <v>7.6058023492916044E-3</v>
          </cell>
        </row>
        <row r="452">
          <cell r="A452" t="str">
            <v>V2G</v>
          </cell>
          <cell r="B452" t="str">
            <v>VAR_fout</v>
          </cell>
          <cell r="C452" t="str">
            <v>ELC35</v>
          </cell>
          <cell r="H452">
            <v>0.16640318598601725</v>
          </cell>
          <cell r="I452">
            <v>0.62417611165136133</v>
          </cell>
          <cell r="J452">
            <v>0.97201757398530531</v>
          </cell>
        </row>
        <row r="453">
          <cell r="A453" t="str">
            <v>V2G</v>
          </cell>
          <cell r="B453" t="str">
            <v>VAR_fin</v>
          </cell>
          <cell r="C453" t="str">
            <v>T-ELC-Bus_c_BatSTGout_S1</v>
          </cell>
          <cell r="H453">
            <v>4.8025053733948908E-3</v>
          </cell>
          <cell r="I453">
            <v>6.3013984574863541E-3</v>
          </cell>
          <cell r="J453">
            <v>2.9502779345082844E-3</v>
          </cell>
        </row>
        <row r="454">
          <cell r="A454" t="str">
            <v>V2G</v>
          </cell>
          <cell r="B454" t="str">
            <v>VAR_fin</v>
          </cell>
          <cell r="C454" t="str">
            <v>T-ELC-Bus_c_BatSTGout_S2</v>
          </cell>
          <cell r="H454">
            <v>4.9381096861674445E-3</v>
          </cell>
          <cell r="I454">
            <v>7.0466611068302591E-3</v>
          </cell>
          <cell r="J454">
            <v>3.0237026808789089E-3</v>
          </cell>
        </row>
        <row r="455">
          <cell r="A455" t="str">
            <v>V2G</v>
          </cell>
          <cell r="B455" t="str">
            <v>VAR_fin</v>
          </cell>
          <cell r="C455" t="str">
            <v>T-ELC-Bus_c_BatSTGout_S3</v>
          </cell>
          <cell r="H455">
            <v>2.1541045286735702E-3</v>
          </cell>
          <cell r="I455">
            <v>2.7252872898882062E-3</v>
          </cell>
          <cell r="J455">
            <v>1.6751385158359485E-3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T-ELC-Bus_c_BatSTGout_S4</v>
          </cell>
          <cell r="H456">
            <v>8.6941124726375583E-5</v>
          </cell>
          <cell r="I456">
            <v>7.8109421731570696E-4</v>
          </cell>
          <cell r="J456">
            <v>7.0934212781497287E-4</v>
          </cell>
        </row>
        <row r="457">
          <cell r="A457" t="str">
            <v>V2G</v>
          </cell>
          <cell r="B457" t="str">
            <v>VAR_fin</v>
          </cell>
          <cell r="C457" t="str">
            <v>T-ELC-car-BatSTGOut_S1</v>
          </cell>
          <cell r="H457">
            <v>1.7855473865031796E-2</v>
          </cell>
          <cell r="I457">
            <v>0.21202434065735551</v>
          </cell>
          <cell r="J457">
            <v>0.41132808014319017</v>
          </cell>
        </row>
        <row r="458">
          <cell r="A458" t="str">
            <v>V2G</v>
          </cell>
          <cell r="B458" t="str">
            <v>VAR_fin</v>
          </cell>
          <cell r="C458" t="str">
            <v>T-ELC-car-BatSTGOut_S2</v>
          </cell>
          <cell r="H458">
            <v>1.0583137121260315E-2</v>
          </cell>
          <cell r="I458">
            <v>6.5134521989981278E-2</v>
          </cell>
          <cell r="J458">
            <v>0.12295759680523671</v>
          </cell>
        </row>
        <row r="459">
          <cell r="A459" t="str">
            <v>V2G</v>
          </cell>
          <cell r="B459" t="str">
            <v>VAR_fin</v>
          </cell>
          <cell r="C459" t="str">
            <v>T-ELC-car-BatSTGOut_S3</v>
          </cell>
          <cell r="H459">
            <v>1.2463586727099621E-2</v>
          </cell>
          <cell r="I459">
            <v>6.9151323514966376E-2</v>
          </cell>
          <cell r="J459">
            <v>0.12083776502145048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T-ELC-car-BatSTGOut_S4</v>
          </cell>
          <cell r="H460">
            <v>1.0371212537229288E-2</v>
          </cell>
          <cell r="I460">
            <v>6.3143367859099117E-2</v>
          </cell>
          <cell r="J460">
            <v>0.11348937954019857</v>
          </cell>
        </row>
        <row r="461">
          <cell r="A461" t="str">
            <v>V2G</v>
          </cell>
          <cell r="B461" t="str">
            <v>VAR_fin</v>
          </cell>
          <cell r="C461" t="str">
            <v>T-ELC-car-PlgSTGOut_S1</v>
          </cell>
          <cell r="H461">
            <v>4.1076176862031109E-3</v>
          </cell>
          <cell r="I461">
            <v>3.2896094005805186E-3</v>
          </cell>
          <cell r="J461">
            <v>9.1692792932375532E-4</v>
          </cell>
        </row>
        <row r="462">
          <cell r="A462" t="str">
            <v>V2G</v>
          </cell>
          <cell r="B462" t="str">
            <v>VAR_fin</v>
          </cell>
          <cell r="C462" t="str">
            <v>T-ELC-car-PlgSTGOut_S2</v>
          </cell>
          <cell r="H462">
            <v>1.2499022485678616E-3</v>
          </cell>
          <cell r="I462">
            <v>1.435571952039698E-3</v>
          </cell>
          <cell r="J462">
            <v>4.9274515243377948E-3</v>
          </cell>
        </row>
        <row r="463">
          <cell r="A463" t="str">
            <v>V2G</v>
          </cell>
          <cell r="B463" t="str">
            <v>VAR_fin</v>
          </cell>
          <cell r="C463" t="str">
            <v>T-ELC-car-PlgSTGOut_S3</v>
          </cell>
          <cell r="H463">
            <v>1.3096850790347222E-2</v>
          </cell>
          <cell r="I463">
            <v>8.5480823514740151E-2</v>
          </cell>
          <cell r="J463">
            <v>0.10799917117857344</v>
          </cell>
        </row>
        <row r="464">
          <cell r="A464" t="str">
            <v>V2G</v>
          </cell>
          <cell r="B464" t="str">
            <v>VAR_fin</v>
          </cell>
          <cell r="C464" t="str">
            <v>T-ELC-TWSTGout_S1</v>
          </cell>
          <cell r="H464">
            <v>1.0145226326924326E-2</v>
          </cell>
          <cell r="I464">
            <v>7.7877427668183912E-3</v>
          </cell>
          <cell r="J464">
            <v>2.1801255309063924E-3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T-ELC-car-PlgSTGOut_S4</v>
          </cell>
          <cell r="H465">
            <v>1.2234440860186567E-2</v>
          </cell>
          <cell r="I465">
            <v>1.3286413644932165E-2</v>
          </cell>
          <cell r="J465">
            <v>2.235610241636194E-3</v>
          </cell>
        </row>
        <row r="466">
          <cell r="A466" t="str">
            <v>V2G</v>
          </cell>
          <cell r="B466" t="str">
            <v>VAR_fin</v>
          </cell>
          <cell r="C466" t="str">
            <v>T-ELC-TWSTGout_S2</v>
          </cell>
          <cell r="H466">
            <v>1.2059586555173966E-2</v>
          </cell>
          <cell r="I466">
            <v>1.0266250979518167E-2</v>
          </cell>
          <cell r="J466">
            <v>6.9788199845996855E-3</v>
          </cell>
        </row>
        <row r="467">
          <cell r="A467" t="str">
            <v>V2G</v>
          </cell>
          <cell r="B467" t="str">
            <v>VAR_fin</v>
          </cell>
          <cell r="C467" t="str">
            <v>T-ELC-TWSTGout_S3</v>
          </cell>
          <cell r="H467">
            <v>1.742353569187895E-2</v>
          </cell>
          <cell r="I467">
            <v>1.6725218097729828E-2</v>
          </cell>
          <cell r="J467">
            <v>1.0734609512687879E-2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T-ELC-TWSTGout_S4</v>
          </cell>
          <cell r="H468">
            <v>1.7285208625909796E-2</v>
          </cell>
          <cell r="I468">
            <v>1.8965289814214428E-2</v>
          </cell>
          <cell r="J468">
            <v>1.5649221117330518E-2</v>
          </cell>
        </row>
        <row r="469">
          <cell r="A469" t="str">
            <v>V2G</v>
          </cell>
          <cell r="B469" t="str">
            <v>VAR_fin</v>
          </cell>
          <cell r="C469" t="str">
            <v>T-ELC-Bus_u_BatSTGout_S1</v>
          </cell>
          <cell r="H469">
            <v>8.9275079952179804E-4</v>
          </cell>
          <cell r="I469">
            <v>6.951690458165136E-4</v>
          </cell>
          <cell r="J469">
            <v>4.6337984423333914E-4</v>
          </cell>
        </row>
        <row r="470">
          <cell r="A470" t="str">
            <v>V2G</v>
          </cell>
          <cell r="B470" t="str">
            <v>VAR_fin</v>
          </cell>
          <cell r="C470" t="str">
            <v>T-ELC-Bus_u_BatSTGout_S2</v>
          </cell>
          <cell r="H470">
            <v>8.7316615797349787E-4</v>
          </cell>
          <cell r="I470">
            <v>6.7762953807958687E-4</v>
          </cell>
          <cell r="J470">
            <v>4.5634334912701452E-4</v>
          </cell>
        </row>
        <row r="471">
          <cell r="A471" t="str">
            <v>V2G</v>
          </cell>
          <cell r="B471" t="str">
            <v>VAR_fin</v>
          </cell>
          <cell r="C471" t="str">
            <v>T-ELC-Bus_u_BatSTGout_S3</v>
          </cell>
          <cell r="H471">
            <v>3.3649564684072028E-4</v>
          </cell>
          <cell r="I471">
            <v>3.0290695717648708E-4</v>
          </cell>
          <cell r="J471">
            <v>2.3073562462280355E-4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T-ELC-Bus_u_BatSTGout_S4</v>
          </cell>
          <cell r="H472">
            <v>5.2243998665859421E-3</v>
          </cell>
          <cell r="I472">
            <v>7.3871604777889937E-4</v>
          </cell>
          <cell r="J472">
            <v>4.8400949458906364E-4</v>
          </cell>
        </row>
        <row r="473">
          <cell r="A473" t="str">
            <v>V2G</v>
          </cell>
          <cell r="B473" t="str">
            <v>VAR_fin</v>
          </cell>
          <cell r="C473" t="str">
            <v>T-ELC-LGV_BatSTGout</v>
          </cell>
          <cell r="H473">
            <v>1.8830422853563064E-3</v>
          </cell>
          <cell r="I473">
            <v>1.3567780522021392E-3</v>
          </cell>
          <cell r="J473">
            <v>8.2689074688254284E-4</v>
          </cell>
        </row>
        <row r="474">
          <cell r="A474" t="str">
            <v>V2G</v>
          </cell>
          <cell r="B474" t="str">
            <v>VAR_fin</v>
          </cell>
          <cell r="C474" t="str">
            <v>T-ELC-HGV_BatSTGout</v>
          </cell>
          <cell r="H474">
            <v>6.5149089576843084E-3</v>
          </cell>
          <cell r="I474">
            <v>3.7022211752283457E-2</v>
          </cell>
          <cell r="J474">
            <v>4.1089517595942836E-2</v>
          </cell>
        </row>
        <row r="475">
          <cell r="A475" t="str">
            <v>V2G</v>
          </cell>
          <cell r="B475" t="str">
            <v>VAR_ncap</v>
          </cell>
          <cell r="C475" t="str">
            <v>-</v>
          </cell>
          <cell r="H475">
            <v>0.38609485116630698</v>
          </cell>
          <cell r="I475">
            <v>1.7974652092124199</v>
          </cell>
          <cell r="J475">
            <v>1.85605791032814</v>
          </cell>
        </row>
        <row r="476">
          <cell r="A476" t="str">
            <v>V2G</v>
          </cell>
          <cell r="B476" t="str">
            <v>VAR_cap</v>
          </cell>
          <cell r="C476" t="str">
            <v>-</v>
          </cell>
          <cell r="H476">
            <v>0.4007233923680566</v>
          </cell>
          <cell r="I476">
            <v>2.1935196118261606</v>
          </cell>
          <cell r="J476">
            <v>3.323834861218312</v>
          </cell>
        </row>
        <row r="477">
          <cell r="A477" t="str">
            <v>TPSHPELCEXT</v>
          </cell>
          <cell r="B477" t="str">
            <v>VAR_fout</v>
          </cell>
          <cell r="C477" t="str">
            <v>TPSHP</v>
          </cell>
          <cell r="H477">
            <v>9.0616588771345694E-2</v>
          </cell>
          <cell r="I477">
            <v>8.5122262468460708</v>
          </cell>
          <cell r="J477">
            <v>14.129504577222701</v>
          </cell>
        </row>
        <row r="478">
          <cell r="A478" t="str">
            <v>TPSHPELCEXT</v>
          </cell>
          <cell r="B478" t="str">
            <v>VAR_fin</v>
          </cell>
          <cell r="C478" t="str">
            <v>TELC</v>
          </cell>
          <cell r="H478">
            <v>3.6725665933761101E-2</v>
          </cell>
          <cell r="I478">
            <v>3.4498890515851954</v>
          </cell>
          <cell r="J478">
            <v>5.7264952471563264</v>
          </cell>
        </row>
        <row r="479">
          <cell r="A479" t="str">
            <v>TPSHPELCEXT</v>
          </cell>
          <cell r="B479" t="str">
            <v>VAR_ncap</v>
          </cell>
          <cell r="C479" t="str">
            <v>-</v>
          </cell>
          <cell r="H479">
            <v>1.0111134610243701E-3</v>
          </cell>
          <cell r="I479">
            <v>8.4646395761641902</v>
          </cell>
          <cell r="J479">
            <v>5.6640327113500701</v>
          </cell>
        </row>
        <row r="480">
          <cell r="A480" t="str">
            <v>TPSHPELCEXT</v>
          </cell>
          <cell r="B480" t="str">
            <v>VAR_cap</v>
          </cell>
          <cell r="C480" t="str">
            <v>-</v>
          </cell>
          <cell r="H480">
            <v>9.0595112892232627E-2</v>
          </cell>
          <cell r="I480">
            <v>8.5121322512863777</v>
          </cell>
          <cell r="J480">
            <v>14.129472244035679</v>
          </cell>
        </row>
        <row r="481">
          <cell r="A481" t="str">
            <v>TFLGV-ICEGSL</v>
          </cell>
          <cell r="B481" t="str">
            <v>VAR_fout</v>
          </cell>
          <cell r="C481" t="str">
            <v>CO2_T</v>
          </cell>
          <cell r="H481">
            <v>71.667708572063503</v>
          </cell>
          <cell r="I481">
            <v>3.2408235869389901E-2</v>
          </cell>
        </row>
        <row r="482">
          <cell r="A482" t="str">
            <v>TFLGV-ICEGSL</v>
          </cell>
          <cell r="B482" t="str">
            <v>VAR_fout</v>
          </cell>
          <cell r="C482" t="str">
            <v>TFLGV</v>
          </cell>
          <cell r="H482">
            <v>0.34108159194974152</v>
          </cell>
          <cell r="I482">
            <v>1.5423756253486626E-4</v>
          </cell>
        </row>
        <row r="483">
          <cell r="A483" t="str">
            <v>TFLGV-ICEGSL</v>
          </cell>
          <cell r="B483" t="str">
            <v>VAR_fin</v>
          </cell>
          <cell r="C483" t="str">
            <v>TGSL</v>
          </cell>
          <cell r="H483">
            <v>0.9711071622230818</v>
          </cell>
          <cell r="I483">
            <v>4.3913598739010691E-4</v>
          </cell>
        </row>
        <row r="484">
          <cell r="A484" t="str">
            <v>TFLGV-ICEGSL</v>
          </cell>
          <cell r="B484" t="str">
            <v>VAR_ncap</v>
          </cell>
          <cell r="C484" t="str">
            <v>-</v>
          </cell>
        </row>
        <row r="485">
          <cell r="A485" t="str">
            <v>TFLGV-ICEGSL</v>
          </cell>
          <cell r="B485" t="str">
            <v>VAR_cap</v>
          </cell>
          <cell r="C485" t="str">
            <v>-</v>
          </cell>
          <cell r="H485">
            <v>3.3899154284013834E-2</v>
          </cell>
          <cell r="I485">
            <v>1.2444892540809833E-5</v>
          </cell>
        </row>
        <row r="486">
          <cell r="A486" t="str">
            <v>T_C-ICE-GSL-S2</v>
          </cell>
          <cell r="B486" t="str">
            <v>VAR_fout</v>
          </cell>
          <cell r="C486" t="str">
            <v>CO2_T</v>
          </cell>
          <cell r="H486">
            <v>54.899619410541931</v>
          </cell>
          <cell r="I486">
            <v>5.8980940038846104</v>
          </cell>
        </row>
        <row r="487">
          <cell r="A487" t="str">
            <v>T_C-ICE-GSL-S2</v>
          </cell>
          <cell r="B487" t="str">
            <v>VAR_fout</v>
          </cell>
          <cell r="C487" t="str">
            <v>TPCAR</v>
          </cell>
          <cell r="H487">
            <v>0.42029251356264063</v>
          </cell>
          <cell r="I487">
            <v>4.4121144459394246E-2</v>
          </cell>
        </row>
        <row r="488">
          <cell r="A488" t="str">
            <v>T_C-ICE-GSL-S2</v>
          </cell>
          <cell r="B488" t="str">
            <v>VAR_fin</v>
          </cell>
          <cell r="C488" t="str">
            <v>TGSL</v>
          </cell>
          <cell r="H488">
            <v>0.74389728198566407</v>
          </cell>
          <cell r="I488">
            <v>7.9919972952366011E-2</v>
          </cell>
        </row>
        <row r="489">
          <cell r="A489" t="str">
            <v>T_C-ICE-GSL-S2</v>
          </cell>
          <cell r="B489" t="str">
            <v>VAR_ncap</v>
          </cell>
          <cell r="C489" t="str">
            <v>-</v>
          </cell>
        </row>
        <row r="490">
          <cell r="A490" t="str">
            <v>T_C-ICE-GSL-S2</v>
          </cell>
          <cell r="B490" t="str">
            <v>VAR_cap</v>
          </cell>
          <cell r="C490" t="str">
            <v>-</v>
          </cell>
          <cell r="H490">
            <v>4.42065477306232E-2</v>
          </cell>
          <cell r="I490">
            <v>4.6308789516016713E-3</v>
          </cell>
        </row>
        <row r="491">
          <cell r="A491" t="str">
            <v>T_C-ICE-DSL-S1</v>
          </cell>
          <cell r="B491" t="str">
            <v>VAR_fout</v>
          </cell>
          <cell r="C491" t="str">
            <v>CO2_T</v>
          </cell>
          <cell r="H491">
            <v>0.17942462723040598</v>
          </cell>
          <cell r="I491">
            <v>4.8316753723804298E-2</v>
          </cell>
        </row>
        <row r="492">
          <cell r="A492" t="str">
            <v>T_C-ICE-DSL-S1</v>
          </cell>
          <cell r="B492" t="str">
            <v>VAR_fout</v>
          </cell>
          <cell r="C492" t="str">
            <v>TPCAR</v>
          </cell>
          <cell r="H492">
            <v>1.847129563887467E-3</v>
          </cell>
          <cell r="I492">
            <v>4.3362586001669418E-4</v>
          </cell>
        </row>
        <row r="493">
          <cell r="A493" t="str">
            <v>T_C-ICE-DSL-S1</v>
          </cell>
          <cell r="B493" t="str">
            <v>VAR_fin</v>
          </cell>
          <cell r="C493" t="str">
            <v>TDSL</v>
          </cell>
          <cell r="H493">
            <v>2.4478121040983078E-3</v>
          </cell>
          <cell r="I493">
            <v>6.5916444370810688E-4</v>
          </cell>
        </row>
        <row r="494">
          <cell r="A494" t="str">
            <v>T_C-ICE-DSL-S1</v>
          </cell>
          <cell r="B494" t="str">
            <v>VAR_ncap</v>
          </cell>
          <cell r="C494" t="str">
            <v>-</v>
          </cell>
        </row>
        <row r="495">
          <cell r="A495" t="str">
            <v>T_C-ICE-DSL-S1</v>
          </cell>
          <cell r="B495" t="str">
            <v>VAR_cap</v>
          </cell>
          <cell r="C495" t="str">
            <v>-</v>
          </cell>
          <cell r="H495">
            <v>2.629070750729845E-4</v>
          </cell>
          <cell r="I495">
            <v>6.0395972752055088E-5</v>
          </cell>
        </row>
        <row r="496">
          <cell r="A496" t="str">
            <v>T_C-ICE-GSL-S3</v>
          </cell>
          <cell r="B496" t="str">
            <v>VAR_fout</v>
          </cell>
          <cell r="C496" t="str">
            <v>CO2_T</v>
          </cell>
          <cell r="H496">
            <v>69.806795964086291</v>
          </cell>
          <cell r="I496">
            <v>6.6478268589629463</v>
          </cell>
        </row>
        <row r="497">
          <cell r="A497" t="str">
            <v>T_C-ICE-GSL-S3</v>
          </cell>
          <cell r="B497" t="str">
            <v>VAR_fout</v>
          </cell>
          <cell r="C497" t="str">
            <v>TPCAR</v>
          </cell>
          <cell r="H497">
            <v>0.46540330080000314</v>
          </cell>
          <cell r="I497">
            <v>4.3381703224469846E-2</v>
          </cell>
        </row>
        <row r="498">
          <cell r="A498" t="str">
            <v>T_C-ICE-GSL-S3</v>
          </cell>
          <cell r="B498" t="str">
            <v>VAR_fin</v>
          </cell>
          <cell r="C498" t="str">
            <v>TGSL</v>
          </cell>
          <cell r="H498">
            <v>0.9458915442288115</v>
          </cell>
          <cell r="I498">
            <v>9.0078954728495128E-2</v>
          </cell>
        </row>
        <row r="499">
          <cell r="A499" t="str">
            <v>T_C-ICE-GSL-S3</v>
          </cell>
          <cell r="B499" t="str">
            <v>VAR_ncap</v>
          </cell>
          <cell r="C499" t="str">
            <v>-</v>
          </cell>
        </row>
        <row r="500">
          <cell r="A500" t="str">
            <v>T_C-ICE-GSL-S3</v>
          </cell>
          <cell r="B500" t="str">
            <v>VAR_cap</v>
          </cell>
          <cell r="C500" t="str">
            <v>-</v>
          </cell>
          <cell r="H500">
            <v>3.2141468409029726E-2</v>
          </cell>
          <cell r="I500">
            <v>3.1283666192096593E-3</v>
          </cell>
        </row>
        <row r="501">
          <cell r="A501" t="str">
            <v>T_C-ICE-DSL-S2</v>
          </cell>
          <cell r="B501" t="str">
            <v>VAR_fout</v>
          </cell>
          <cell r="C501" t="str">
            <v>CO2_T</v>
          </cell>
          <cell r="H501">
            <v>1.7348138902164565</v>
          </cell>
          <cell r="I501">
            <v>5.5337417195615607E-2</v>
          </cell>
        </row>
        <row r="502">
          <cell r="A502" t="str">
            <v>T_C-ICE-DSL-S2</v>
          </cell>
          <cell r="B502" t="str">
            <v>VAR_fout</v>
          </cell>
          <cell r="C502" t="str">
            <v>TPCAR</v>
          </cell>
          <cell r="H502">
            <v>1.9110340074957453E-2</v>
          </cell>
          <cell r="I502">
            <v>4.0386390379301126E-4</v>
          </cell>
        </row>
        <row r="503">
          <cell r="A503" t="str">
            <v>T_C-ICE-DSL-S2</v>
          </cell>
          <cell r="B503" t="str">
            <v>VAR_fin</v>
          </cell>
          <cell r="C503" t="str">
            <v>TDSL</v>
          </cell>
          <cell r="H503">
            <v>2.3667310917004854E-2</v>
          </cell>
          <cell r="I503">
            <v>7.5494430007661125E-4</v>
          </cell>
        </row>
        <row r="504">
          <cell r="A504" t="str">
            <v>T_C-ICE-DSL-S2</v>
          </cell>
          <cell r="B504" t="str">
            <v>VAR_ncap</v>
          </cell>
          <cell r="C504" t="str">
            <v>-</v>
          </cell>
        </row>
        <row r="505">
          <cell r="A505" t="str">
            <v>T_C-ICE-DSL-S2</v>
          </cell>
          <cell r="B505" t="str">
            <v>VAR_cap</v>
          </cell>
          <cell r="C505" t="str">
            <v>-</v>
          </cell>
          <cell r="H505">
            <v>1.9105627170507677E-3</v>
          </cell>
          <cell r="I505">
            <v>3.5885905961566108E-5</v>
          </cell>
        </row>
        <row r="506">
          <cell r="A506" t="str">
            <v>TPRLPH2OFCL</v>
          </cell>
          <cell r="B506" t="str">
            <v>VAR_fout</v>
          </cell>
          <cell r="C506" t="str">
            <v>TPRLP</v>
          </cell>
          <cell r="I506">
            <v>8.3330059991181026E-6</v>
          </cell>
          <cell r="J506">
            <v>1.5374618877884506E-5</v>
          </cell>
        </row>
        <row r="507">
          <cell r="A507" t="str">
            <v>TPRLPH2OFCL</v>
          </cell>
          <cell r="B507" t="str">
            <v>VAR_fin</v>
          </cell>
          <cell r="C507" t="str">
            <v>TH2O</v>
          </cell>
          <cell r="I507">
            <v>4.6444431864647216E-4</v>
          </cell>
          <cell r="J507">
            <v>7.9578453936771413E-4</v>
          </cell>
        </row>
        <row r="508">
          <cell r="A508" t="str">
            <v>TPRLPH2OFCL</v>
          </cell>
          <cell r="B508" t="str">
            <v>VAR_ncap</v>
          </cell>
          <cell r="C508" t="str">
            <v>-</v>
          </cell>
          <cell r="I508">
            <v>2.01684533603054E-7</v>
          </cell>
          <cell r="J508">
            <v>3.6612564311793303E-8</v>
          </cell>
        </row>
        <row r="509">
          <cell r="A509" t="str">
            <v>TPRLPH2OFCL</v>
          </cell>
          <cell r="B509" t="str">
            <v>VAR_cap</v>
          </cell>
          <cell r="C509" t="str">
            <v>-</v>
          </cell>
          <cell r="I509">
            <v>2.01684533603054E-7</v>
          </cell>
          <cell r="J509">
            <v>2.38297097914847E-7</v>
          </cell>
        </row>
        <row r="510">
          <cell r="A510" t="str">
            <v>T_C-ICE-GSL-S4</v>
          </cell>
          <cell r="B510" t="str">
            <v>VAR_fout</v>
          </cell>
          <cell r="C510" t="str">
            <v>CO2_T</v>
          </cell>
          <cell r="H510">
            <v>125.51073150105384</v>
          </cell>
          <cell r="I510">
            <v>15.267505308716487</v>
          </cell>
        </row>
        <row r="511">
          <cell r="A511" t="str">
            <v>T_C-ICE-GSL-S4</v>
          </cell>
          <cell r="B511" t="str">
            <v>VAR_fout</v>
          </cell>
          <cell r="C511" t="str">
            <v>TPCAR</v>
          </cell>
          <cell r="H511">
            <v>0.73806780919841242</v>
          </cell>
          <cell r="I511">
            <v>8.9882483804385585E-2</v>
          </cell>
        </row>
        <row r="512">
          <cell r="A512" t="str">
            <v>T_C-ICE-GSL-S4</v>
          </cell>
          <cell r="B512" t="str">
            <v>VAR_fin</v>
          </cell>
          <cell r="C512" t="str">
            <v>TGSL</v>
          </cell>
          <cell r="H512">
            <v>1.7006874187134648</v>
          </cell>
          <cell r="I512">
            <v>0.20687676570076627</v>
          </cell>
        </row>
        <row r="513">
          <cell r="A513" t="str">
            <v>T_C-ICE-GSL-S4</v>
          </cell>
          <cell r="B513" t="str">
            <v>VAR_ncap</v>
          </cell>
          <cell r="C513" t="str">
            <v>-</v>
          </cell>
        </row>
        <row r="514">
          <cell r="A514" t="str">
            <v>T_C-ICE-GSL-S4</v>
          </cell>
          <cell r="B514" t="str">
            <v>VAR_cap</v>
          </cell>
          <cell r="C514" t="str">
            <v>-</v>
          </cell>
          <cell r="H514">
            <v>8.2850176898618469E-2</v>
          </cell>
          <cell r="I514">
            <v>1.0064461635209146E-2</v>
          </cell>
        </row>
        <row r="515">
          <cell r="A515" t="str">
            <v>T_C-ICE-DSL-S3</v>
          </cell>
          <cell r="B515" t="str">
            <v>VAR_fout</v>
          </cell>
          <cell r="C515" t="str">
            <v>CO2_T</v>
          </cell>
          <cell r="H515">
            <v>10.236536663260415</v>
          </cell>
          <cell r="I515">
            <v>5.2536598240086399E-2</v>
          </cell>
        </row>
        <row r="516">
          <cell r="A516" t="str">
            <v>T_C-ICE-DSL-S3</v>
          </cell>
          <cell r="B516" t="str">
            <v>VAR_fout</v>
          </cell>
          <cell r="C516" t="str">
            <v>TPCAR</v>
          </cell>
          <cell r="H516">
            <v>8.2395220181836634E-2</v>
          </cell>
          <cell r="I516">
            <v>3.4135810515149818E-4</v>
          </cell>
        </row>
        <row r="517">
          <cell r="A517" t="str">
            <v>T_C-ICE-DSL-S3</v>
          </cell>
          <cell r="B517" t="str">
            <v>VAR_fin</v>
          </cell>
          <cell r="C517" t="str">
            <v>TDSL</v>
          </cell>
          <cell r="H517">
            <v>0.13965261477845062</v>
          </cell>
          <cell r="I517">
            <v>7.1673394597662158E-4</v>
          </cell>
        </row>
        <row r="518">
          <cell r="A518" t="str">
            <v>T_C-ICE-DSL-S3</v>
          </cell>
          <cell r="B518" t="str">
            <v>VAR_ncap</v>
          </cell>
          <cell r="C518" t="str">
            <v>-</v>
          </cell>
        </row>
        <row r="519">
          <cell r="A519" t="str">
            <v>T_C-ICE-DSL-S3</v>
          </cell>
          <cell r="B519" t="str">
            <v>VAR_cap</v>
          </cell>
          <cell r="C519" t="str">
            <v>-</v>
          </cell>
          <cell r="H519">
            <v>5.7222853633834038E-3</v>
          </cell>
          <cell r="I519">
            <v>2.701733318512687E-5</v>
          </cell>
        </row>
        <row r="520">
          <cell r="A520" t="str">
            <v>T_C-ICE-DSL-S4</v>
          </cell>
          <cell r="B520" t="str">
            <v>VAR_fout</v>
          </cell>
          <cell r="C520" t="str">
            <v>CO2_T</v>
          </cell>
          <cell r="H520">
            <v>5.8578241199666303</v>
          </cell>
          <cell r="I520">
            <v>3.8250504686839229E-2</v>
          </cell>
        </row>
        <row r="521">
          <cell r="A521" t="str">
            <v>T_C-ICE-DSL-S4</v>
          </cell>
          <cell r="B521" t="str">
            <v>VAR_fout</v>
          </cell>
          <cell r="C521" t="str">
            <v>TPCAR</v>
          </cell>
          <cell r="H521">
            <v>3.1255219017899828E-2</v>
          </cell>
          <cell r="I521">
            <v>2.2154907265843683E-4</v>
          </cell>
        </row>
        <row r="522">
          <cell r="A522" t="str">
            <v>T_C-ICE-DSL-S4</v>
          </cell>
          <cell r="B522" t="str">
            <v>VAR_fin</v>
          </cell>
          <cell r="C522" t="str">
            <v>TDSL</v>
          </cell>
          <cell r="H522">
            <v>7.9915745156434376E-2</v>
          </cell>
          <cell r="I522">
            <v>5.2183498890640131E-4</v>
          </cell>
        </row>
        <row r="523">
          <cell r="A523" t="str">
            <v>T_C-ICE-DSL-S4</v>
          </cell>
          <cell r="B523" t="str">
            <v>VAR_ncap</v>
          </cell>
          <cell r="C523" t="str">
            <v>-</v>
          </cell>
        </row>
        <row r="524">
          <cell r="A524" t="str">
            <v>T_C-ICE-DSL-S4</v>
          </cell>
          <cell r="B524" t="str">
            <v>VAR_cap</v>
          </cell>
          <cell r="C524" t="str">
            <v>-</v>
          </cell>
          <cell r="H524">
            <v>3.4362249324297002E-3</v>
          </cell>
          <cell r="I524">
            <v>2.0375871475955484E-5</v>
          </cell>
        </row>
        <row r="525">
          <cell r="A525" t="str">
            <v>TFLGV-ICENGAExt</v>
          </cell>
          <cell r="B525" t="str">
            <v>VAR_fout</v>
          </cell>
          <cell r="C525" t="str">
            <v>CO2_T</v>
          </cell>
        </row>
        <row r="526">
          <cell r="A526" t="str">
            <v>TFLGV-ICENGAExt</v>
          </cell>
          <cell r="B526" t="str">
            <v>VAR_fout</v>
          </cell>
          <cell r="C526" t="str">
            <v>TFLGV</v>
          </cell>
        </row>
        <row r="527">
          <cell r="A527" t="str">
            <v>TFLGV-ICENGAExt</v>
          </cell>
          <cell r="B527" t="str">
            <v>VAR_fin</v>
          </cell>
          <cell r="C527" t="str">
            <v>TNGA</v>
          </cell>
        </row>
        <row r="528">
          <cell r="A528" t="str">
            <v>TFLGV-ICENGAExt</v>
          </cell>
          <cell r="B528" t="str">
            <v>VAR_cap</v>
          </cell>
          <cell r="C528" t="str">
            <v>-</v>
          </cell>
        </row>
        <row r="529">
          <cell r="A529" t="str">
            <v>D-TGSL</v>
          </cell>
          <cell r="B529" t="str">
            <v>VAR_fout</v>
          </cell>
          <cell r="C529" t="str">
            <v>CO2</v>
          </cell>
          <cell r="H529">
            <v>1266.8502294933501</v>
          </cell>
          <cell r="I529">
            <v>553.157921383087</v>
          </cell>
          <cell r="J529">
            <v>12.0498322020199</v>
          </cell>
        </row>
        <row r="530">
          <cell r="A530" t="str">
            <v>D-TGSL</v>
          </cell>
          <cell r="B530" t="str">
            <v>VAR_fout</v>
          </cell>
          <cell r="C530" t="str">
            <v>TGSL</v>
          </cell>
          <cell r="H530">
            <v>18.500609050035489</v>
          </cell>
          <cell r="I530">
            <v>7.8159157604809728</v>
          </cell>
          <cell r="J530">
            <v>1.0720845863922894</v>
          </cell>
        </row>
        <row r="531">
          <cell r="A531" t="str">
            <v>D-TGSL</v>
          </cell>
          <cell r="B531" t="str">
            <v>VAR_fin</v>
          </cell>
          <cell r="C531" t="str">
            <v>GSL</v>
          </cell>
          <cell r="H531">
            <v>17.165992269557645</v>
          </cell>
          <cell r="I531">
            <v>7.4953647883887013</v>
          </cell>
          <cell r="J531">
            <v>0.16327685910596001</v>
          </cell>
        </row>
        <row r="532">
          <cell r="A532" t="str">
            <v>D-TGSL</v>
          </cell>
          <cell r="B532" t="str">
            <v>VAR_fin</v>
          </cell>
          <cell r="C532" t="str">
            <v>ETH</v>
          </cell>
          <cell r="H532">
            <v>1.6105589435705658</v>
          </cell>
          <cell r="I532">
            <v>0.43713319387242372</v>
          </cell>
          <cell r="J532">
            <v>0.92480106201146484</v>
          </cell>
        </row>
        <row r="533">
          <cell r="A533" t="str">
            <v>T_TW-BEVELC-S1</v>
          </cell>
          <cell r="B533" t="str">
            <v>VAR_fout</v>
          </cell>
          <cell r="C533" t="str">
            <v>TPTWL</v>
          </cell>
          <cell r="H533">
            <v>1.8582128726427394E-2</v>
          </cell>
          <cell r="I533">
            <v>2.8490411199881254E-2</v>
          </cell>
          <cell r="J533">
            <v>1.4265495436129672</v>
          </cell>
        </row>
        <row r="534">
          <cell r="A534" t="str">
            <v>T_TW-BEVELC-S1</v>
          </cell>
          <cell r="B534" t="str">
            <v>VAR_fin</v>
          </cell>
          <cell r="C534" t="str">
            <v>T-ELC-TWSTGout_S1</v>
          </cell>
          <cell r="H534">
            <v>1.6198183351724504E-3</v>
          </cell>
          <cell r="I534">
            <v>2.4607880078492176E-3</v>
          </cell>
          <cell r="J534">
            <v>0.11975696516615099</v>
          </cell>
        </row>
        <row r="535">
          <cell r="A535" t="str">
            <v>T_TW-BEVELC-S1</v>
          </cell>
          <cell r="B535" t="str">
            <v>VAR_ncap</v>
          </cell>
          <cell r="C535" t="str">
            <v>-</v>
          </cell>
          <cell r="H535">
            <v>4.8834017419664196E-3</v>
          </cell>
          <cell r="I535">
            <v>4.8690240913649204E-3</v>
          </cell>
          <cell r="J535">
            <v>0.564815360267513</v>
          </cell>
        </row>
        <row r="536">
          <cell r="A536" t="str">
            <v>T_TW-BEVELC-S1</v>
          </cell>
          <cell r="B536" t="str">
            <v>VAR_cap</v>
          </cell>
          <cell r="C536" t="str">
            <v>-</v>
          </cell>
          <cell r="H536">
            <v>6.6116063486713929E-3</v>
          </cell>
          <cell r="I536">
            <v>9.9675996159898188E-3</v>
          </cell>
          <cell r="J536">
            <v>0.56811379561543096</v>
          </cell>
        </row>
        <row r="537">
          <cell r="A537" t="str">
            <v>T_TW-BEVELC-S2</v>
          </cell>
          <cell r="B537" t="str">
            <v>VAR_fout</v>
          </cell>
          <cell r="C537" t="str">
            <v>TPTWL</v>
          </cell>
          <cell r="H537">
            <v>4.1515828940272958E-3</v>
          </cell>
          <cell r="I537">
            <v>3.8511214643809476E-3</v>
          </cell>
          <cell r="J537">
            <v>2.7639030508511816E-3</v>
          </cell>
        </row>
        <row r="538">
          <cell r="A538" t="str">
            <v>T_TW-BEVELC-S2</v>
          </cell>
          <cell r="B538" t="str">
            <v>VAR_fin</v>
          </cell>
          <cell r="C538" t="str">
            <v>T-ELC-TWSTGout_S2</v>
          </cell>
          <cell r="H538">
            <v>6.4310849825142599E-4</v>
          </cell>
          <cell r="I538">
            <v>5.888323984160422E-4</v>
          </cell>
          <cell r="J538">
            <v>4.1587062613764004E-4</v>
          </cell>
        </row>
        <row r="539">
          <cell r="A539" t="str">
            <v>T_TW-BEVELC-S2</v>
          </cell>
          <cell r="B539" t="str">
            <v>VAR_ncap</v>
          </cell>
          <cell r="C539" t="str">
            <v>-</v>
          </cell>
          <cell r="H539">
            <v>7.5307578275017704E-4</v>
          </cell>
          <cell r="I539">
            <v>5.1608748934582496E-4</v>
          </cell>
          <cell r="J539">
            <v>4.9301327852387502E-4</v>
          </cell>
        </row>
        <row r="540">
          <cell r="A540" t="str">
            <v>T_TW-BEVELC-S2</v>
          </cell>
          <cell r="B540" t="str">
            <v>VAR_cap</v>
          </cell>
          <cell r="C540" t="str">
            <v>-</v>
          </cell>
          <cell r="H540">
            <v>1.5722554122877025E-3</v>
          </cell>
          <cell r="I540">
            <v>1.4487197341926075E-3</v>
          </cell>
          <cell r="J540">
            <v>1.0876076455349011E-3</v>
          </cell>
        </row>
        <row r="541">
          <cell r="A541" t="str">
            <v>TFRLFH2OFCL</v>
          </cell>
          <cell r="B541" t="str">
            <v>VAR_fout</v>
          </cell>
          <cell r="C541" t="str">
            <v>TFRLF</v>
          </cell>
          <cell r="I541">
            <v>2.6683713283987534E-6</v>
          </cell>
          <cell r="J541">
            <v>2.7190928912778646E-6</v>
          </cell>
        </row>
        <row r="542">
          <cell r="A542" t="str">
            <v>TFRLFH2OFCL</v>
          </cell>
          <cell r="B542" t="str">
            <v>VAR_fin</v>
          </cell>
          <cell r="C542" t="str">
            <v>TH2O</v>
          </cell>
          <cell r="I542">
            <v>3.6568696350605776E-4</v>
          </cell>
          <cell r="J542">
            <v>4.5821488871643234E-4</v>
          </cell>
        </row>
        <row r="543">
          <cell r="A543" t="str">
            <v>TFRLFH2OFCL</v>
          </cell>
          <cell r="B543" t="str">
            <v>VAR_ncap</v>
          </cell>
          <cell r="C543" t="str">
            <v>-</v>
          </cell>
          <cell r="I543">
            <v>4.1212568285789999E-7</v>
          </cell>
        </row>
        <row r="544">
          <cell r="A544" t="str">
            <v>TFRLFH2OFCL</v>
          </cell>
          <cell r="B544" t="str">
            <v>VAR_cap</v>
          </cell>
          <cell r="C544" t="str">
            <v>-</v>
          </cell>
          <cell r="I544">
            <v>4.1212568285789999E-7</v>
          </cell>
          <cell r="J544">
            <v>4.1212568285789999E-7</v>
          </cell>
        </row>
        <row r="545">
          <cell r="A545" t="str">
            <v>T_TW-BEVELC-S3</v>
          </cell>
          <cell r="B545" t="str">
            <v>VAR_fout</v>
          </cell>
          <cell r="C545" t="str">
            <v>TPTWL</v>
          </cell>
          <cell r="H545">
            <v>2.7447224796727089E-3</v>
          </cell>
          <cell r="I545">
            <v>2.4295636046750249E-3</v>
          </cell>
          <cell r="J545">
            <v>1.4630421619621652E-3</v>
          </cell>
        </row>
        <row r="546">
          <cell r="A546" t="str">
            <v>T_TW-BEVELC-S3</v>
          </cell>
          <cell r="B546" t="str">
            <v>VAR_fin</v>
          </cell>
          <cell r="C546" t="str">
            <v>T-ELC-TWSTGout_S3</v>
          </cell>
          <cell r="H546">
            <v>6.5982950808687348E-4</v>
          </cell>
          <cell r="I546">
            <v>5.7699437155759778E-4</v>
          </cell>
          <cell r="J546">
            <v>3.3713417492119911E-4</v>
          </cell>
        </row>
        <row r="547">
          <cell r="A547" t="str">
            <v>T_TW-BEVELC-S3</v>
          </cell>
          <cell r="B547" t="str">
            <v>VAR_ncap</v>
          </cell>
          <cell r="C547" t="str">
            <v>-</v>
          </cell>
          <cell r="H547">
            <v>2.0179975417383201E-4</v>
          </cell>
          <cell r="I547">
            <v>1.77905729013962E-4</v>
          </cell>
          <cell r="J547">
            <v>1.91978214718577E-4</v>
          </cell>
        </row>
        <row r="548">
          <cell r="A548" t="str">
            <v>T_TW-BEVELC-S3</v>
          </cell>
          <cell r="B548" t="str">
            <v>VAR_cap</v>
          </cell>
          <cell r="C548" t="str">
            <v>-</v>
          </cell>
          <cell r="H548">
            <v>1.0518223423461395E-3</v>
          </cell>
          <cell r="I548">
            <v>9.3539347729496014E-4</v>
          </cell>
          <cell r="J548">
            <v>5.7403328066621385E-4</v>
          </cell>
        </row>
        <row r="549">
          <cell r="A549" t="str">
            <v>T_TW-BEVELC-S4</v>
          </cell>
          <cell r="B549" t="str">
            <v>VAR_fout</v>
          </cell>
          <cell r="C549" t="str">
            <v>TPTWL</v>
          </cell>
          <cell r="H549">
            <v>2.6405280975537273E-3</v>
          </cell>
          <cell r="I549">
            <v>3.105064330522172E-3</v>
          </cell>
          <cell r="J549">
            <v>2.0151017666443761E-3</v>
          </cell>
        </row>
        <row r="550">
          <cell r="A550" t="str">
            <v>T_TW-BEVELC-S4</v>
          </cell>
          <cell r="B550" t="str">
            <v>VAR_fin</v>
          </cell>
          <cell r="C550" t="str">
            <v>T-ELC-TWSTGout_S4</v>
          </cell>
          <cell r="H550">
            <v>6.8856737592911743E-4</v>
          </cell>
          <cell r="I550">
            <v>8.0435517319041956E-4</v>
          </cell>
          <cell r="J550">
            <v>5.0778189764837838E-4</v>
          </cell>
        </row>
        <row r="551">
          <cell r="A551" t="str">
            <v>T_TW-BEVELC-S4</v>
          </cell>
          <cell r="B551" t="str">
            <v>VAR_ncap</v>
          </cell>
          <cell r="C551" t="str">
            <v>-</v>
          </cell>
          <cell r="H551">
            <v>1.93515419162223E-4</v>
          </cell>
          <cell r="I551">
            <v>1.8183827500201601E-4</v>
          </cell>
          <cell r="J551">
            <v>1.8114725257273101E-4</v>
          </cell>
        </row>
        <row r="552">
          <cell r="A552" t="str">
            <v>T_TW-BEVELC-S4</v>
          </cell>
          <cell r="B552" t="str">
            <v>VAR_cap</v>
          </cell>
          <cell r="C552" t="str">
            <v>-</v>
          </cell>
          <cell r="H552">
            <v>1.0108248095316967E-3</v>
          </cell>
          <cell r="I552">
            <v>1.191756851300939E-3</v>
          </cell>
          <cell r="J552">
            <v>7.911984549794209E-4</v>
          </cell>
        </row>
        <row r="553">
          <cell r="A553" t="str">
            <v>T_B_u-BeVELCEXT</v>
          </cell>
          <cell r="B553" t="str">
            <v>VAR_fout</v>
          </cell>
          <cell r="C553" t="str">
            <v>TPBSu</v>
          </cell>
        </row>
        <row r="554">
          <cell r="A554" t="str">
            <v>T_B_u-BeVELCEXT</v>
          </cell>
          <cell r="B554" t="str">
            <v>VAR_fin</v>
          </cell>
          <cell r="C554" t="str">
            <v>TELC</v>
          </cell>
        </row>
        <row r="555">
          <cell r="A555" t="str">
            <v>T_B_u-BeVELCEXT</v>
          </cell>
          <cell r="B555" t="str">
            <v>VAR_cap</v>
          </cell>
          <cell r="C555" t="str">
            <v>-</v>
          </cell>
        </row>
        <row r="556">
          <cell r="A556" t="str">
            <v>T_B_u-HYBDSL-S1</v>
          </cell>
          <cell r="B556" t="str">
            <v>VAR_fout</v>
          </cell>
          <cell r="C556" t="str">
            <v>CO2_T</v>
          </cell>
          <cell r="H556">
            <v>2.4857418896121299E-4</v>
          </cell>
        </row>
        <row r="557">
          <cell r="A557" t="str">
            <v>T_B_u-HYBDSL-S1</v>
          </cell>
          <cell r="B557" t="str">
            <v>VAR_fout</v>
          </cell>
          <cell r="C557" t="str">
            <v>TPBSu</v>
          </cell>
          <cell r="H557">
            <v>6.5960735512426641E-7</v>
          </cell>
        </row>
        <row r="558">
          <cell r="A558" t="str">
            <v>T_B_u-HYBDSL-S1</v>
          </cell>
          <cell r="B558" t="str">
            <v>VAR_fin</v>
          </cell>
          <cell r="C558" t="str">
            <v>TDSL</v>
          </cell>
          <cell r="H558">
            <v>3.3911894810533755E-6</v>
          </cell>
        </row>
        <row r="559">
          <cell r="A559" t="str">
            <v>T_B_u-HYBDSL-S1</v>
          </cell>
          <cell r="B559" t="str">
            <v>VAR_ncap</v>
          </cell>
          <cell r="C559" t="str">
            <v>-</v>
          </cell>
          <cell r="H559">
            <v>2.6728145718774599E-8</v>
          </cell>
        </row>
        <row r="560">
          <cell r="A560" t="str">
            <v>T_B_u-HYBDSL-S1</v>
          </cell>
          <cell r="B560" t="str">
            <v>VAR_cap</v>
          </cell>
          <cell r="C560" t="str">
            <v>-</v>
          </cell>
          <cell r="H560">
            <v>2.7153801239900005E-8</v>
          </cell>
          <cell r="I560">
            <v>-3.7047242059244997E-9</v>
          </cell>
          <cell r="J560">
            <v>4.6904858436422198E-9</v>
          </cell>
        </row>
        <row r="561">
          <cell r="A561" t="str">
            <v>T_B_u-HYBDSL-S2</v>
          </cell>
          <cell r="B561" t="str">
            <v>VAR_fout</v>
          </cell>
          <cell r="C561" t="str">
            <v>CO2_T</v>
          </cell>
        </row>
        <row r="562">
          <cell r="A562" t="str">
            <v>T_B_u-HYBDSL-S2</v>
          </cell>
          <cell r="B562" t="str">
            <v>VAR_fout</v>
          </cell>
          <cell r="C562" t="str">
            <v>TPBSu</v>
          </cell>
        </row>
        <row r="563">
          <cell r="A563" t="str">
            <v>T_B_u-HYBDSL-S2</v>
          </cell>
          <cell r="B563" t="str">
            <v>VAR_fin</v>
          </cell>
          <cell r="C563" t="str">
            <v>TDSL</v>
          </cell>
        </row>
        <row r="564">
          <cell r="A564" t="str">
            <v>T_B_u-HYBDSL-S2</v>
          </cell>
          <cell r="B564" t="str">
            <v>VAR_ncap</v>
          </cell>
          <cell r="C564" t="str">
            <v>-</v>
          </cell>
          <cell r="I564">
            <v>1.3314350751961101E-8</v>
          </cell>
        </row>
        <row r="565">
          <cell r="A565" t="str">
            <v>T_B_u-HYBDSL-S2</v>
          </cell>
          <cell r="B565" t="str">
            <v>VAR_cap</v>
          </cell>
          <cell r="C565" t="str">
            <v>-</v>
          </cell>
          <cell r="H565">
            <v>-6.8927829169749567E-9</v>
          </cell>
          <cell r="I565">
            <v>-2.2900972517283896E-8</v>
          </cell>
          <cell r="J565">
            <v>6.6772173347124398E-9</v>
          </cell>
        </row>
        <row r="566">
          <cell r="A566" t="str">
            <v>T_B_u-HYBDSL-S3</v>
          </cell>
          <cell r="B566" t="str">
            <v>VAR_fout</v>
          </cell>
          <cell r="C566" t="str">
            <v>CO2_T</v>
          </cell>
          <cell r="I566">
            <v>1.27597127846793E-3</v>
          </cell>
          <cell r="J566">
            <v>8.09124464341275E-4</v>
          </cell>
        </row>
        <row r="567">
          <cell r="A567" t="str">
            <v>T_B_u-HYBDSL-S3</v>
          </cell>
          <cell r="B567" t="str">
            <v>VAR_fout</v>
          </cell>
          <cell r="C567" t="str">
            <v>TPBSu</v>
          </cell>
          <cell r="I567">
            <v>1.7186792191730728E-6</v>
          </cell>
          <cell r="J567">
            <v>1.0898563518276282E-6</v>
          </cell>
        </row>
        <row r="568">
          <cell r="A568" t="str">
            <v>T_B_u-HYBDSL-S3</v>
          </cell>
          <cell r="B568" t="str">
            <v>VAR_fin</v>
          </cell>
          <cell r="C568" t="str">
            <v>TDSL</v>
          </cell>
          <cell r="I568">
            <v>1.7407520852222779E-5</v>
          </cell>
          <cell r="J568">
            <v>1.1038532937807302E-5</v>
          </cell>
        </row>
        <row r="569">
          <cell r="A569" t="str">
            <v>T_B_u-HYBDSL-S3</v>
          </cell>
          <cell r="B569" t="str">
            <v>VAR_ncap</v>
          </cell>
          <cell r="C569" t="str">
            <v>-</v>
          </cell>
          <cell r="I569">
            <v>2.40205629374866E-8</v>
          </cell>
        </row>
        <row r="570">
          <cell r="A570" t="str">
            <v>T_B_u-HYBDSL-S3</v>
          </cell>
          <cell r="B570" t="str">
            <v>VAR_cap</v>
          </cell>
          <cell r="C570" t="str">
            <v>-</v>
          </cell>
          <cell r="H570">
            <v>-2.3097437601835701E-8</v>
          </cell>
          <cell r="I570">
            <v>-2.5257600443741399E-8</v>
          </cell>
          <cell r="J570">
            <v>8.2275531648488598E-9</v>
          </cell>
        </row>
        <row r="571">
          <cell r="A571" t="str">
            <v>T_C-HY-GSL-S1</v>
          </cell>
          <cell r="B571" t="str">
            <v>VAR_fout</v>
          </cell>
          <cell r="C571" t="str">
            <v>CO2_T</v>
          </cell>
          <cell r="H571">
            <v>0.39552916493076873</v>
          </cell>
          <cell r="I571">
            <v>8.9187617475961295E-2</v>
          </cell>
        </row>
        <row r="572">
          <cell r="A572" t="str">
            <v>T_C-HY-GSL-S1</v>
          </cell>
          <cell r="B572" t="str">
            <v>VAR_fout</v>
          </cell>
          <cell r="C572" t="str">
            <v>TPCAR</v>
          </cell>
          <cell r="H572">
            <v>6.1148974285140014E-3</v>
          </cell>
          <cell r="I572">
            <v>1.1066547336477436E-3</v>
          </cell>
        </row>
        <row r="573">
          <cell r="A573" t="str">
            <v>T_C-HY-GSL-S1</v>
          </cell>
          <cell r="B573" t="str">
            <v>VAR_fin</v>
          </cell>
          <cell r="C573" t="str">
            <v>TGSL</v>
          </cell>
          <cell r="H573">
            <v>5.3594737795497095E-3</v>
          </cell>
          <cell r="I573">
            <v>1.2085043018422949E-3</v>
          </cell>
        </row>
        <row r="574">
          <cell r="A574" t="str">
            <v>T_C-HY-GSL-S1</v>
          </cell>
          <cell r="B574" t="str">
            <v>VAR_ncap</v>
          </cell>
          <cell r="C574" t="str">
            <v>-</v>
          </cell>
        </row>
        <row r="575">
          <cell r="A575" t="str">
            <v>T_C-HY-GSL-S1</v>
          </cell>
          <cell r="B575" t="str">
            <v>VAR_cap</v>
          </cell>
          <cell r="C575" t="str">
            <v>-</v>
          </cell>
          <cell r="H575">
            <v>8.9998149349159731E-4</v>
          </cell>
          <cell r="I575">
            <v>1.6104031445533966E-4</v>
          </cell>
        </row>
        <row r="576">
          <cell r="A576" t="str">
            <v>T_B_u-HYBDSL-S4</v>
          </cell>
          <cell r="B576" t="str">
            <v>VAR_fout</v>
          </cell>
          <cell r="C576" t="str">
            <v>CO2_T</v>
          </cell>
          <cell r="I576">
            <v>2.9622142187763802E-4</v>
          </cell>
        </row>
        <row r="577">
          <cell r="A577" t="str">
            <v>T_B_u-HYBDSL-S4</v>
          </cell>
          <cell r="B577" t="str">
            <v>VAR_fout</v>
          </cell>
          <cell r="C577" t="str">
            <v>TPBSu</v>
          </cell>
          <cell r="I577">
            <v>2.6945547394896952E-7</v>
          </cell>
        </row>
        <row r="578">
          <cell r="A578" t="str">
            <v>T_B_u-HYBDSL-S4</v>
          </cell>
          <cell r="B578" t="str">
            <v>VAR_fin</v>
          </cell>
          <cell r="C578" t="str">
            <v>TDSL</v>
          </cell>
          <cell r="I578">
            <v>4.0412199437604047E-6</v>
          </cell>
        </row>
        <row r="579">
          <cell r="A579" t="str">
            <v>T_B_u-HYBDSL-S4</v>
          </cell>
          <cell r="B579" t="str">
            <v>VAR_ncap</v>
          </cell>
          <cell r="C579" t="str">
            <v>-</v>
          </cell>
          <cell r="I579">
            <v>1.80770977758236E-8</v>
          </cell>
        </row>
        <row r="580">
          <cell r="A580" t="str">
            <v>T_B_u-HYBDSL-S4</v>
          </cell>
          <cell r="B580" t="str">
            <v>VAR_cap</v>
          </cell>
          <cell r="C580" t="str">
            <v>-</v>
          </cell>
          <cell r="H580">
            <v>-1.25766864735074E-8</v>
          </cell>
          <cell r="I580">
            <v>-1.3662518865289697E-8</v>
          </cell>
          <cell r="J580">
            <v>3.1723252373649701E-9</v>
          </cell>
        </row>
        <row r="581">
          <cell r="A581" t="str">
            <v>TFRLFDSLEXT</v>
          </cell>
          <cell r="B581" t="str">
            <v>VAR_fout</v>
          </cell>
          <cell r="C581" t="str">
            <v>CO2_T</v>
          </cell>
          <cell r="H581">
            <v>0.15921946174856599</v>
          </cell>
          <cell r="I581">
            <v>0.15938084807421399</v>
          </cell>
          <cell r="J581">
            <v>3.9777099280822702E-2</v>
          </cell>
        </row>
        <row r="582">
          <cell r="A582" t="str">
            <v>TFRLFDSLEXT</v>
          </cell>
          <cell r="B582" t="str">
            <v>VAR_fout</v>
          </cell>
          <cell r="C582" t="str">
            <v>TFRLF</v>
          </cell>
          <cell r="H582">
            <v>8.8039323694564386E-6</v>
          </cell>
          <cell r="I582">
            <v>8.8128561170985623E-6</v>
          </cell>
          <cell r="J582">
            <v>2.1994477815440273E-6</v>
          </cell>
        </row>
        <row r="583">
          <cell r="A583" t="str">
            <v>TFRLFDSLEXT</v>
          </cell>
          <cell r="B583" t="str">
            <v>VAR_fin</v>
          </cell>
          <cell r="C583" t="str">
            <v>TDSL</v>
          </cell>
          <cell r="H583">
            <v>2.1721618246734798E-3</v>
          </cell>
          <cell r="I583">
            <v>2.1743635480793149E-3</v>
          </cell>
          <cell r="J583">
            <v>5.4266165458148336E-4</v>
          </cell>
        </row>
        <row r="584">
          <cell r="A584" t="str">
            <v>TFRLFDSLEXT</v>
          </cell>
          <cell r="B584" t="str">
            <v>VAR_ncap</v>
          </cell>
          <cell r="C584" t="str">
            <v>-</v>
          </cell>
        </row>
        <row r="585">
          <cell r="A585" t="str">
            <v>TFRLFDSLEXT</v>
          </cell>
          <cell r="B585" t="str">
            <v>VAR_cap</v>
          </cell>
          <cell r="C585" t="str">
            <v>-</v>
          </cell>
          <cell r="H585">
            <v>9.1343599337100046E-7</v>
          </cell>
          <cell r="I585">
            <v>9.0338910436701426E-7</v>
          </cell>
          <cell r="J585">
            <v>3.4894630613900341E-7</v>
          </cell>
        </row>
        <row r="586">
          <cell r="A586" t="str">
            <v>T_C-HY-GSL-S2</v>
          </cell>
          <cell r="B586" t="str">
            <v>VAR_fout</v>
          </cell>
          <cell r="C586" t="str">
            <v>CO2_T</v>
          </cell>
          <cell r="H586">
            <v>23.016230867128865</v>
          </cell>
          <cell r="I586">
            <v>2.7830930632809232</v>
          </cell>
        </row>
        <row r="587">
          <cell r="A587" t="str">
            <v>T_C-HY-GSL-S2</v>
          </cell>
          <cell r="B587" t="str">
            <v>VAR_fout</v>
          </cell>
          <cell r="C587" t="str">
            <v>TPCAR</v>
          </cell>
          <cell r="H587">
            <v>0.59334480831795777</v>
          </cell>
          <cell r="I587">
            <v>6.8885530091070651E-2</v>
          </cell>
        </row>
        <row r="588">
          <cell r="A588" t="str">
            <v>T_C-HY-GSL-S2</v>
          </cell>
          <cell r="B588" t="str">
            <v>VAR_fin</v>
          </cell>
          <cell r="C588" t="str">
            <v>TGSL</v>
          </cell>
          <cell r="H588">
            <v>0.31187304698006607</v>
          </cell>
          <cell r="I588">
            <v>3.7711288120337715E-2</v>
          </cell>
        </row>
        <row r="589">
          <cell r="A589" t="str">
            <v>T_C-HY-GSL-S2</v>
          </cell>
          <cell r="B589" t="str">
            <v>VAR_ncap</v>
          </cell>
          <cell r="C589" t="str">
            <v>-</v>
          </cell>
        </row>
        <row r="590">
          <cell r="A590" t="str">
            <v>T_C-HY-GSL-S2</v>
          </cell>
          <cell r="B590" t="str">
            <v>VAR_cap</v>
          </cell>
          <cell r="C590" t="str">
            <v>-</v>
          </cell>
          <cell r="H590">
            <v>5.7489593117152196E-2</v>
          </cell>
          <cell r="I590">
            <v>7.2039266478311518E-3</v>
          </cell>
        </row>
        <row r="591">
          <cell r="A591" t="str">
            <v>TPSHPNGAEXT</v>
          </cell>
          <cell r="B591" t="str">
            <v>VAR_ncap</v>
          </cell>
          <cell r="C591" t="str">
            <v>-</v>
          </cell>
          <cell r="H591">
            <v>3.3233802416507702E-5</v>
          </cell>
          <cell r="I591">
            <v>9.8376254590682409E-4</v>
          </cell>
          <cell r="J591">
            <v>6.8582618911022801E-6</v>
          </cell>
        </row>
        <row r="592">
          <cell r="A592" t="str">
            <v>TPSHPNGAEXT</v>
          </cell>
          <cell r="B592" t="str">
            <v>VAR_cap</v>
          </cell>
          <cell r="C592" t="str">
            <v>-</v>
          </cell>
          <cell r="H592">
            <v>4.4272734752101703E-5</v>
          </cell>
          <cell r="I592">
            <v>1.018579298747266E-3</v>
          </cell>
          <cell r="J592">
            <v>9.5270412991788067E-5</v>
          </cell>
        </row>
        <row r="593">
          <cell r="A593" t="str">
            <v>T_C-HY-DSL-S1</v>
          </cell>
          <cell r="B593" t="str">
            <v>VAR_fout</v>
          </cell>
          <cell r="C593" t="str">
            <v>CO2_T</v>
          </cell>
          <cell r="H593">
            <v>2.4613528358593717</v>
          </cell>
          <cell r="I593">
            <v>5.3482513934440201E-2</v>
          </cell>
        </row>
        <row r="594">
          <cell r="A594" t="str">
            <v>T_C-HY-DSL-S1</v>
          </cell>
          <cell r="B594" t="str">
            <v>VAR_fout</v>
          </cell>
          <cell r="C594" t="str">
            <v>TPCAR</v>
          </cell>
          <cell r="H594">
            <v>5.5741967151930354E-2</v>
          </cell>
          <cell r="I594">
            <v>7.2095163478573846E-4</v>
          </cell>
        </row>
        <row r="595">
          <cell r="A595" t="str">
            <v>T_C-HY-DSL-S1</v>
          </cell>
          <cell r="B595" t="str">
            <v>VAR_fin</v>
          </cell>
          <cell r="C595" t="str">
            <v>TDSL</v>
          </cell>
          <cell r="H595">
            <v>3.3579165564247823E-2</v>
          </cell>
          <cell r="I595">
            <v>7.2963866213424523E-4</v>
          </cell>
        </row>
        <row r="596">
          <cell r="A596" t="str">
            <v>T_C-HY-DSL-S1</v>
          </cell>
          <cell r="B596" t="str">
            <v>VAR_ncap</v>
          </cell>
          <cell r="C596" t="str">
            <v>-</v>
          </cell>
        </row>
        <row r="597">
          <cell r="A597" t="str">
            <v>T_C-HY-DSL-S1</v>
          </cell>
          <cell r="B597" t="str">
            <v>VAR_cap</v>
          </cell>
          <cell r="C597" t="str">
            <v>-</v>
          </cell>
          <cell r="H597">
            <v>8.4488082523593352E-3</v>
          </cell>
          <cell r="I597">
            <v>1.0262628301972722E-4</v>
          </cell>
        </row>
        <row r="598">
          <cell r="A598" t="str">
            <v>T_C-HY-GSL-S3</v>
          </cell>
          <cell r="B598" t="str">
            <v>VAR_fout</v>
          </cell>
          <cell r="C598" t="str">
            <v>CO2_T</v>
          </cell>
          <cell r="H598">
            <v>22.281683280631995</v>
          </cell>
          <cell r="I598">
            <v>4.0019346777348086E-2</v>
          </cell>
        </row>
        <row r="599">
          <cell r="A599" t="str">
            <v>T_C-HY-GSL-S3</v>
          </cell>
          <cell r="B599" t="str">
            <v>VAR_fout</v>
          </cell>
          <cell r="C599" t="str">
            <v>TPCAR</v>
          </cell>
          <cell r="H599">
            <v>0.76740405002951839</v>
          </cell>
          <cell r="I599">
            <v>4.6726498840706665E-4</v>
          </cell>
        </row>
        <row r="600">
          <cell r="A600" t="str">
            <v>T_C-HY-GSL-S3</v>
          </cell>
          <cell r="B600" t="str">
            <v>VAR_fin</v>
          </cell>
          <cell r="C600" t="str">
            <v>TGSL</v>
          </cell>
          <cell r="H600">
            <v>0.30191982765084024</v>
          </cell>
          <cell r="I600">
            <v>5.4226757150878195E-4</v>
          </cell>
        </row>
        <row r="601">
          <cell r="A601" t="str">
            <v>T_C-HY-GSL-S3</v>
          </cell>
          <cell r="B601" t="str">
            <v>VAR_ncap</v>
          </cell>
          <cell r="C601" t="str">
            <v>-</v>
          </cell>
        </row>
        <row r="602">
          <cell r="A602" t="str">
            <v>T_C-HY-GSL-S3</v>
          </cell>
          <cell r="B602" t="str">
            <v>VAR_cap</v>
          </cell>
          <cell r="C602" t="str">
            <v>-</v>
          </cell>
          <cell r="H602">
            <v>5.2812111183961938E-2</v>
          </cell>
          <cell r="I602">
            <v>3.6439911831460843E-5</v>
          </cell>
        </row>
        <row r="603">
          <cell r="A603" t="str">
            <v>T_C-HY-DSL-S2</v>
          </cell>
          <cell r="B603" t="str">
            <v>VAR_fout</v>
          </cell>
          <cell r="C603" t="str">
            <v>CO2_T</v>
          </cell>
          <cell r="H603">
            <v>41.54590817793698</v>
          </cell>
          <cell r="I603">
            <v>2.8915221822206996</v>
          </cell>
        </row>
        <row r="604">
          <cell r="A604" t="str">
            <v>T_C-HY-DSL-S2</v>
          </cell>
          <cell r="B604" t="str">
            <v>VAR_fout</v>
          </cell>
          <cell r="C604" t="str">
            <v>TPCAR</v>
          </cell>
          <cell r="H604">
            <v>1.2300270977204433</v>
          </cell>
          <cell r="I604">
            <v>7.6247749700616083E-2</v>
          </cell>
        </row>
        <row r="605">
          <cell r="A605" t="str">
            <v>T_C-HY-DSL-S2</v>
          </cell>
          <cell r="B605" t="str">
            <v>VAR_fin</v>
          </cell>
          <cell r="C605" t="str">
            <v>TDSL</v>
          </cell>
          <cell r="H605">
            <v>0.56679274458304141</v>
          </cell>
          <cell r="I605">
            <v>3.9447778747894943E-2</v>
          </cell>
        </row>
        <row r="606">
          <cell r="A606" t="str">
            <v>T_C-HY-DSL-S2</v>
          </cell>
          <cell r="B606" t="str">
            <v>VAR_ncap</v>
          </cell>
          <cell r="C606" t="str">
            <v>-</v>
          </cell>
        </row>
        <row r="607">
          <cell r="A607" t="str">
            <v>T_C-HY-DSL-S2</v>
          </cell>
          <cell r="B607" t="str">
            <v>VAR_cap</v>
          </cell>
          <cell r="C607" t="str">
            <v>-</v>
          </cell>
          <cell r="H607">
            <v>9.3478538663690866E-2</v>
          </cell>
          <cell r="I607">
            <v>7.9684847926838765E-3</v>
          </cell>
        </row>
        <row r="608">
          <cell r="A608" t="str">
            <v>D-T-ELC-Bus_c_S1</v>
          </cell>
          <cell r="B608" t="str">
            <v>VAR_fout</v>
          </cell>
          <cell r="C608" t="str">
            <v>T-ELC-Bus_c_BatSTGin_S1</v>
          </cell>
          <cell r="H608">
            <v>0.14256354489006451</v>
          </cell>
          <cell r="I608">
            <v>0.14362194915861087</v>
          </cell>
          <cell r="J608">
            <v>0.1218270536415806</v>
          </cell>
        </row>
        <row r="609">
          <cell r="A609" t="str">
            <v>D-T-ELC-Bus_c_S1</v>
          </cell>
          <cell r="B609" t="str">
            <v>VAR_fin</v>
          </cell>
          <cell r="C609" t="str">
            <v>TELC</v>
          </cell>
          <cell r="H609">
            <v>0.14256354489006451</v>
          </cell>
          <cell r="I609">
            <v>0.14362194915861087</v>
          </cell>
          <cell r="J609">
            <v>0.1218270536415806</v>
          </cell>
        </row>
        <row r="610">
          <cell r="A610" t="str">
            <v>D-T-ELC-Bus_c_S1</v>
          </cell>
          <cell r="B610" t="str">
            <v>VAR_ncap</v>
          </cell>
          <cell r="C610" t="str">
            <v>-</v>
          </cell>
          <cell r="H610">
            <v>3.7986740590544001E-5</v>
          </cell>
          <cell r="I610">
            <v>1.44990734932456E-2</v>
          </cell>
          <cell r="J610">
            <v>7.9784761382973492E-3</v>
          </cell>
        </row>
        <row r="611">
          <cell r="A611" t="str">
            <v>D-T-ELC-Bus_c_S1</v>
          </cell>
          <cell r="B611" t="str">
            <v>VAR_cap</v>
          </cell>
          <cell r="C611" t="str">
            <v>-</v>
          </cell>
          <cell r="H611">
            <v>1.7578327146745801E-2</v>
          </cell>
          <cell r="I611">
            <v>1.7622730802672199E-2</v>
          </cell>
          <cell r="J611">
            <v>1.52565044362242E-2</v>
          </cell>
        </row>
        <row r="612">
          <cell r="A612" t="str">
            <v>T_C-HY-GSL-S4</v>
          </cell>
          <cell r="B612" t="str">
            <v>VAR_fout</v>
          </cell>
          <cell r="C612" t="str">
            <v>CO2_T</v>
          </cell>
          <cell r="H612">
            <v>1.2765211758958261</v>
          </cell>
          <cell r="I612">
            <v>4.3264484385509859E-2</v>
          </cell>
        </row>
        <row r="613">
          <cell r="A613" t="str">
            <v>T_C-HY-GSL-S4</v>
          </cell>
          <cell r="B613" t="str">
            <v>VAR_fout</v>
          </cell>
          <cell r="C613" t="str">
            <v>TPCAR</v>
          </cell>
          <cell r="H613">
            <v>2.6728803949737534E-2</v>
          </cell>
          <cell r="I613">
            <v>4.4272479347266379E-4</v>
          </cell>
        </row>
        <row r="614">
          <cell r="A614" t="str">
            <v>T_C-HY-GSL-S4</v>
          </cell>
          <cell r="B614" t="str">
            <v>VAR_fin</v>
          </cell>
          <cell r="C614" t="str">
            <v>TGSL</v>
          </cell>
          <cell r="H614">
            <v>1.7297034903737487E-2</v>
          </cell>
          <cell r="I614">
            <v>5.8623962581991641E-4</v>
          </cell>
        </row>
        <row r="615">
          <cell r="A615" t="str">
            <v>T_C-HY-GSL-S4</v>
          </cell>
          <cell r="B615" t="str">
            <v>VAR_ncap</v>
          </cell>
          <cell r="C615" t="str">
            <v>-</v>
          </cell>
        </row>
        <row r="616">
          <cell r="A616" t="str">
            <v>T_C-HY-GSL-S4</v>
          </cell>
          <cell r="B616" t="str">
            <v>VAR_cap</v>
          </cell>
          <cell r="C616" t="str">
            <v>-</v>
          </cell>
          <cell r="H616">
            <v>2.1745323564716337E-3</v>
          </cell>
          <cell r="I616">
            <v>4.0493067129826824E-5</v>
          </cell>
        </row>
        <row r="617">
          <cell r="A617" t="str">
            <v>T_C-HY-DSL-S3</v>
          </cell>
          <cell r="B617" t="str">
            <v>VAR_fout</v>
          </cell>
          <cell r="C617" t="str">
            <v>CO2_T</v>
          </cell>
          <cell r="H617">
            <v>0.57733435127459365</v>
          </cell>
          <cell r="I617">
            <v>3.3911331909327831E-2</v>
          </cell>
        </row>
        <row r="618">
          <cell r="A618" t="str">
            <v>T_C-HY-DSL-S3</v>
          </cell>
          <cell r="B618" t="str">
            <v>VAR_fout</v>
          </cell>
          <cell r="C618" t="str">
            <v>TPCAR</v>
          </cell>
          <cell r="H618">
            <v>1.1014395855767063E-2</v>
          </cell>
          <cell r="I618">
            <v>3.6637547383416575E-4</v>
          </cell>
        </row>
        <row r="619">
          <cell r="A619" t="str">
            <v>T_C-HY-DSL-S3</v>
          </cell>
          <cell r="B619" t="str">
            <v>VAR_fin</v>
          </cell>
          <cell r="C619" t="str">
            <v>TDSL</v>
          </cell>
          <cell r="H619">
            <v>7.8763212997898149E-3</v>
          </cell>
          <cell r="I619">
            <v>4.6263754310133458E-4</v>
          </cell>
        </row>
        <row r="620">
          <cell r="A620" t="str">
            <v>T_C-HY-DSL-S3</v>
          </cell>
          <cell r="B620" t="str">
            <v>VAR_ncap</v>
          </cell>
          <cell r="C620" t="str">
            <v>-</v>
          </cell>
        </row>
        <row r="621">
          <cell r="A621" t="str">
            <v>T_C-HY-DSL-S3</v>
          </cell>
          <cell r="B621" t="str">
            <v>VAR_cap</v>
          </cell>
          <cell r="C621" t="str">
            <v>-</v>
          </cell>
          <cell r="H621">
            <v>7.8694868798971879E-4</v>
          </cell>
          <cell r="I621">
            <v>2.8670141464708784E-5</v>
          </cell>
        </row>
        <row r="622">
          <cell r="A622" t="str">
            <v>D-T-ELC-Bus_c_S2</v>
          </cell>
          <cell r="B622" t="str">
            <v>VAR_fout</v>
          </cell>
          <cell r="C622" t="str">
            <v>T-ELC-Bus_c_BatSTGin_S2</v>
          </cell>
          <cell r="H622">
            <v>0.1749284472678265</v>
          </cell>
          <cell r="I622">
            <v>0.17436516877679406</v>
          </cell>
          <cell r="J622">
            <v>0.15005017953091121</v>
          </cell>
        </row>
        <row r="623">
          <cell r="A623" t="str">
            <v>D-T-ELC-Bus_c_S2</v>
          </cell>
          <cell r="B623" t="str">
            <v>VAR_fin</v>
          </cell>
          <cell r="C623" t="str">
            <v>TELC</v>
          </cell>
          <cell r="H623">
            <v>0.1749284472678265</v>
          </cell>
          <cell r="I623">
            <v>0.17436516877679406</v>
          </cell>
          <cell r="J623">
            <v>0.15005017953091121</v>
          </cell>
        </row>
        <row r="624">
          <cell r="A624" t="str">
            <v>D-T-ELC-Bus_c_S2</v>
          </cell>
          <cell r="B624" t="str">
            <v>VAR_ncap</v>
          </cell>
          <cell r="C624" t="str">
            <v>-</v>
          </cell>
          <cell r="H624">
            <v>3.7728741866334899E-5</v>
          </cell>
          <cell r="I624">
            <v>1.7593952324126801E-2</v>
          </cell>
          <cell r="J624">
            <v>9.9830864699130203E-3</v>
          </cell>
        </row>
        <row r="625">
          <cell r="A625" t="str">
            <v>D-T-ELC-Bus_c_S2</v>
          </cell>
          <cell r="B625" t="str">
            <v>VAR_cap</v>
          </cell>
          <cell r="C625" t="str">
            <v>-</v>
          </cell>
          <cell r="H625">
            <v>2.1692739394570299E-2</v>
          </cell>
          <cell r="I625">
            <v>2.14445298139922E-2</v>
          </cell>
          <cell r="J625">
            <v>1.8813167597519002E-2</v>
          </cell>
        </row>
        <row r="626">
          <cell r="A626" t="str">
            <v>T_C-HY-DSL-S4</v>
          </cell>
          <cell r="B626" t="str">
            <v>VAR_fout</v>
          </cell>
          <cell r="C626" t="str">
            <v>CO2_T</v>
          </cell>
          <cell r="H626">
            <v>1.0188946358007729</v>
          </cell>
          <cell r="I626">
            <v>3.58758692706675E-2</v>
          </cell>
        </row>
        <row r="627">
          <cell r="A627" t="str">
            <v>T_C-HY-DSL-S4</v>
          </cell>
          <cell r="B627" t="str">
            <v>VAR_fout</v>
          </cell>
          <cell r="C627" t="str">
            <v>TPCAR</v>
          </cell>
          <cell r="H627">
            <v>2.1284536122816156E-2</v>
          </cell>
          <cell r="I627">
            <v>3.8234607771888481E-4</v>
          </cell>
        </row>
        <row r="628">
          <cell r="A628" t="str">
            <v>T_C-HY-DSL-S4</v>
          </cell>
          <cell r="B628" t="str">
            <v>VAR_fin</v>
          </cell>
          <cell r="C628" t="str">
            <v>TDSL</v>
          </cell>
          <cell r="H628">
            <v>1.3900336095508514E-2</v>
          </cell>
          <cell r="I628">
            <v>4.8943887135972051E-4</v>
          </cell>
        </row>
        <row r="629">
          <cell r="A629" t="str">
            <v>T_C-HY-DSL-S4</v>
          </cell>
          <cell r="B629" t="str">
            <v>VAR_ncap</v>
          </cell>
          <cell r="C629" t="str">
            <v>-</v>
          </cell>
        </row>
        <row r="630">
          <cell r="A630" t="str">
            <v>T_C-HY-DSL-S4</v>
          </cell>
          <cell r="B630" t="str">
            <v>VAR_cap</v>
          </cell>
          <cell r="C630" t="str">
            <v>-</v>
          </cell>
          <cell r="H630">
            <v>1.7400122732595547E-3</v>
          </cell>
          <cell r="I630">
            <v>3.4876082504037635E-5</v>
          </cell>
        </row>
        <row r="631">
          <cell r="A631" t="str">
            <v>D-T-ELC-Bus_c_S3</v>
          </cell>
          <cell r="B631" t="str">
            <v>VAR_fout</v>
          </cell>
          <cell r="C631" t="str">
            <v>T-ELC-Bus_c_BatSTGin_S3</v>
          </cell>
          <cell r="H631">
            <v>5.7989695665112716E-2</v>
          </cell>
          <cell r="I631">
            <v>5.5164648787381948E-2</v>
          </cell>
          <cell r="J631">
            <v>4.8352358186386502E-2</v>
          </cell>
        </row>
        <row r="632">
          <cell r="A632" t="str">
            <v>D-T-ELC-Bus_c_S3</v>
          </cell>
          <cell r="B632" t="str">
            <v>VAR_fin</v>
          </cell>
          <cell r="C632" t="str">
            <v>TELC</v>
          </cell>
          <cell r="H632">
            <v>5.7989695665112716E-2</v>
          </cell>
          <cell r="I632">
            <v>5.5164648787381948E-2</v>
          </cell>
          <cell r="J632">
            <v>4.8352358186386502E-2</v>
          </cell>
        </row>
        <row r="633">
          <cell r="A633" t="str">
            <v>D-T-ELC-Bus_c_S3</v>
          </cell>
          <cell r="B633" t="str">
            <v>VAR_ncap</v>
          </cell>
          <cell r="C633" t="str">
            <v>-</v>
          </cell>
          <cell r="H633">
            <v>1.7819583156812001E-3</v>
          </cell>
          <cell r="I633">
            <v>4.9940611229934801E-3</v>
          </cell>
          <cell r="J633">
            <v>4.31658880684147E-3</v>
          </cell>
        </row>
        <row r="634">
          <cell r="A634" t="str">
            <v>D-T-ELC-Bus_c_S3</v>
          </cell>
          <cell r="B634" t="str">
            <v>VAR_cap</v>
          </cell>
          <cell r="C634" t="str">
            <v>-</v>
          </cell>
          <cell r="H634">
            <v>7.0685508474602502E-3</v>
          </cell>
          <cell r="I634">
            <v>6.7760194386746802E-3</v>
          </cell>
          <cell r="J634">
            <v>6.0271608490066499E-3</v>
          </cell>
        </row>
        <row r="635">
          <cell r="A635" t="str">
            <v>D-T-ELC-Bus_c_S4</v>
          </cell>
          <cell r="B635" t="str">
            <v>VAR_fout</v>
          </cell>
          <cell r="C635" t="str">
            <v>T-ELC-Bus_c_BatSTGin_S4</v>
          </cell>
          <cell r="H635">
            <v>3.3041205556066597E-4</v>
          </cell>
          <cell r="I635">
            <v>1.3385774350495605E-3</v>
          </cell>
          <cell r="J635">
            <v>8.9318228565532748E-4</v>
          </cell>
        </row>
        <row r="636">
          <cell r="A636" t="str">
            <v>D-T-ELC-Bus_c_S4</v>
          </cell>
          <cell r="B636" t="str">
            <v>VAR_fin</v>
          </cell>
          <cell r="C636" t="str">
            <v>TELC</v>
          </cell>
          <cell r="H636">
            <v>3.3041205556066597E-4</v>
          </cell>
          <cell r="I636">
            <v>1.3385774350495605E-3</v>
          </cell>
          <cell r="J636">
            <v>8.9318228565532748E-4</v>
          </cell>
        </row>
        <row r="637">
          <cell r="A637" t="str">
            <v>D-T-ELC-Bus_c_S4</v>
          </cell>
          <cell r="B637" t="str">
            <v>VAR_ncap</v>
          </cell>
          <cell r="C637" t="str">
            <v>-</v>
          </cell>
          <cell r="H637">
            <v>3.5528131621895901E-5</v>
          </cell>
          <cell r="I637">
            <v>2.43154023243202E-4</v>
          </cell>
          <cell r="J637">
            <v>1.3099157061800999E-4</v>
          </cell>
        </row>
        <row r="638">
          <cell r="A638" t="str">
            <v>D-T-ELC-Bus_c_S4</v>
          </cell>
          <cell r="B638" t="str">
            <v>VAR_cap</v>
          </cell>
          <cell r="C638" t="str">
            <v>-</v>
          </cell>
          <cell r="H638">
            <v>3.7293409424148302E-5</v>
          </cell>
          <cell r="I638">
            <v>2.6741925074860598E-4</v>
          </cell>
          <cell r="J638">
            <v>1.7366233857351999E-4</v>
          </cell>
        </row>
        <row r="639">
          <cell r="A639" t="str">
            <v>D-TH2O</v>
          </cell>
          <cell r="B639" t="str">
            <v>VAR_fout</v>
          </cell>
          <cell r="C639" t="str">
            <v>TH2O</v>
          </cell>
          <cell r="H639">
            <v>1.5995193845566296E-3</v>
          </cell>
          <cell r="I639">
            <v>2.9607735736955727E-3</v>
          </cell>
          <cell r="J639">
            <v>3.5536919877967995E-3</v>
          </cell>
        </row>
        <row r="640">
          <cell r="A640" t="str">
            <v>D-TH2O</v>
          </cell>
          <cell r="B640" t="str">
            <v>VAR_fin</v>
          </cell>
          <cell r="C640" t="str">
            <v>H2</v>
          </cell>
          <cell r="H640">
            <v>1.5995193845566296E-3</v>
          </cell>
          <cell r="I640">
            <v>2.9607735736955727E-3</v>
          </cell>
          <cell r="J640">
            <v>3.5542650144006244E-3</v>
          </cell>
        </row>
        <row r="641">
          <cell r="A641" t="str">
            <v>D-TH2O</v>
          </cell>
          <cell r="B641" t="str">
            <v>VAR_ncap</v>
          </cell>
          <cell r="C641" t="str">
            <v>-</v>
          </cell>
          <cell r="H641">
            <v>3.0494298284545401E-6</v>
          </cell>
          <cell r="I641">
            <v>4.5759749153178999E-5</v>
          </cell>
          <cell r="J641">
            <v>4.5673205990758003E-6</v>
          </cell>
        </row>
        <row r="642">
          <cell r="A642" t="str">
            <v>D-TH2O</v>
          </cell>
          <cell r="B642" t="str">
            <v>VAR_cap</v>
          </cell>
          <cell r="C642" t="str">
            <v>-</v>
          </cell>
          <cell r="H642">
            <v>9.9319224512215689E-4</v>
          </cell>
          <cell r="I642">
            <v>1.03895199427534E-3</v>
          </cell>
          <cell r="J642">
            <v>1.0435193148744101E-3</v>
          </cell>
        </row>
        <row r="643">
          <cell r="A643" t="str">
            <v>TFHGV-HYBDSL</v>
          </cell>
          <cell r="B643" t="str">
            <v>VAR_fout</v>
          </cell>
          <cell r="C643" t="str">
            <v>CO2_T</v>
          </cell>
          <cell r="H643">
            <v>876.90851646707404</v>
          </cell>
          <cell r="I643">
            <v>752.94729925533602</v>
          </cell>
          <cell r="J643">
            <v>34.595085613428601</v>
          </cell>
        </row>
        <row r="644">
          <cell r="A644" t="str">
            <v>TFHGV-HYBDSL</v>
          </cell>
          <cell r="B644" t="str">
            <v>VAR_fout</v>
          </cell>
          <cell r="C644" t="str">
            <v>TFHGV</v>
          </cell>
          <cell r="H644">
            <v>1.9555999285635823</v>
          </cell>
          <cell r="I644">
            <v>1.6791531351163083</v>
          </cell>
          <cell r="J644">
            <v>7.7150746838267545E-2</v>
          </cell>
        </row>
        <row r="645">
          <cell r="A645" t="str">
            <v>TFHGV-HYBDSL</v>
          </cell>
          <cell r="B645" t="str">
            <v>VAR_fin</v>
          </cell>
          <cell r="C645" t="str">
            <v>TDSL</v>
          </cell>
          <cell r="H645">
            <v>11.963281261488046</v>
          </cell>
          <cell r="I645">
            <v>10.272132322719457</v>
          </cell>
          <cell r="J645">
            <v>0.47196569731826171</v>
          </cell>
        </row>
        <row r="646">
          <cell r="A646" t="str">
            <v>TFHGV-HYBDSL</v>
          </cell>
          <cell r="B646" t="str">
            <v>VAR_ncap</v>
          </cell>
          <cell r="C646" t="str">
            <v>-</v>
          </cell>
          <cell r="H646">
            <v>3.1781875125241998E-2</v>
          </cell>
          <cell r="I646">
            <v>1.1802442469760199E-2</v>
          </cell>
        </row>
        <row r="647">
          <cell r="A647" t="str">
            <v>TFHGV-HYBDSL</v>
          </cell>
          <cell r="B647" t="str">
            <v>VAR_cap</v>
          </cell>
          <cell r="C647" t="str">
            <v>-</v>
          </cell>
          <cell r="H647">
            <v>3.8767848848838229E-2</v>
          </cell>
          <cell r="I647">
            <v>3.3509016935556336E-2</v>
          </cell>
          <cell r="J647">
            <v>2.0711920669266169E-3</v>
          </cell>
        </row>
        <row r="648">
          <cell r="A648" t="str">
            <v>D-TKER</v>
          </cell>
          <cell r="B648" t="str">
            <v>VAR_fout</v>
          </cell>
          <cell r="C648" t="str">
            <v>CO2</v>
          </cell>
          <cell r="H648">
            <v>187.821847545368</v>
          </cell>
          <cell r="I648">
            <v>156.49726334200199</v>
          </cell>
          <cell r="J648">
            <v>4.4661405406203601E-5</v>
          </cell>
        </row>
        <row r="649">
          <cell r="A649" t="str">
            <v>D-TKER</v>
          </cell>
          <cell r="B649" t="str">
            <v>VAR_fout</v>
          </cell>
          <cell r="C649" t="str">
            <v>TKER</v>
          </cell>
          <cell r="H649">
            <v>2.5420549176276901</v>
          </cell>
          <cell r="I649">
            <v>2.1180956479395499</v>
          </cell>
          <cell r="J649">
            <v>6.0446506476612097E-7</v>
          </cell>
        </row>
        <row r="650">
          <cell r="A650" t="str">
            <v>D-TKER</v>
          </cell>
          <cell r="B650" t="str">
            <v>VAR_fin</v>
          </cell>
          <cell r="C650" t="str">
            <v>KER</v>
          </cell>
          <cell r="H650">
            <v>2.5799704333154949</v>
          </cell>
          <cell r="I650">
            <v>2.1496876832692515</v>
          </cell>
          <cell r="J650">
            <v>6.1348084349180596E-7</v>
          </cell>
        </row>
        <row r="651">
          <cell r="A651" t="str">
            <v>T_B_u-BEVELC-S1</v>
          </cell>
          <cell r="B651" t="str">
            <v>VAR_fout</v>
          </cell>
          <cell r="C651" t="str">
            <v>TPBSu</v>
          </cell>
          <cell r="H651">
            <v>0.11430007017624523</v>
          </cell>
          <cell r="I651">
            <v>0.11947089054940693</v>
          </cell>
          <cell r="J651">
            <v>0.12783527909191733</v>
          </cell>
        </row>
        <row r="652">
          <cell r="A652" t="str">
            <v>T_B_u-BEVELC-S1</v>
          </cell>
          <cell r="B652" t="str">
            <v>VAR_fin</v>
          </cell>
          <cell r="C652" t="str">
            <v>T-ELC-Bus_u_BatSTGout_S1</v>
          </cell>
          <cell r="H652">
            <v>0.24282359563139705</v>
          </cell>
          <cell r="I652">
            <v>0.25246976650872199</v>
          </cell>
          <cell r="J652">
            <v>0.24137035493112396</v>
          </cell>
        </row>
        <row r="653">
          <cell r="A653" t="str">
            <v>T_B_u-BEVELC-S1</v>
          </cell>
          <cell r="B653" t="str">
            <v>VAR_ncap</v>
          </cell>
          <cell r="C653" t="str">
            <v>-</v>
          </cell>
          <cell r="H653">
            <v>2.6532184286333399E-3</v>
          </cell>
          <cell r="I653">
            <v>2.2281905441698499E-4</v>
          </cell>
          <cell r="J653">
            <v>2.4455740067775098E-3</v>
          </cell>
        </row>
        <row r="654">
          <cell r="A654" t="str">
            <v>T_B_u-BEVELC-S1</v>
          </cell>
          <cell r="B654" t="str">
            <v>VAR_cap</v>
          </cell>
          <cell r="C654" t="str">
            <v>-</v>
          </cell>
          <cell r="H654">
            <v>2.6859963699985296E-3</v>
          </cell>
          <cell r="I654">
            <v>2.8730666363050109E-3</v>
          </cell>
          <cell r="J654">
            <v>3.0217189950896492E-3</v>
          </cell>
        </row>
        <row r="655">
          <cell r="A655" t="str">
            <v>TPSHPH2OEXT</v>
          </cell>
          <cell r="B655" t="str">
            <v>VAR_fout</v>
          </cell>
          <cell r="C655" t="str">
            <v>TPSHP</v>
          </cell>
          <cell r="H655">
            <v>1.6864060915584801E-4</v>
          </cell>
          <cell r="I655">
            <v>1.8451678076854901E-4</v>
          </cell>
          <cell r="J655">
            <v>8.8713886139248598E-4</v>
          </cell>
        </row>
        <row r="656">
          <cell r="A656" t="str">
            <v>TPSHPH2OEXT</v>
          </cell>
          <cell r="B656" t="str">
            <v>VAR_fin</v>
          </cell>
          <cell r="C656" t="str">
            <v>TH2O</v>
          </cell>
          <cell r="H656">
            <v>9.4029915408108897E-5</v>
          </cell>
          <cell r="I656">
            <v>1.0288208382246313E-4</v>
          </cell>
          <cell r="J656">
            <v>4.9464712271581025E-4</v>
          </cell>
        </row>
        <row r="657">
          <cell r="A657" t="str">
            <v>TPSHPH2OEXT</v>
          </cell>
          <cell r="B657" t="str">
            <v>VAR_ncap</v>
          </cell>
          <cell r="C657" t="str">
            <v>-</v>
          </cell>
          <cell r="H657">
            <v>1.7149199345762301E-4</v>
          </cell>
          <cell r="I657">
            <v>1.24792970872126E-5</v>
          </cell>
          <cell r="J657">
            <v>7.2012316371668499E-4</v>
          </cell>
        </row>
        <row r="658">
          <cell r="A658" t="str">
            <v>TPSHPH2OEXT</v>
          </cell>
          <cell r="B658" t="str">
            <v>VAR_cap</v>
          </cell>
          <cell r="C658" t="str">
            <v>-</v>
          </cell>
          <cell r="H658">
            <v>1.7149199345762301E-4</v>
          </cell>
          <cell r="I658">
            <v>1.8079007134821286E-4</v>
          </cell>
          <cell r="J658">
            <v>8.5958835410203068E-4</v>
          </cell>
        </row>
        <row r="659">
          <cell r="A659" t="str">
            <v>T_B_u-BEVELC-S2</v>
          </cell>
          <cell r="B659" t="str">
            <v>VAR_fout</v>
          </cell>
          <cell r="C659" t="str">
            <v>TPBSu</v>
          </cell>
          <cell r="H659">
            <v>4.1379362115942439E-2</v>
          </cell>
          <cell r="I659">
            <v>4.314099901495904E-2</v>
          </cell>
          <cell r="J659">
            <v>4.6146153299397807E-2</v>
          </cell>
        </row>
        <row r="660">
          <cell r="A660" t="str">
            <v>T_B_u-BEVELC-S2</v>
          </cell>
          <cell r="B660" t="str">
            <v>VAR_fin</v>
          </cell>
          <cell r="C660" t="str">
            <v>T-ELC-Bus_u_BatSTGout_S2</v>
          </cell>
          <cell r="H660">
            <v>0.12210334414036009</v>
          </cell>
          <cell r="I660">
            <v>0.12549331904731398</v>
          </cell>
          <cell r="J660">
            <v>0.12081929398734981</v>
          </cell>
        </row>
        <row r="661">
          <cell r="A661" t="str">
            <v>T_B_u-BEVELC-S2</v>
          </cell>
          <cell r="B661" t="str">
            <v>VAR_ncap</v>
          </cell>
          <cell r="C661" t="str">
            <v>-</v>
          </cell>
          <cell r="H661">
            <v>6.8472785918979103E-4</v>
          </cell>
          <cell r="I661">
            <v>1.25654484225913E-4</v>
          </cell>
          <cell r="J661">
            <v>6.8819280322565798E-4</v>
          </cell>
        </row>
        <row r="662">
          <cell r="A662" t="str">
            <v>T_B_u-BEVELC-S2</v>
          </cell>
          <cell r="B662" t="str">
            <v>VAR_cap</v>
          </cell>
          <cell r="C662" t="str">
            <v>-</v>
          </cell>
          <cell r="H662">
            <v>8.0134994353023509E-4</v>
          </cell>
          <cell r="I662">
            <v>8.153238118334251E-4</v>
          </cell>
          <cell r="J662">
            <v>8.7133164240238827E-4</v>
          </cell>
        </row>
        <row r="663">
          <cell r="A663" t="str">
            <v>TFHGV-ICEDSL</v>
          </cell>
          <cell r="B663" t="str">
            <v>VAR_fout</v>
          </cell>
          <cell r="C663" t="str">
            <v>CO2_T</v>
          </cell>
          <cell r="H663">
            <v>0.23525533366514068</v>
          </cell>
          <cell r="I663">
            <v>0.29197208044348899</v>
          </cell>
          <cell r="J663">
            <v>3.0467639709423899E-2</v>
          </cell>
        </row>
        <row r="664">
          <cell r="A664" t="str">
            <v>TFHGV-ICEDSL</v>
          </cell>
          <cell r="B664" t="str">
            <v>VAR_fout</v>
          </cell>
          <cell r="C664" t="str">
            <v>TFHGV</v>
          </cell>
          <cell r="H664">
            <v>3.809772853924375E-4</v>
          </cell>
          <cell r="I664">
            <v>4.7282554186878954E-4</v>
          </cell>
          <cell r="J664">
            <v>4.9339917135877032E-5</v>
          </cell>
        </row>
        <row r="665">
          <cell r="A665" t="str">
            <v>TFHGV-ICEDSL</v>
          </cell>
          <cell r="B665" t="str">
            <v>VAR_fin</v>
          </cell>
          <cell r="C665" t="str">
            <v>TDSL</v>
          </cell>
          <cell r="H665">
            <v>3.2094861345858179E-3</v>
          </cell>
          <cell r="I665">
            <v>3.9832480278784339E-3</v>
          </cell>
          <cell r="J665">
            <v>4.1565674910537336E-4</v>
          </cell>
        </row>
        <row r="666">
          <cell r="A666" t="str">
            <v>TFHGV-ICEDSL</v>
          </cell>
          <cell r="B666" t="str">
            <v>VAR_ncap</v>
          </cell>
          <cell r="C666" t="str">
            <v>-</v>
          </cell>
          <cell r="H666">
            <v>6.4049822918031896E-6</v>
          </cell>
          <cell r="I666">
            <v>6.3913724304816404E-6</v>
          </cell>
        </row>
        <row r="667">
          <cell r="A667" t="str">
            <v>TFHGV-ICEDSL</v>
          </cell>
          <cell r="B667" t="str">
            <v>VAR_cap</v>
          </cell>
          <cell r="C667" t="str">
            <v>-</v>
          </cell>
          <cell r="H667">
            <v>8.6887909511700406E-6</v>
          </cell>
          <cell r="I667">
            <v>1.0755217771773612E-5</v>
          </cell>
          <cell r="J667">
            <v>1.12161323206052E-6</v>
          </cell>
        </row>
        <row r="668">
          <cell r="A668" t="str">
            <v>D-T-ELC-Bus_u_S1</v>
          </cell>
          <cell r="B668" t="str">
            <v>VAR_fout</v>
          </cell>
          <cell r="C668" t="str">
            <v>T-ELC-Bus_u_BatSTGin_S1</v>
          </cell>
          <cell r="H668">
            <v>0.24374288413011908</v>
          </cell>
          <cell r="I668">
            <v>0.253191758384818</v>
          </cell>
          <cell r="J668">
            <v>0.24186124862790129</v>
          </cell>
        </row>
        <row r="669">
          <cell r="A669" t="str">
            <v>D-T-ELC-Bus_u_S1</v>
          </cell>
          <cell r="B669" t="str">
            <v>VAR_fin</v>
          </cell>
          <cell r="C669" t="str">
            <v>TELC</v>
          </cell>
          <cell r="H669">
            <v>0.24374288413011908</v>
          </cell>
          <cell r="I669">
            <v>0.253191758384818</v>
          </cell>
          <cell r="J669">
            <v>0.24186124862790129</v>
          </cell>
        </row>
        <row r="670">
          <cell r="A670" t="str">
            <v>D-T-ELC-Bus_u_S1</v>
          </cell>
          <cell r="B670" t="str">
            <v>VAR_ncap</v>
          </cell>
          <cell r="C670" t="str">
            <v>-</v>
          </cell>
          <cell r="H670">
            <v>5.4256059522574196E-3</v>
          </cell>
          <cell r="I670">
            <v>1.7815620150105901E-2</v>
          </cell>
          <cell r="J670">
            <v>1.5680973523233201E-2</v>
          </cell>
        </row>
        <row r="671">
          <cell r="A671" t="str">
            <v>D-T-ELC-Bus_u_S1</v>
          </cell>
          <cell r="B671" t="str">
            <v>VAR_cap</v>
          </cell>
          <cell r="C671" t="str">
            <v>-</v>
          </cell>
          <cell r="H671">
            <v>2.5780074810308199E-2</v>
          </cell>
          <cell r="I671">
            <v>2.6771088426663699E-2</v>
          </cell>
          <cell r="J671">
            <v>2.5567733462515101E-2</v>
          </cell>
        </row>
        <row r="672">
          <cell r="A672" t="str">
            <v>T-Plg-DSL-mix_S1</v>
          </cell>
          <cell r="B672" t="str">
            <v>VAR_fout</v>
          </cell>
          <cell r="C672" t="str">
            <v>CO2_T</v>
          </cell>
          <cell r="H672">
            <v>0.44200856724601278</v>
          </cell>
          <cell r="I672">
            <v>0.20167402829726611</v>
          </cell>
          <cell r="J672">
            <v>3.0490522556498402E-2</v>
          </cell>
        </row>
        <row r="673">
          <cell r="A673" t="str">
            <v>T-Plg-DSL-mix_S1</v>
          </cell>
          <cell r="B673" t="str">
            <v>VAR_fout</v>
          </cell>
          <cell r="C673" t="str">
            <v>T-PEVmix-ELC_DSL_S1</v>
          </cell>
          <cell r="H673">
            <v>4.3923814186315703E-3</v>
          </cell>
          <cell r="I673">
            <v>2.0731851377639239E-3</v>
          </cell>
          <cell r="J673">
            <v>3.2944124331965536E-4</v>
          </cell>
        </row>
        <row r="674">
          <cell r="A674" t="str">
            <v>T-Plg-DSL-mix_S1</v>
          </cell>
          <cell r="B674" t="str">
            <v>VAR_fin</v>
          </cell>
          <cell r="C674" t="str">
            <v>TDSL</v>
          </cell>
          <cell r="H674">
            <v>6.0301305217736979E-3</v>
          </cell>
          <cell r="I674">
            <v>2.7513509999627104E-3</v>
          </cell>
          <cell r="J674">
            <v>4.1596892982944685E-4</v>
          </cell>
        </row>
        <row r="675">
          <cell r="A675" t="str">
            <v>T_B_u-BEVELC-S3</v>
          </cell>
          <cell r="B675" t="str">
            <v>VAR_fout</v>
          </cell>
          <cell r="C675" t="str">
            <v>TPBSu</v>
          </cell>
          <cell r="H675">
            <v>0.18084269579081591</v>
          </cell>
          <cell r="I675">
            <v>0.18853496969171668</v>
          </cell>
          <cell r="J675">
            <v>0.20168070555779169</v>
          </cell>
        </row>
        <row r="676">
          <cell r="A676" t="str">
            <v>T_B_u-BEVELC-S3</v>
          </cell>
          <cell r="B676" t="str">
            <v>VAR_fin</v>
          </cell>
          <cell r="C676" t="str">
            <v>T-ELC-Bus_u_BatSTGout_S3</v>
          </cell>
          <cell r="H676">
            <v>0.82753996448801848</v>
          </cell>
          <cell r="I676">
            <v>0.79732773618902564</v>
          </cell>
          <cell r="J676">
            <v>0.78792311069035526</v>
          </cell>
        </row>
        <row r="677">
          <cell r="A677" t="str">
            <v>T_B_u-BEVELC-S3</v>
          </cell>
          <cell r="B677" t="str">
            <v>VAR_ncap</v>
          </cell>
          <cell r="C677" t="str">
            <v>-</v>
          </cell>
          <cell r="H677">
            <v>7.7750621200231996E-4</v>
          </cell>
          <cell r="I677">
            <v>2.7782746275669401E-3</v>
          </cell>
          <cell r="J677">
            <v>2.85181160833177E-3</v>
          </cell>
        </row>
        <row r="678">
          <cell r="A678" t="str">
            <v>T_B_u-BEVELC-S3</v>
          </cell>
          <cell r="B678" t="str">
            <v>VAR_cap</v>
          </cell>
          <cell r="C678" t="str">
            <v>-</v>
          </cell>
          <cell r="H678">
            <v>3.4183461689523084E-3</v>
          </cell>
          <cell r="I678">
            <v>3.5557360049972256E-3</v>
          </cell>
          <cell r="J678">
            <v>3.8034247877797083E-3</v>
          </cell>
        </row>
        <row r="679">
          <cell r="A679" t="str">
            <v>D-T-ELC-Bus_u_S2</v>
          </cell>
          <cell r="B679" t="str">
            <v>VAR_fout</v>
          </cell>
          <cell r="C679" t="str">
            <v>T-ELC-Bus_u_BatSTGin_S2</v>
          </cell>
          <cell r="H679">
            <v>0.12298377014360434</v>
          </cell>
          <cell r="I679">
            <v>0.12617838187199656</v>
          </cell>
          <cell r="J679">
            <v>0.12128588135144532</v>
          </cell>
        </row>
        <row r="680">
          <cell r="A680" t="str">
            <v>D-T-ELC-Bus_u_S2</v>
          </cell>
          <cell r="B680" t="str">
            <v>VAR_fin</v>
          </cell>
          <cell r="C680" t="str">
            <v>TELC</v>
          </cell>
          <cell r="H680">
            <v>0.12298377014360434</v>
          </cell>
          <cell r="I680">
            <v>0.12617838187199656</v>
          </cell>
          <cell r="J680">
            <v>0.12128588135144532</v>
          </cell>
        </row>
        <row r="681">
          <cell r="A681" t="str">
            <v>D-T-ELC-Bus_u_S2</v>
          </cell>
          <cell r="B681" t="str">
            <v>VAR_ncap</v>
          </cell>
          <cell r="C681" t="str">
            <v>-</v>
          </cell>
          <cell r="H681">
            <v>1.0793788930093401E-3</v>
          </cell>
          <cell r="I681">
            <v>1.0233092407090701E-2</v>
          </cell>
          <cell r="J681">
            <v>7.50234534963425E-3</v>
          </cell>
        </row>
        <row r="682">
          <cell r="A682" t="str">
            <v>D-T-ELC-Bus_u_S2</v>
          </cell>
          <cell r="B682" t="str">
            <v>VAR_cap</v>
          </cell>
          <cell r="C682" t="str">
            <v>-</v>
          </cell>
          <cell r="H682">
            <v>1.3025886948373601E-2</v>
          </cell>
          <cell r="I682">
            <v>1.3348275518369E-2</v>
          </cell>
          <cell r="J682">
            <v>1.28237140546201E-2</v>
          </cell>
        </row>
        <row r="683">
          <cell r="A683" t="str">
            <v>T-Plg-DSL-mix_S2</v>
          </cell>
          <cell r="B683" t="str">
            <v>VAR_fout</v>
          </cell>
          <cell r="C683" t="str">
            <v>CO2_T</v>
          </cell>
          <cell r="H683">
            <v>3.8176259051301003</v>
          </cell>
          <cell r="I683">
            <v>1.865699160568709</v>
          </cell>
          <cell r="J683">
            <v>0.138793681978715</v>
          </cell>
        </row>
        <row r="684">
          <cell r="A684" t="str">
            <v>T-Plg-DSL-mix_S2</v>
          </cell>
          <cell r="B684" t="str">
            <v>VAR_fout</v>
          </cell>
          <cell r="C684" t="str">
            <v>T-PEVmix-ELC_DSL_S2</v>
          </cell>
          <cell r="H684">
            <v>3.101620832177512E-2</v>
          </cell>
          <cell r="I684">
            <v>1.5937742052158994E-2</v>
          </cell>
          <cell r="J684">
            <v>1.2364154038016625E-3</v>
          </cell>
        </row>
        <row r="685">
          <cell r="A685" t="str">
            <v>T-Plg-DSL-mix_S2</v>
          </cell>
          <cell r="B685" t="str">
            <v>VAR_fin</v>
          </cell>
          <cell r="C685" t="str">
            <v>TDSL</v>
          </cell>
          <cell r="H685">
            <v>5.2082208801229227E-2</v>
          </cell>
          <cell r="I685">
            <v>2.5452921699436769E-2</v>
          </cell>
          <cell r="J685">
            <v>1.893501800528173E-3</v>
          </cell>
        </row>
        <row r="686">
          <cell r="A686" t="str">
            <v>T_B_u-BEVELC-S4</v>
          </cell>
          <cell r="B686" t="str">
            <v>VAR_fout</v>
          </cell>
          <cell r="C686" t="str">
            <v>TPBSu</v>
          </cell>
          <cell r="H686">
            <v>3.5411541369815511E-4</v>
          </cell>
          <cell r="I686">
            <v>6.5820314264303874E-5</v>
          </cell>
          <cell r="J686">
            <v>3.7437752180150685E-5</v>
          </cell>
        </row>
        <row r="687">
          <cell r="A687" t="str">
            <v>T_B_u-BEVELC-S4</v>
          </cell>
          <cell r="B687" t="str">
            <v>VAR_fin</v>
          </cell>
          <cell r="C687" t="str">
            <v>T-ELC-Bus_u_BatSTGout_S4</v>
          </cell>
          <cell r="H687">
            <v>2.4228826066609202E-3</v>
          </cell>
          <cell r="I687">
            <v>4.1972532565120617E-4</v>
          </cell>
          <cell r="J687">
            <v>2.2050471835593377E-4</v>
          </cell>
        </row>
        <row r="688">
          <cell r="A688" t="str">
            <v>T_B_u-BEVELC-S4</v>
          </cell>
          <cell r="B688" t="str">
            <v>VAR_ncap</v>
          </cell>
          <cell r="C688" t="str">
            <v>-</v>
          </cell>
          <cell r="H688">
            <v>2.2577727732317601E-6</v>
          </cell>
          <cell r="I688">
            <v>1.4540178617942599E-6</v>
          </cell>
          <cell r="J688">
            <v>6.1513845470341003E-7</v>
          </cell>
        </row>
        <row r="689">
          <cell r="A689" t="str">
            <v>T_B_u-BEVELC-S4</v>
          </cell>
          <cell r="B689" t="str">
            <v>VAR_cap</v>
          </cell>
          <cell r="C689" t="str">
            <v>-</v>
          </cell>
          <cell r="H689">
            <v>1.1322387988272058E-4</v>
          </cell>
          <cell r="I689">
            <v>2.0405193432414931E-6</v>
          </cell>
          <cell r="J689">
            <v>8.6530596739649225E-7</v>
          </cell>
        </row>
        <row r="690">
          <cell r="A690" t="str">
            <v>D-TBDS1</v>
          </cell>
          <cell r="B690" t="str">
            <v>VAR_fout</v>
          </cell>
          <cell r="C690" t="str">
            <v>TDSL</v>
          </cell>
          <cell r="H690">
            <v>2.9777036382124038</v>
          </cell>
          <cell r="I690">
            <v>2.9731888485407199</v>
          </cell>
          <cell r="J690">
            <v>3.0311137231841498</v>
          </cell>
        </row>
        <row r="691">
          <cell r="A691" t="str">
            <v>D-TBDS1</v>
          </cell>
          <cell r="B691" t="str">
            <v>VAR_fout</v>
          </cell>
          <cell r="C691" t="str">
            <v>TKER</v>
          </cell>
          <cell r="H691">
            <v>8.4388612513923295E-3</v>
          </cell>
          <cell r="I691">
            <v>2.5455712202247399E-3</v>
          </cell>
          <cell r="J691">
            <v>1.69077913047686</v>
          </cell>
        </row>
        <row r="692">
          <cell r="A692" t="str">
            <v>D-TBDS1</v>
          </cell>
          <cell r="B692" t="str">
            <v>VAR_fin</v>
          </cell>
          <cell r="C692" t="str">
            <v>BDS</v>
          </cell>
          <cell r="H692">
            <v>3.0306818842849932</v>
          </cell>
          <cell r="I692">
            <v>3.0201113082654381</v>
          </cell>
          <cell r="J692">
            <v>4.792317834233554</v>
          </cell>
        </row>
        <row r="693">
          <cell r="A693" t="str">
            <v>D-T-ELC-Bus_u_S3</v>
          </cell>
          <cell r="B693" t="str">
            <v>VAR_fout</v>
          </cell>
          <cell r="C693" t="str">
            <v>T-ELC-Bus_u_BatSTGin_S3</v>
          </cell>
          <cell r="H693">
            <v>0.82794441394192897</v>
          </cell>
          <cell r="I693">
            <v>0.79769882474814724</v>
          </cell>
          <cell r="J693">
            <v>0.78821991520029566</v>
          </cell>
        </row>
        <row r="694">
          <cell r="A694" t="str">
            <v>D-T-ELC-Bus_u_S3</v>
          </cell>
          <cell r="B694" t="str">
            <v>VAR_fin</v>
          </cell>
          <cell r="C694" t="str">
            <v>TELC</v>
          </cell>
          <cell r="H694">
            <v>0.82794441394192897</v>
          </cell>
          <cell r="I694">
            <v>0.79769882474814724</v>
          </cell>
          <cell r="J694">
            <v>0.78821991520029566</v>
          </cell>
        </row>
        <row r="695">
          <cell r="A695" t="str">
            <v>D-T-ELC-Bus_u_S3</v>
          </cell>
          <cell r="B695" t="str">
            <v>VAR_ncap</v>
          </cell>
          <cell r="C695" t="str">
            <v>-</v>
          </cell>
          <cell r="H695">
            <v>2.4153320164836602E-2</v>
          </cell>
          <cell r="I695">
            <v>6.0166676498379701E-2</v>
          </cell>
          <cell r="J695">
            <v>6.2707141280726797E-2</v>
          </cell>
        </row>
        <row r="696">
          <cell r="A696" t="str">
            <v>D-T-ELC-Bus_u_S3</v>
          </cell>
          <cell r="B696" t="str">
            <v>VAR_cap</v>
          </cell>
          <cell r="C696" t="str">
            <v>-</v>
          </cell>
          <cell r="H696">
            <v>8.7516557726421002E-2</v>
          </cell>
          <cell r="I696">
            <v>8.4319996663216296E-2</v>
          </cell>
          <cell r="J696">
            <v>8.3315506327415398E-2</v>
          </cell>
        </row>
        <row r="697">
          <cell r="A697" t="str">
            <v>T-Plg-DSL-mix_S3</v>
          </cell>
          <cell r="B697" t="str">
            <v>VAR_fout</v>
          </cell>
          <cell r="C697" t="str">
            <v>CO2_T</v>
          </cell>
          <cell r="H697">
            <v>598.77860967062793</v>
          </cell>
          <cell r="I697">
            <v>321.28991470393919</v>
          </cell>
          <cell r="J697">
            <v>42.170083491437261</v>
          </cell>
        </row>
        <row r="698">
          <cell r="A698" t="str">
            <v>T-Plg-DSL-mix_S3</v>
          </cell>
          <cell r="B698" t="str">
            <v>VAR_fout</v>
          </cell>
          <cell r="C698" t="str">
            <v>T-PEVmix-ELC_DSL_S3</v>
          </cell>
          <cell r="H698">
            <v>4.5221502480736353</v>
          </cell>
          <cell r="I698">
            <v>2.5697867537024868</v>
          </cell>
          <cell r="J698">
            <v>0.35607250672342727</v>
          </cell>
        </row>
        <row r="699">
          <cell r="A699" t="str">
            <v>T-Plg-DSL-mix_S3</v>
          </cell>
          <cell r="B699" t="str">
            <v>VAR_fin</v>
          </cell>
          <cell r="C699" t="str">
            <v>TDSL</v>
          </cell>
          <cell r="H699">
            <v>8.1688759845924768</v>
          </cell>
          <cell r="I699">
            <v>4.3832184816362849</v>
          </cell>
          <cell r="J699">
            <v>0.57530809674539218</v>
          </cell>
        </row>
        <row r="700">
          <cell r="A700" t="str">
            <v>D-T-ELC-Bus_u_S4</v>
          </cell>
          <cell r="B700" t="str">
            <v>VAR_fout</v>
          </cell>
          <cell r="C700" t="str">
            <v>T-ELC-Bus_u_BatSTGin_S4</v>
          </cell>
          <cell r="H700">
            <v>7.6344149419876935E-3</v>
          </cell>
          <cell r="I700">
            <v>1.1495246925792935E-3</v>
          </cell>
          <cell r="J700">
            <v>6.9143462857067532E-4</v>
          </cell>
        </row>
        <row r="701">
          <cell r="A701" t="str">
            <v>D-T-ELC-Bus_u_S4</v>
          </cell>
          <cell r="B701" t="str">
            <v>VAR_fin</v>
          </cell>
          <cell r="C701" t="str">
            <v>TELC</v>
          </cell>
          <cell r="H701">
            <v>7.6344149419876935E-3</v>
          </cell>
          <cell r="I701">
            <v>1.1495246925792935E-3</v>
          </cell>
          <cell r="J701">
            <v>6.9143462857067532E-4</v>
          </cell>
        </row>
        <row r="702">
          <cell r="A702" t="str">
            <v>D-T-ELC-Bus_u_S4</v>
          </cell>
          <cell r="B702" t="str">
            <v>VAR_ncap</v>
          </cell>
          <cell r="C702" t="str">
            <v>-</v>
          </cell>
          <cell r="H702">
            <v>2.3850638693906299E-4</v>
          </cell>
          <cell r="I702">
            <v>2.4996530232630998E-4</v>
          </cell>
          <cell r="J702">
            <v>9.3939787622477299E-5</v>
          </cell>
        </row>
        <row r="703">
          <cell r="A703" t="str">
            <v>D-T-ELC-Bus_u_S4</v>
          </cell>
          <cell r="B703" t="str">
            <v>VAR_cap</v>
          </cell>
          <cell r="C703" t="str">
            <v>-</v>
          </cell>
          <cell r="H703">
            <v>9.0545407037848904E-4</v>
          </cell>
          <cell r="I703">
            <v>4.1286189937115198E-4</v>
          </cell>
          <cell r="J703">
            <v>1.3780585765590001E-4</v>
          </cell>
        </row>
        <row r="704">
          <cell r="A704" t="str">
            <v>T_C-FC-H2O-S1</v>
          </cell>
          <cell r="B704" t="str">
            <v>VAR_fout</v>
          </cell>
          <cell r="C704" t="str">
            <v>TPCAR</v>
          </cell>
          <cell r="H704">
            <v>2.8466775673715578E-5</v>
          </cell>
          <cell r="I704">
            <v>2.7585791734449869E-5</v>
          </cell>
          <cell r="J704">
            <v>2.515013507989846E-5</v>
          </cell>
        </row>
        <row r="705">
          <cell r="A705" t="str">
            <v>T_C-FC-H2O-S1</v>
          </cell>
          <cell r="B705" t="str">
            <v>VAR_fin</v>
          </cell>
          <cell r="C705" t="str">
            <v>TH2O</v>
          </cell>
          <cell r="H705">
            <v>2.5419672530689841E-5</v>
          </cell>
          <cell r="I705">
            <v>2.3163374926904713E-5</v>
          </cell>
          <cell r="J705">
            <v>1.9079551039405791E-5</v>
          </cell>
        </row>
        <row r="706">
          <cell r="A706" t="str">
            <v>T_C-FC-H2O-S1</v>
          </cell>
          <cell r="B706" t="str">
            <v>VAR_ncap</v>
          </cell>
          <cell r="C706" t="str">
            <v>-</v>
          </cell>
          <cell r="H706">
            <v>1.17297279996067E-6</v>
          </cell>
          <cell r="I706">
            <v>1.9359007210536002E-6</v>
          </cell>
          <cell r="J706">
            <v>2.13442511489914E-6</v>
          </cell>
        </row>
        <row r="707">
          <cell r="A707" t="str">
            <v>T_C-FC-H2O-S1</v>
          </cell>
          <cell r="B707" t="str">
            <v>VAR_cap</v>
          </cell>
          <cell r="C707" t="str">
            <v>-</v>
          </cell>
          <cell r="H707">
            <v>3.2997389823633298E-6</v>
          </cell>
          <cell r="I707">
            <v>3.4424066648204229E-6</v>
          </cell>
          <cell r="J707">
            <v>3.0882484775470523E-6</v>
          </cell>
        </row>
        <row r="708">
          <cell r="A708" t="str">
            <v>T_B_c-ICEDSL-S1</v>
          </cell>
          <cell r="B708" t="str">
            <v>VAR_fout</v>
          </cell>
          <cell r="C708" t="str">
            <v>CO2_T</v>
          </cell>
          <cell r="H708">
            <v>2.4298396386832201E-3</v>
          </cell>
          <cell r="I708">
            <v>3.4367838497687199E-3</v>
          </cell>
          <cell r="J708">
            <v>1.7357103130249451E-3</v>
          </cell>
        </row>
        <row r="709">
          <cell r="A709" t="str">
            <v>T_B_c-ICEDSL-S1</v>
          </cell>
          <cell r="B709" t="str">
            <v>VAR_fout</v>
          </cell>
          <cell r="C709" t="str">
            <v>TPBSc</v>
          </cell>
          <cell r="H709">
            <v>5.1328021117398248E-6</v>
          </cell>
          <cell r="I709">
            <v>7.6319741769304677E-6</v>
          </cell>
          <cell r="J709">
            <v>3.8324123216664227E-6</v>
          </cell>
        </row>
        <row r="710">
          <cell r="A710" t="str">
            <v>T_B_c-ICEDSL-S1</v>
          </cell>
          <cell r="B710" t="str">
            <v>VAR_fin</v>
          </cell>
          <cell r="C710" t="str">
            <v>TDSL</v>
          </cell>
          <cell r="H710">
            <v>3.3149244729648361E-5</v>
          </cell>
          <cell r="I710">
            <v>4.6886546381565119E-5</v>
          </cell>
          <cell r="J710">
            <v>2.3679540423259784E-5</v>
          </cell>
        </row>
        <row r="711">
          <cell r="A711" t="str">
            <v>T_B_c-ICEDSL-S1</v>
          </cell>
          <cell r="B711" t="str">
            <v>VAR_ncap</v>
          </cell>
          <cell r="C711" t="str">
            <v>-</v>
          </cell>
          <cell r="H711">
            <v>1.16015675706036E-7</v>
          </cell>
          <cell r="I711">
            <v>1.6863508264486901E-7</v>
          </cell>
        </row>
        <row r="712">
          <cell r="A712" t="str">
            <v>T_B_c-ICEDSL-S1</v>
          </cell>
          <cell r="B712" t="str">
            <v>VAR_cap</v>
          </cell>
          <cell r="C712" t="str">
            <v>-</v>
          </cell>
          <cell r="H712">
            <v>1.1974598248490776E-7</v>
          </cell>
          <cell r="I712">
            <v>1.56467904609393E-7</v>
          </cell>
          <cell r="J712">
            <v>1.0493081874383901E-7</v>
          </cell>
        </row>
        <row r="713">
          <cell r="A713" t="str">
            <v>T-Plg-DSL-mix_S4</v>
          </cell>
          <cell r="B713" t="str">
            <v>VAR_fout</v>
          </cell>
          <cell r="C713" t="str">
            <v>CO2_T</v>
          </cell>
          <cell r="H713">
            <v>3.938653803312083</v>
          </cell>
          <cell r="I713">
            <v>1.3561769839033686</v>
          </cell>
          <cell r="J713">
            <v>0.1102631647203704</v>
          </cell>
        </row>
        <row r="714">
          <cell r="A714" t="str">
            <v>T-Plg-DSL-mix_S4</v>
          </cell>
          <cell r="B714" t="str">
            <v>VAR_fout</v>
          </cell>
          <cell r="C714" t="str">
            <v>T-PEVmix-ELC_DSL_S4</v>
          </cell>
          <cell r="H714">
            <v>2.8317387992729377E-2</v>
          </cell>
          <cell r="I714">
            <v>1.0205889368718489E-2</v>
          </cell>
          <cell r="J714">
            <v>8.6327616252146824E-4</v>
          </cell>
        </row>
        <row r="715">
          <cell r="A715" t="str">
            <v>T-Plg-DSL-mix_S4</v>
          </cell>
          <cell r="B715" t="str">
            <v>VAR_fin</v>
          </cell>
          <cell r="C715" t="str">
            <v>TDSL</v>
          </cell>
          <cell r="H715">
            <v>5.3733339745048819E-2</v>
          </cell>
          <cell r="I715">
            <v>1.8501732386130548E-2</v>
          </cell>
          <cell r="J715">
            <v>1.5042723699914113E-3</v>
          </cell>
        </row>
        <row r="716">
          <cell r="A716" t="str">
            <v>T_C-FC-H2O-S2</v>
          </cell>
          <cell r="B716" t="str">
            <v>VAR_fout</v>
          </cell>
          <cell r="C716" t="str">
            <v>TPCAR</v>
          </cell>
          <cell r="H716">
            <v>4.1997325437841536E-5</v>
          </cell>
          <cell r="I716">
            <v>3.9710431377896204E-5</v>
          </cell>
          <cell r="J716">
            <v>4.0262341430979316E-5</v>
          </cell>
        </row>
        <row r="717">
          <cell r="A717" t="str">
            <v>T_C-FC-H2O-S2</v>
          </cell>
          <cell r="B717" t="str">
            <v>VAR_fin</v>
          </cell>
          <cell r="C717" t="str">
            <v>TH2O</v>
          </cell>
          <cell r="H717">
            <v>4.6091264648407345E-5</v>
          </cell>
          <cell r="I717">
            <v>4.0966012170173208E-5</v>
          </cell>
          <cell r="J717">
            <v>3.7256751975586187E-5</v>
          </cell>
        </row>
        <row r="718">
          <cell r="A718" t="str">
            <v>T_C-FC-H2O-S2</v>
          </cell>
          <cell r="B718" t="str">
            <v>VAR_ncap</v>
          </cell>
          <cell r="C718" t="str">
            <v>-</v>
          </cell>
          <cell r="H718">
            <v>1.1668863616702099E-6</v>
          </cell>
          <cell r="I718">
            <v>1.81977297143364E-6</v>
          </cell>
          <cell r="J718">
            <v>2.27930214733229E-6</v>
          </cell>
        </row>
        <row r="719">
          <cell r="A719" t="str">
            <v>T_C-FC-H2O-S2</v>
          </cell>
          <cell r="B719" t="str">
            <v>VAR_cap</v>
          </cell>
          <cell r="C719" t="str">
            <v>-</v>
          </cell>
          <cell r="H719">
            <v>3.2762583470634699E-6</v>
          </cell>
          <cell r="I719">
            <v>3.2987051854637445E-6</v>
          </cell>
          <cell r="J719">
            <v>3.1568666790152002E-6</v>
          </cell>
        </row>
        <row r="720">
          <cell r="A720" t="str">
            <v>T_B_c-ICEDSL-S2</v>
          </cell>
          <cell r="B720" t="str">
            <v>VAR_fout</v>
          </cell>
          <cell r="C720" t="str">
            <v>CO2_T</v>
          </cell>
          <cell r="H720">
            <v>1.0060489384538E-3</v>
          </cell>
          <cell r="I720">
            <v>5.5058210460305198E-3</v>
          </cell>
          <cell r="J720">
            <v>2.3810414637129599E-3</v>
          </cell>
        </row>
        <row r="721">
          <cell r="A721" t="str">
            <v>T_B_c-ICEDSL-S2</v>
          </cell>
          <cell r="B721" t="str">
            <v>VAR_fout</v>
          </cell>
          <cell r="C721" t="str">
            <v>TPBSc</v>
          </cell>
          <cell r="H721">
            <v>1.4846284586801641E-6</v>
          </cell>
          <cell r="I721">
            <v>8.5206923159985E-6</v>
          </cell>
          <cell r="J721">
            <v>3.6848494592027761E-6</v>
          </cell>
        </row>
        <row r="722">
          <cell r="A722" t="str">
            <v>T_B_c-ICEDSL-S2</v>
          </cell>
          <cell r="B722" t="str">
            <v>VAR_fin</v>
          </cell>
          <cell r="C722" t="str">
            <v>TDSL</v>
          </cell>
          <cell r="H722">
            <v>1.3725087837023221E-5</v>
          </cell>
          <cell r="I722">
            <v>7.5113520409693377E-5</v>
          </cell>
          <cell r="J722">
            <v>3.2483512465388247E-5</v>
          </cell>
        </row>
        <row r="723">
          <cell r="A723" t="str">
            <v>T_B_c-ICEDSL-S2</v>
          </cell>
          <cell r="B723" t="str">
            <v>VAR_ncap</v>
          </cell>
          <cell r="C723" t="str">
            <v>-</v>
          </cell>
          <cell r="H723">
            <v>4.2076806547868902E-8</v>
          </cell>
          <cell r="I723">
            <v>1.7862771538681901E-7</v>
          </cell>
        </row>
        <row r="724">
          <cell r="A724" t="str">
            <v>T_B_c-ICEDSL-S2</v>
          </cell>
          <cell r="B724" t="str">
            <v>VAR_cap</v>
          </cell>
          <cell r="C724" t="str">
            <v>-</v>
          </cell>
          <cell r="H724">
            <v>4.2267655979299985E-8</v>
          </cell>
          <cell r="I724">
            <v>1.3988421309410011E-7</v>
          </cell>
          <cell r="J724">
            <v>9.6966745604855705E-8</v>
          </cell>
        </row>
        <row r="725">
          <cell r="A725" t="str">
            <v>T_TW-FCLH2O-S1</v>
          </cell>
          <cell r="B725" t="str">
            <v>VAR_fout</v>
          </cell>
          <cell r="C725" t="str">
            <v>TPTWL</v>
          </cell>
          <cell r="H725">
            <v>1.609369295717739E-3</v>
          </cell>
          <cell r="I725">
            <v>2.1026610178761524E-3</v>
          </cell>
          <cell r="J725">
            <v>1.7873362709206785E-3</v>
          </cell>
        </row>
        <row r="726">
          <cell r="A726" t="str">
            <v>T_TW-FCLH2O-S1</v>
          </cell>
          <cell r="B726" t="str">
            <v>VAR_fin</v>
          </cell>
          <cell r="C726" t="str">
            <v>TH2O</v>
          </cell>
          <cell r="H726">
            <v>3.4345617558869442E-4</v>
          </cell>
          <cell r="I726">
            <v>4.4316447028603268E-4</v>
          </cell>
          <cell r="J726">
            <v>3.66714704996563E-4</v>
          </cell>
        </row>
        <row r="727">
          <cell r="A727" t="str">
            <v>T_TW-FCLH2O-S1</v>
          </cell>
          <cell r="B727" t="str">
            <v>VAR_ncap</v>
          </cell>
          <cell r="C727" t="str">
            <v>-</v>
          </cell>
          <cell r="H727">
            <v>3.87958198527665E-4</v>
          </cell>
          <cell r="I727">
            <v>3.8064379116240301E-4</v>
          </cell>
          <cell r="J727">
            <v>4.52695832182803E-4</v>
          </cell>
        </row>
        <row r="728">
          <cell r="A728" t="str">
            <v>T_TW-FCLH2O-S1</v>
          </cell>
          <cell r="B728" t="str">
            <v>VAR_cap</v>
          </cell>
          <cell r="C728" t="str">
            <v>-</v>
          </cell>
          <cell r="H728">
            <v>6.1727476289350739E-4</v>
          </cell>
          <cell r="I728">
            <v>8.0882422566725147E-4</v>
          </cell>
          <cell r="J728">
            <v>7.1146307634205232E-4</v>
          </cell>
        </row>
        <row r="729">
          <cell r="A729" t="str">
            <v>D-T-ELC-TW_Bat_S1</v>
          </cell>
          <cell r="B729" t="str">
            <v>VAR_fout</v>
          </cell>
          <cell r="C729" t="str">
            <v>T-ELC-TWSTGin_S1</v>
          </cell>
          <cell r="H729">
            <v>1.1765258134298018E-2</v>
          </cell>
          <cell r="I729">
            <v>1.0248371163897478E-2</v>
          </cell>
          <cell r="J729">
            <v>0.12193753437058537</v>
          </cell>
        </row>
        <row r="730">
          <cell r="A730" t="str">
            <v>D-T-ELC-TW_Bat_S1</v>
          </cell>
          <cell r="B730" t="str">
            <v>VAR_fin</v>
          </cell>
          <cell r="C730" t="str">
            <v>TELC</v>
          </cell>
          <cell r="H730">
            <v>1.1765258134298018E-2</v>
          </cell>
          <cell r="I730">
            <v>1.0248371163897478E-2</v>
          </cell>
          <cell r="J730">
            <v>0.12193753437058537</v>
          </cell>
        </row>
        <row r="731">
          <cell r="A731" t="str">
            <v>D-T-ELC-TW_Bat_S1</v>
          </cell>
          <cell r="B731" t="str">
            <v>VAR_ncap</v>
          </cell>
          <cell r="C731" t="str">
            <v>-</v>
          </cell>
          <cell r="H731">
            <v>7.8973831253328604E-4</v>
          </cell>
          <cell r="I731">
            <v>2.1832057688597501E-4</v>
          </cell>
          <cell r="J731">
            <v>1.26438605582743E-2</v>
          </cell>
        </row>
        <row r="732">
          <cell r="A732" t="str">
            <v>D-T-ELC-TW_Bat_S1</v>
          </cell>
          <cell r="B732" t="str">
            <v>VAR_cap</v>
          </cell>
          <cell r="C732" t="str">
            <v>-</v>
          </cell>
          <cell r="H732">
            <v>1.2520259739341301E-3</v>
          </cell>
          <cell r="I732">
            <v>1.0891386392589901E-3</v>
          </cell>
          <cell r="J732">
            <v>1.28919395820122E-2</v>
          </cell>
        </row>
        <row r="733">
          <cell r="A733" t="str">
            <v>T_C-FC-H2O-S3</v>
          </cell>
          <cell r="B733" t="str">
            <v>VAR_fout</v>
          </cell>
          <cell r="C733" t="str">
            <v>TPCAR</v>
          </cell>
          <cell r="H733">
            <v>5.1627827540717198E-5</v>
          </cell>
          <cell r="I733">
            <v>4.0415688315541789E-5</v>
          </cell>
          <cell r="J733">
            <v>4.5420252538675195E-5</v>
          </cell>
        </row>
        <row r="734">
          <cell r="A734" t="str">
            <v>T_C-FC-H2O-S3</v>
          </cell>
          <cell r="B734" t="str">
            <v>VAR_fin</v>
          </cell>
          <cell r="C734" t="str">
            <v>TH2O</v>
          </cell>
          <cell r="H734">
            <v>6.1081458539309828E-5</v>
          </cell>
          <cell r="I734">
            <v>4.4726054218265706E-5</v>
          </cell>
          <cell r="J734">
            <v>4.4978376194548022E-5</v>
          </cell>
        </row>
        <row r="735">
          <cell r="A735" t="str">
            <v>T_C-FC-H2O-S3</v>
          </cell>
          <cell r="B735" t="str">
            <v>VAR_ncap</v>
          </cell>
          <cell r="C735" t="str">
            <v>-</v>
          </cell>
          <cell r="H735">
            <v>1.0044181665430101E-6</v>
          </cell>
          <cell r="I735">
            <v>1.67182443566346E-6</v>
          </cell>
          <cell r="J735">
            <v>2.3787246763458202E-6</v>
          </cell>
        </row>
        <row r="736">
          <cell r="A736" t="str">
            <v>T_C-FC-H2O-S3</v>
          </cell>
          <cell r="B736" t="str">
            <v>VAR_cap</v>
          </cell>
          <cell r="C736" t="str">
            <v>-</v>
          </cell>
          <cell r="H736">
            <v>3.4452149429336758E-6</v>
          </cell>
          <cell r="I736">
            <v>2.9371749274566137E-6</v>
          </cell>
          <cell r="J736">
            <v>3.1263450555924802E-6</v>
          </cell>
        </row>
        <row r="737">
          <cell r="A737" t="str">
            <v>T_B_c-ICEDSL-S3</v>
          </cell>
          <cell r="B737" t="str">
            <v>VAR_fout</v>
          </cell>
          <cell r="C737" t="str">
            <v>CO2_T</v>
          </cell>
        </row>
        <row r="738">
          <cell r="A738" t="str">
            <v>T_B_c-ICEDSL-S3</v>
          </cell>
          <cell r="B738" t="str">
            <v>VAR_fout</v>
          </cell>
          <cell r="C738" t="str">
            <v>TPBSc</v>
          </cell>
        </row>
        <row r="739">
          <cell r="A739" t="str">
            <v>T_B_c-ICEDSL-S3</v>
          </cell>
          <cell r="B739" t="str">
            <v>VAR_fin</v>
          </cell>
          <cell r="C739" t="str">
            <v>TDSL</v>
          </cell>
        </row>
        <row r="740">
          <cell r="A740" t="str">
            <v>T_B_c-ICEDSL-S3</v>
          </cell>
          <cell r="B740" t="str">
            <v>VAR_ncap</v>
          </cell>
          <cell r="C740" t="str">
            <v>-</v>
          </cell>
        </row>
        <row r="741">
          <cell r="A741" t="str">
            <v>T_B_c-ICEDSL-S3</v>
          </cell>
          <cell r="B741" t="str">
            <v>VAR_cap</v>
          </cell>
          <cell r="C741" t="str">
            <v>-</v>
          </cell>
          <cell r="I741">
            <v>-1.00970361891642E-8</v>
          </cell>
        </row>
        <row r="742">
          <cell r="A742" t="str">
            <v>T_TW-FCLH2O-S2</v>
          </cell>
          <cell r="B742" t="str">
            <v>VAR_fout</v>
          </cell>
          <cell r="C742" t="str">
            <v>TPTWL</v>
          </cell>
          <cell r="H742">
            <v>7.274039426037231E-4</v>
          </cell>
          <cell r="I742">
            <v>9.6231781628789228E-4</v>
          </cell>
          <cell r="J742">
            <v>7.4727916467122349E-4</v>
          </cell>
        </row>
        <row r="743">
          <cell r="A743" t="str">
            <v>T_TW-FCLH2O-S2</v>
          </cell>
          <cell r="B743" t="str">
            <v>VAR_fin</v>
          </cell>
          <cell r="C743" t="str">
            <v>TH2O</v>
          </cell>
          <cell r="H743">
            <v>2.6694978139687228E-4</v>
          </cell>
          <cell r="I743">
            <v>3.498419445051343E-4</v>
          </cell>
          <cell r="J743">
            <v>2.6580275820876421E-4</v>
          </cell>
        </row>
        <row r="744">
          <cell r="A744" t="str">
            <v>T_TW-FCLH2O-S2</v>
          </cell>
          <cell r="B744" t="str">
            <v>VAR_ncap</v>
          </cell>
          <cell r="C744" t="str">
            <v>-</v>
          </cell>
          <cell r="H744">
            <v>1.6788320843597E-4</v>
          </cell>
          <cell r="I744">
            <v>1.4852275199305401E-4</v>
          </cell>
          <cell r="J744">
            <v>1.4035983094980999E-4</v>
          </cell>
        </row>
        <row r="745">
          <cell r="A745" t="str">
            <v>T_TW-FCLH2O-S2</v>
          </cell>
          <cell r="B745" t="str">
            <v>VAR_cap</v>
          </cell>
          <cell r="C745" t="str">
            <v>-</v>
          </cell>
          <cell r="H745">
            <v>2.8159176900136002E-4</v>
          </cell>
          <cell r="I745">
            <v>3.7513728856599071E-4</v>
          </cell>
          <cell r="J745">
            <v>2.9462705862026603E-4</v>
          </cell>
        </row>
        <row r="746">
          <cell r="A746" t="str">
            <v>D-T-ELC-TW_Bat_S2</v>
          </cell>
          <cell r="B746" t="str">
            <v>VAR_fout</v>
          </cell>
          <cell r="C746" t="str">
            <v>T-ELC-TWSTGin_S2</v>
          </cell>
          <cell r="H746">
            <v>1.2700330167919294E-2</v>
          </cell>
          <cell r="I746">
            <v>1.0854998028602294E-2</v>
          </cell>
          <cell r="J746">
            <v>7.3956215471321883E-3</v>
          </cell>
        </row>
        <row r="747">
          <cell r="A747" t="str">
            <v>D-T-ELC-TW_Bat_S2</v>
          </cell>
          <cell r="B747" t="str">
            <v>VAR_fin</v>
          </cell>
          <cell r="C747" t="str">
            <v>TELC</v>
          </cell>
          <cell r="H747">
            <v>1.2700330167919294E-2</v>
          </cell>
          <cell r="I747">
            <v>1.0854998028602294E-2</v>
          </cell>
          <cell r="J747">
            <v>7.3956215471321883E-3</v>
          </cell>
        </row>
        <row r="748">
          <cell r="A748" t="str">
            <v>D-T-ELC-TW_Bat_S2</v>
          </cell>
          <cell r="B748" t="str">
            <v>VAR_ncap</v>
          </cell>
          <cell r="C748" t="str">
            <v>-</v>
          </cell>
          <cell r="H748">
            <v>9.3702665245610399E-4</v>
          </cell>
          <cell r="I748">
            <v>1.3573596994890299E-5</v>
          </cell>
          <cell r="J748">
            <v>4.5668817428680701E-4</v>
          </cell>
        </row>
        <row r="749">
          <cell r="A749" t="str">
            <v>D-T-ELC-TW_Bat_S2</v>
          </cell>
          <cell r="B749" t="str">
            <v>VAR_cap</v>
          </cell>
          <cell r="C749" t="str">
            <v>-</v>
          </cell>
          <cell r="H749">
            <v>1.34756696328638E-3</v>
          </cell>
          <cell r="I749">
            <v>1.1547967399474701E-3</v>
          </cell>
          <cell r="J749">
            <v>7.8650094372094805E-4</v>
          </cell>
        </row>
        <row r="750">
          <cell r="A750" t="str">
            <v>T_C-FC-H2O-S4</v>
          </cell>
          <cell r="B750" t="str">
            <v>VAR_fout</v>
          </cell>
          <cell r="C750" t="str">
            <v>TPCAR</v>
          </cell>
          <cell r="H750">
            <v>3.9014219101217613E-5</v>
          </cell>
          <cell r="I750">
            <v>3.7629800795975011E-5</v>
          </cell>
          <cell r="J750">
            <v>3.9739103639931679E-5</v>
          </cell>
        </row>
        <row r="751">
          <cell r="A751" t="str">
            <v>T_C-FC-H2O-S4</v>
          </cell>
          <cell r="B751" t="str">
            <v>VAR_fin</v>
          </cell>
          <cell r="C751" t="str">
            <v>TH2O</v>
          </cell>
          <cell r="H751">
            <v>4.5668092541699866E-5</v>
          </cell>
          <cell r="I751">
            <v>4.1528044161770093E-5</v>
          </cell>
          <cell r="J751">
            <v>3.9469559839272906E-5</v>
          </cell>
        </row>
        <row r="752">
          <cell r="A752" t="str">
            <v>T_C-FC-H2O-S4</v>
          </cell>
          <cell r="B752" t="str">
            <v>VAR_ncap</v>
          </cell>
          <cell r="C752" t="str">
            <v>-</v>
          </cell>
          <cell r="H752">
            <v>1.1111295918743399E-6</v>
          </cell>
          <cell r="I752">
            <v>1.8123443014121699E-6</v>
          </cell>
          <cell r="J752">
            <v>2.43846530118797E-6</v>
          </cell>
        </row>
        <row r="753">
          <cell r="A753" t="str">
            <v>T_C-FC-H2O-S4</v>
          </cell>
          <cell r="B753" t="str">
            <v>VAR_cap</v>
          </cell>
          <cell r="C753" t="str">
            <v>-</v>
          </cell>
          <cell r="H753">
            <v>3.1076348510649696E-6</v>
          </cell>
          <cell r="I753">
            <v>3.2126060825362114E-6</v>
          </cell>
          <cell r="J753">
            <v>3.2750316728893E-6</v>
          </cell>
        </row>
        <row r="754">
          <cell r="A754" t="str">
            <v>T_B_c-ICEDSL-S4</v>
          </cell>
          <cell r="B754" t="str">
            <v>VAR_fout</v>
          </cell>
          <cell r="C754" t="str">
            <v>CO2_T</v>
          </cell>
        </row>
        <row r="755">
          <cell r="A755" t="str">
            <v>T_B_c-ICEDSL-S4</v>
          </cell>
          <cell r="B755" t="str">
            <v>VAR_fout</v>
          </cell>
          <cell r="C755" t="str">
            <v>TPBSc</v>
          </cell>
        </row>
        <row r="756">
          <cell r="A756" t="str">
            <v>T_B_c-ICEDSL-S4</v>
          </cell>
          <cell r="B756" t="str">
            <v>VAR_fin</v>
          </cell>
          <cell r="C756" t="str">
            <v>TDSL</v>
          </cell>
        </row>
        <row r="757">
          <cell r="A757" t="str">
            <v>T_B_c-ICEDSL-S4</v>
          </cell>
          <cell r="B757" t="str">
            <v>VAR_ncap</v>
          </cell>
          <cell r="C757" t="str">
            <v>-</v>
          </cell>
        </row>
        <row r="758">
          <cell r="A758" t="str">
            <v>T_B_c-ICEDSL-S4</v>
          </cell>
          <cell r="B758" t="str">
            <v>VAR_cap</v>
          </cell>
          <cell r="C758" t="str">
            <v>-</v>
          </cell>
          <cell r="I758">
            <v>-1.8518013627648699E-8</v>
          </cell>
        </row>
        <row r="759">
          <cell r="A759" t="str">
            <v>D-T-ELC-HGV</v>
          </cell>
          <cell r="B759" t="str">
            <v>VAR_fout</v>
          </cell>
          <cell r="C759" t="str">
            <v>T-ELC-HGV_BatSTGin</v>
          </cell>
          <cell r="H759">
            <v>1.4492853267580017</v>
          </cell>
          <cell r="I759">
            <v>2.6450488558789176</v>
          </cell>
          <cell r="J759">
            <v>7.7623632838025047</v>
          </cell>
        </row>
        <row r="760">
          <cell r="A760" t="str">
            <v>D-T-ELC-HGV</v>
          </cell>
          <cell r="B760" t="str">
            <v>VAR_fin</v>
          </cell>
          <cell r="C760" t="str">
            <v>TELC</v>
          </cell>
          <cell r="H760">
            <v>1.4492853267580017</v>
          </cell>
          <cell r="I760">
            <v>2.6450488558789176</v>
          </cell>
          <cell r="J760">
            <v>7.7623632838025047</v>
          </cell>
        </row>
        <row r="761">
          <cell r="A761" t="str">
            <v>D-T-ELC-HGV</v>
          </cell>
          <cell r="B761" t="str">
            <v>VAR_ncap</v>
          </cell>
          <cell r="C761" t="str">
            <v>-</v>
          </cell>
          <cell r="H761">
            <v>0.18266365412833599</v>
          </cell>
          <cell r="I761">
            <v>0.205588366452852</v>
          </cell>
          <cell r="J761">
            <v>0.94133594592797998</v>
          </cell>
        </row>
        <row r="762">
          <cell r="A762" t="str">
            <v>D-T-ELC-HGV</v>
          </cell>
          <cell r="B762" t="str">
            <v>VAR_cap</v>
          </cell>
          <cell r="C762" t="str">
            <v>-</v>
          </cell>
          <cell r="H762">
            <v>0.18280965903744001</v>
          </cell>
          <cell r="I762">
            <v>0.33034514149420202</v>
          </cell>
          <cell r="J762">
            <v>0.97741436800075698</v>
          </cell>
        </row>
        <row r="763">
          <cell r="A763" t="str">
            <v>T_TW-FCLH2O-S3</v>
          </cell>
          <cell r="B763" t="str">
            <v>VAR_fout</v>
          </cell>
          <cell r="C763" t="str">
            <v>TPTWL</v>
          </cell>
          <cell r="H763">
            <v>3.5708108856224508E-4</v>
          </cell>
          <cell r="I763">
            <v>5.2345875733635886E-4</v>
          </cell>
          <cell r="J763">
            <v>5.385344238503356E-4</v>
          </cell>
        </row>
        <row r="764">
          <cell r="A764" t="str">
            <v>T_TW-FCLH2O-S3</v>
          </cell>
          <cell r="B764" t="str">
            <v>VAR_fin</v>
          </cell>
          <cell r="C764" t="str">
            <v>TH2O</v>
          </cell>
          <cell r="H764">
            <v>2.0111182165296693E-4</v>
          </cell>
          <cell r="I764">
            <v>2.9262430659976761E-4</v>
          </cell>
          <cell r="J764">
            <v>2.9526952933252824E-4</v>
          </cell>
        </row>
        <row r="765">
          <cell r="A765" t="str">
            <v>T_TW-FCLH2O-S3</v>
          </cell>
          <cell r="B765" t="str">
            <v>VAR_ncap</v>
          </cell>
          <cell r="C765" t="str">
            <v>-</v>
          </cell>
          <cell r="H765">
            <v>7.2370430536423393E-5</v>
          </cell>
          <cell r="I765">
            <v>6.5242441139907003E-5</v>
          </cell>
          <cell r="J765">
            <v>7.1390007916108394E-5</v>
          </cell>
        </row>
        <row r="766">
          <cell r="A766" t="str">
            <v>T_TW-FCLH2O-S3</v>
          </cell>
          <cell r="B766" t="str">
            <v>VAR_cap</v>
          </cell>
          <cell r="C766" t="str">
            <v>-</v>
          </cell>
          <cell r="H766">
            <v>1.3753482337603218E-4</v>
          </cell>
          <cell r="I766">
            <v>2.0260575368593109E-4</v>
          </cell>
          <cell r="J766">
            <v>2.1109480970459257E-4</v>
          </cell>
        </row>
        <row r="767">
          <cell r="A767" t="str">
            <v>D-T-ELC-TW_Bat_S3</v>
          </cell>
          <cell r="B767" t="str">
            <v>VAR_fout</v>
          </cell>
          <cell r="C767" t="str">
            <v>T-ELC-TWSTGin_S3</v>
          </cell>
          <cell r="H767">
            <v>1.8076649732682519E-2</v>
          </cell>
          <cell r="I767">
            <v>1.729624432178083E-2</v>
          </cell>
          <cell r="J767">
            <v>1.1069782137684033E-2</v>
          </cell>
        </row>
        <row r="768">
          <cell r="A768" t="str">
            <v>D-T-ELC-TW_Bat_S3</v>
          </cell>
          <cell r="B768" t="str">
            <v>VAR_fin</v>
          </cell>
          <cell r="C768" t="str">
            <v>TELC</v>
          </cell>
          <cell r="H768">
            <v>1.8076649732682519E-2</v>
          </cell>
          <cell r="I768">
            <v>1.729624432178083E-2</v>
          </cell>
          <cell r="J768">
            <v>1.1069782137684033E-2</v>
          </cell>
        </row>
        <row r="769">
          <cell r="A769" t="str">
            <v>D-T-ELC-TW_Bat_S3</v>
          </cell>
          <cell r="B769" t="str">
            <v>VAR_ncap</v>
          </cell>
          <cell r="C769" t="str">
            <v>-</v>
          </cell>
          <cell r="H769">
            <v>1.08616273500015E-3</v>
          </cell>
          <cell r="I769">
            <v>1.7449284928379701E-4</v>
          </cell>
          <cell r="J769">
            <v>2.7456460561999301E-5</v>
          </cell>
        </row>
        <row r="770">
          <cell r="A770" t="str">
            <v>D-T-ELC-TW_Bat_S3</v>
          </cell>
          <cell r="B770" t="str">
            <v>VAR_cap</v>
          </cell>
          <cell r="C770" t="str">
            <v>-</v>
          </cell>
          <cell r="H770">
            <v>1.9170357134478599E-3</v>
          </cell>
          <cell r="I770">
            <v>1.8329975685709599E-3</v>
          </cell>
          <cell r="J770">
            <v>1.17587717963366E-3</v>
          </cell>
        </row>
        <row r="771">
          <cell r="A771" t="str">
            <v>T_TW-FCLH2O-S4</v>
          </cell>
          <cell r="B771" t="str">
            <v>VAR_fout</v>
          </cell>
          <cell r="C771" t="str">
            <v>TPTWL</v>
          </cell>
          <cell r="H771">
            <v>1.8954910926895091E-4</v>
          </cell>
          <cell r="I771">
            <v>2.9164100564781369E-4</v>
          </cell>
          <cell r="J771">
            <v>3.6495137701525498E-4</v>
          </cell>
        </row>
        <row r="772">
          <cell r="A772" t="str">
            <v>T_TW-FCLH2O-S4</v>
          </cell>
          <cell r="B772" t="str">
            <v>VAR_fin</v>
          </cell>
          <cell r="C772" t="str">
            <v>TH2O</v>
          </cell>
          <cell r="H772">
            <v>1.2015709963409252E-4</v>
          </cell>
          <cell r="I772">
            <v>1.8318757994346811E-4</v>
          </cell>
          <cell r="J772">
            <v>2.2544071437192992E-4</v>
          </cell>
        </row>
        <row r="773">
          <cell r="A773" t="str">
            <v>T_TW-FCLH2O-S4</v>
          </cell>
          <cell r="B773" t="str">
            <v>VAR_ncap</v>
          </cell>
          <cell r="C773" t="str">
            <v>-</v>
          </cell>
          <cell r="H773">
            <v>3.9087187943330902E-5</v>
          </cell>
          <cell r="I773">
            <v>3.9105609137752797E-5</v>
          </cell>
          <cell r="J773">
            <v>4.1221717744214801E-5</v>
          </cell>
        </row>
        <row r="774">
          <cell r="A774" t="str">
            <v>T_TW-FCLH2O-S4</v>
          </cell>
          <cell r="B774" t="str">
            <v>VAR_cap</v>
          </cell>
          <cell r="C774" t="str">
            <v>-</v>
          </cell>
          <cell r="H774">
            <v>7.2260285738921378E-5</v>
          </cell>
          <cell r="I774">
            <v>1.1122510493658777E-4</v>
          </cell>
          <cell r="J774">
            <v>1.4098498822238069E-4</v>
          </cell>
        </row>
        <row r="775">
          <cell r="A775" t="str">
            <v>D-T-ELC-TW_Bat_S4</v>
          </cell>
          <cell r="B775" t="str">
            <v>VAR_fout</v>
          </cell>
          <cell r="C775" t="str">
            <v>T-ELC-TWSTGin_S4</v>
          </cell>
          <cell r="H775">
            <v>1.796643950012532E-2</v>
          </cell>
          <cell r="I775">
            <v>1.9761584297261998E-2</v>
          </cell>
          <cell r="J775">
            <v>1.6153085189742331E-2</v>
          </cell>
        </row>
        <row r="776">
          <cell r="A776" t="str">
            <v>D-T-ELC-TW_Bat_S4</v>
          </cell>
          <cell r="B776" t="str">
            <v>VAR_fin</v>
          </cell>
          <cell r="C776" t="str">
            <v>TELC</v>
          </cell>
          <cell r="H776">
            <v>1.796643950012532E-2</v>
          </cell>
          <cell r="I776">
            <v>1.9761584297261998E-2</v>
          </cell>
          <cell r="J776">
            <v>1.6153085189742331E-2</v>
          </cell>
        </row>
        <row r="777">
          <cell r="A777" t="str">
            <v>D-T-ELC-TW_Bat_S4</v>
          </cell>
          <cell r="B777" t="str">
            <v>VAR_ncap</v>
          </cell>
          <cell r="C777" t="str">
            <v>-</v>
          </cell>
          <cell r="H777">
            <v>1.0756237067845299E-3</v>
          </cell>
          <cell r="I777">
            <v>1.9057583364440401E-4</v>
          </cell>
          <cell r="J777">
            <v>1.62250688885703E-4</v>
          </cell>
        </row>
        <row r="778">
          <cell r="A778" t="str">
            <v>D-T-ELC-TW_Bat_S4</v>
          </cell>
          <cell r="B778" t="str">
            <v>VAR_cap</v>
          </cell>
          <cell r="C778" t="str">
            <v>-</v>
          </cell>
          <cell r="H778">
            <v>1.9043779942595799E-3</v>
          </cell>
          <cell r="I778">
            <v>2.0949538279039898E-3</v>
          </cell>
          <cell r="J778">
            <v>1.71235263302199E-3</v>
          </cell>
        </row>
        <row r="779">
          <cell r="A779" t="str">
            <v>T_B_u-ICENGA-S1</v>
          </cell>
          <cell r="B779" t="str">
            <v>VAR_fout</v>
          </cell>
          <cell r="C779" t="str">
            <v>CO2_T</v>
          </cell>
          <cell r="H779">
            <v>7.6962143942064403E-4</v>
          </cell>
          <cell r="I779">
            <v>3.2099626391536898E-4</v>
          </cell>
          <cell r="J779">
            <v>6.7506936617490597E-5</v>
          </cell>
        </row>
        <row r="780">
          <cell r="A780" t="str">
            <v>T_B_u-ICENGA-S1</v>
          </cell>
          <cell r="B780" t="str">
            <v>VAR_fout</v>
          </cell>
          <cell r="C780" t="str">
            <v>TPBSu</v>
          </cell>
          <cell r="H780">
            <v>1.9830648787132017E-6</v>
          </cell>
          <cell r="I780">
            <v>8.702748519444934E-7</v>
          </cell>
          <cell r="J780">
            <v>1.8302265750202749E-7</v>
          </cell>
        </row>
        <row r="781">
          <cell r="A781" t="str">
            <v>T_B_u-ICENGA-S1</v>
          </cell>
          <cell r="B781" t="str">
            <v>VAR_fin</v>
          </cell>
          <cell r="C781" t="str">
            <v>TNGA</v>
          </cell>
          <cell r="H781">
            <v>1.3645770202493675E-5</v>
          </cell>
          <cell r="I781">
            <v>5.6914231190668207E-6</v>
          </cell>
          <cell r="J781">
            <v>1.1969315003101172E-6</v>
          </cell>
        </row>
        <row r="782">
          <cell r="A782" t="str">
            <v>T_B_u-ICENGA-S1</v>
          </cell>
          <cell r="B782" t="str">
            <v>VAR_ncap</v>
          </cell>
          <cell r="C782" t="str">
            <v>-</v>
          </cell>
          <cell r="H782">
            <v>5.6184661179321498E-8</v>
          </cell>
          <cell r="I782">
            <v>3.0210363809306097E-8</v>
          </cell>
        </row>
        <row r="783">
          <cell r="A783" t="str">
            <v>T_B_u-ICENGA-S1</v>
          </cell>
          <cell r="B783" t="str">
            <v>VAR_cap</v>
          </cell>
          <cell r="C783" t="str">
            <v>-</v>
          </cell>
          <cell r="H783">
            <v>5.5987493574189896E-8</v>
          </cell>
          <cell r="I783">
            <v>2.8343920205625698E-8</v>
          </cell>
          <cell r="J783">
            <v>2.5010426835139E-8</v>
          </cell>
        </row>
        <row r="784">
          <cell r="A784" t="str">
            <v>T_B_u-ICENGA-S2</v>
          </cell>
          <cell r="B784" t="str">
            <v>VAR_fout</v>
          </cell>
          <cell r="C784" t="str">
            <v>CO2_T</v>
          </cell>
          <cell r="H784">
            <v>2.2335880067141699E-3</v>
          </cell>
          <cell r="J784">
            <v>9.2020749368700898E-5</v>
          </cell>
        </row>
        <row r="785">
          <cell r="A785" t="str">
            <v>T_B_u-ICENGA-S2</v>
          </cell>
          <cell r="B785" t="str">
            <v>VAR_fout</v>
          </cell>
          <cell r="C785" t="str">
            <v>TPBSu</v>
          </cell>
          <cell r="H785">
            <v>4.0336191045243385E-6</v>
          </cell>
          <cell r="J785">
            <v>1.6617955126481737E-7</v>
          </cell>
        </row>
        <row r="786">
          <cell r="A786" t="str">
            <v>T_B_u-ICENGA-S2</v>
          </cell>
          <cell r="B786" t="str">
            <v>VAR_fin</v>
          </cell>
          <cell r="C786" t="str">
            <v>TNGA</v>
          </cell>
          <cell r="H786">
            <v>3.9602624232520666E-5</v>
          </cell>
          <cell r="J786">
            <v>1.631573570367037E-6</v>
          </cell>
        </row>
        <row r="787">
          <cell r="A787" t="str">
            <v>T_B_u-ICENGA-S2</v>
          </cell>
          <cell r="B787" t="str">
            <v>VAR_ncap</v>
          </cell>
          <cell r="C787" t="str">
            <v>-</v>
          </cell>
          <cell r="H787">
            <v>7.6410845485065106E-8</v>
          </cell>
          <cell r="I787">
            <v>1.7842235058399799E-8</v>
          </cell>
        </row>
        <row r="788">
          <cell r="A788" t="str">
            <v>T_B_u-ICENGA-S2</v>
          </cell>
          <cell r="B788" t="str">
            <v>VAR_cap</v>
          </cell>
          <cell r="C788" t="str">
            <v>-</v>
          </cell>
          <cell r="H788">
            <v>5.7393125762160054E-8</v>
          </cell>
          <cell r="I788">
            <v>-2.9763523873998021E-9</v>
          </cell>
          <cell r="J788">
            <v>2.23572103412895E-8</v>
          </cell>
        </row>
        <row r="789">
          <cell r="A789" t="str">
            <v>T_B_c-ICEDSLEXT</v>
          </cell>
          <cell r="B789" t="str">
            <v>VAR_fout</v>
          </cell>
          <cell r="C789" t="str">
            <v>CO2_T</v>
          </cell>
        </row>
        <row r="790">
          <cell r="A790" t="str">
            <v>T_B_c-ICEDSLEXT</v>
          </cell>
          <cell r="B790" t="str">
            <v>VAR_fout</v>
          </cell>
          <cell r="C790" t="str">
            <v>TPBSc</v>
          </cell>
        </row>
        <row r="791">
          <cell r="A791" t="str">
            <v>T_B_c-ICEDSLEXT</v>
          </cell>
          <cell r="B791" t="str">
            <v>VAR_fin</v>
          </cell>
          <cell r="C791" t="str">
            <v>TDSL</v>
          </cell>
        </row>
        <row r="792">
          <cell r="A792" t="str">
            <v>T_B_c-ICEDSLEXT</v>
          </cell>
          <cell r="B792" t="str">
            <v>VAR_cap</v>
          </cell>
          <cell r="C792" t="str">
            <v>-</v>
          </cell>
        </row>
        <row r="793">
          <cell r="A793" t="str">
            <v>T_B_u-ICENGA-S3</v>
          </cell>
          <cell r="B793" t="str">
            <v>VAR_fout</v>
          </cell>
          <cell r="C793" t="str">
            <v>CO2_T</v>
          </cell>
          <cell r="I793">
            <v>3.2793211667401899E-4</v>
          </cell>
          <cell r="J793">
            <v>1.2112664949946201E-3</v>
          </cell>
        </row>
        <row r="794">
          <cell r="A794" t="str">
            <v>T_B_u-ICENGA-S3</v>
          </cell>
          <cell r="B794" t="str">
            <v>VAR_fout</v>
          </cell>
          <cell r="C794" t="str">
            <v>TPBSu</v>
          </cell>
          <cell r="I794">
            <v>4.1257851205984543E-7</v>
          </cell>
          <cell r="J794">
            <v>1.5239206616337405E-6</v>
          </cell>
        </row>
        <row r="795">
          <cell r="A795" t="str">
            <v>T_B_u-ICENGA-S3</v>
          </cell>
          <cell r="B795" t="str">
            <v>VAR_fin</v>
          </cell>
          <cell r="C795" t="str">
            <v>TNGA</v>
          </cell>
          <cell r="I795">
            <v>5.8143992318088521E-6</v>
          </cell>
          <cell r="J795">
            <v>2.1476356294230829E-5</v>
          </cell>
        </row>
        <row r="796">
          <cell r="A796" t="str">
            <v>T_B_u-ICENGA-S3</v>
          </cell>
          <cell r="B796" t="str">
            <v>VAR_ncap</v>
          </cell>
          <cell r="C796" t="str">
            <v>-</v>
          </cell>
          <cell r="I796">
            <v>2.0382426999726601E-8</v>
          </cell>
        </row>
        <row r="797">
          <cell r="A797" t="str">
            <v>T_B_u-ICENGA-S3</v>
          </cell>
          <cell r="B797" t="str">
            <v>VAR_cap</v>
          </cell>
          <cell r="C797" t="str">
            <v>-</v>
          </cell>
          <cell r="H797">
            <v>-3.1850418189600005E-9</v>
          </cell>
          <cell r="I797">
            <v>-4.4679686148984995E-9</v>
          </cell>
          <cell r="J797">
            <v>6.9814143076218997E-9</v>
          </cell>
        </row>
        <row r="798">
          <cell r="A798" t="str">
            <v>T_B_u-ICENGA-S4</v>
          </cell>
          <cell r="B798" t="str">
            <v>VAR_fout</v>
          </cell>
          <cell r="C798" t="str">
            <v>CO2_T</v>
          </cell>
        </row>
        <row r="799">
          <cell r="A799" t="str">
            <v>T_B_u-ICENGA-S4</v>
          </cell>
          <cell r="B799" t="str">
            <v>VAR_fout</v>
          </cell>
          <cell r="C799" t="str">
            <v>TPBSu</v>
          </cell>
        </row>
        <row r="800">
          <cell r="A800" t="str">
            <v>T_B_u-ICENGA-S4</v>
          </cell>
          <cell r="B800" t="str">
            <v>VAR_fin</v>
          </cell>
          <cell r="C800" t="str">
            <v>TNGA</v>
          </cell>
        </row>
        <row r="801">
          <cell r="A801" t="str">
            <v>T_B_u-ICENGA-S4</v>
          </cell>
          <cell r="B801" t="str">
            <v>VAR_ncap</v>
          </cell>
          <cell r="C801" t="str">
            <v>-</v>
          </cell>
          <cell r="I801">
            <v>1.15330750777699E-8</v>
          </cell>
        </row>
        <row r="802">
          <cell r="A802" t="str">
            <v>T_B_u-ICENGA-S4</v>
          </cell>
          <cell r="B802" t="str">
            <v>VAR_cap</v>
          </cell>
          <cell r="C802" t="str">
            <v>-</v>
          </cell>
          <cell r="H802">
            <v>-3.476631390440709E-9</v>
          </cell>
          <cell r="I802">
            <v>-4.2920354592515985E-9</v>
          </cell>
          <cell r="J802">
            <v>2.02392361801382E-9</v>
          </cell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69.154511174957705</v>
          </cell>
          <cell r="G9">
            <v>83.533131182404588</v>
          </cell>
          <cell r="H9">
            <v>118.28549922347041</v>
          </cell>
        </row>
        <row r="28">
          <cell r="F28">
            <v>0</v>
          </cell>
          <cell r="G28">
            <v>0.1038255788699034</v>
          </cell>
          <cell r="H28">
            <v>21.467066736096296</v>
          </cell>
        </row>
      </sheetData>
      <sheetData sheetId="56"/>
      <sheetData sheetId="57"/>
      <sheetData sheetId="58">
        <row r="14">
          <cell r="F14">
            <v>55.379418136642343</v>
          </cell>
          <cell r="G14">
            <v>32.820803086492212</v>
          </cell>
          <cell r="H14">
            <v>0</v>
          </cell>
        </row>
        <row r="15">
          <cell r="F15">
            <v>71.58074133008806</v>
          </cell>
          <cell r="G15">
            <v>72.662941798666196</v>
          </cell>
          <cell r="H15">
            <v>74.828796256543868</v>
          </cell>
        </row>
        <row r="16">
          <cell r="F16">
            <v>63.740622607753629</v>
          </cell>
          <cell r="G16">
            <v>62.658429666931582</v>
          </cell>
          <cell r="H16">
            <v>60.492579861217834</v>
          </cell>
        </row>
        <row r="17">
          <cell r="F17">
            <v>12.787369452172806</v>
          </cell>
          <cell r="G17">
            <v>13.10013952363199</v>
          </cell>
          <cell r="H17">
            <v>13.446805820557064</v>
          </cell>
        </row>
        <row r="18">
          <cell r="F18">
            <v>1.8537438835175314E-3</v>
          </cell>
          <cell r="G18">
            <v>3.9219262479273174E-2</v>
          </cell>
          <cell r="H18">
            <v>9.2285756947116154E-5</v>
          </cell>
        </row>
        <row r="19">
          <cell r="F19">
            <v>7.4918640351510932</v>
          </cell>
          <cell r="G19">
            <v>4.9649782927375394</v>
          </cell>
          <cell r="H19">
            <v>3.5056152985496118E-3</v>
          </cell>
        </row>
        <row r="20">
          <cell r="F20">
            <v>0</v>
          </cell>
          <cell r="G20">
            <v>2.7434461902821101</v>
          </cell>
          <cell r="H20">
            <v>8.5541579499244786</v>
          </cell>
        </row>
        <row r="21">
          <cell r="F21">
            <v>0</v>
          </cell>
          <cell r="G21">
            <v>1.7726902223528617E-5</v>
          </cell>
          <cell r="H21">
            <v>0.22924045575809868</v>
          </cell>
        </row>
        <row r="22">
          <cell r="F22">
            <v>0</v>
          </cell>
          <cell r="G22">
            <v>8.7714014865093938E-6</v>
          </cell>
          <cell r="H22">
            <v>0.14870659107281903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0.77650277440754689</v>
          </cell>
          <cell r="G25">
            <v>1.1250371476544332</v>
          </cell>
          <cell r="H25">
            <v>1.5417462185139623</v>
          </cell>
        </row>
        <row r="26">
          <cell r="F26">
            <v>1.4346809772193425</v>
          </cell>
          <cell r="G26">
            <v>0.9790942746582435</v>
          </cell>
          <cell r="H26">
            <v>0.14265027056112423</v>
          </cell>
        </row>
        <row r="27">
          <cell r="F27">
            <v>0</v>
          </cell>
          <cell r="G27">
            <v>0.45890326462720327</v>
          </cell>
          <cell r="H27">
            <v>1.3699978655763045</v>
          </cell>
        </row>
        <row r="28">
          <cell r="F28">
            <v>8.1574340052031685E-4</v>
          </cell>
          <cell r="G28">
            <v>0.13234187075959392</v>
          </cell>
          <cell r="H28">
            <v>2.281110404400657E-5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9.9015966282269011E-2</v>
          </cell>
          <cell r="H30">
            <v>0.20932384512169738</v>
          </cell>
        </row>
        <row r="31">
          <cell r="F31">
            <v>0</v>
          </cell>
          <cell r="G31">
            <v>1.948006963205022E-3</v>
          </cell>
          <cell r="H31">
            <v>5.9003418953333117E-3</v>
          </cell>
        </row>
        <row r="32">
          <cell r="F32">
            <v>0</v>
          </cell>
          <cell r="G32">
            <v>1.549124638429364E-2</v>
          </cell>
          <cell r="H32">
            <v>3.2199742411799832</v>
          </cell>
        </row>
        <row r="33">
          <cell r="F33">
            <v>2.5990530238258525</v>
          </cell>
          <cell r="G33">
            <v>5.1461408367203187</v>
          </cell>
          <cell r="H33">
            <v>9.3643185818756667</v>
          </cell>
        </row>
        <row r="34">
          <cell r="F34">
            <v>0.66898284584922496</v>
          </cell>
          <cell r="G34">
            <v>3.580406750859495</v>
          </cell>
          <cell r="H34">
            <v>18.336005591063479</v>
          </cell>
        </row>
        <row r="35">
          <cell r="F35">
            <v>20.4708511061359</v>
          </cell>
          <cell r="G35">
            <v>40.847546257003444</v>
          </cell>
          <cell r="H35">
            <v>49.07471181784333</v>
          </cell>
        </row>
        <row r="36">
          <cell r="F36">
            <v>11.801991384657079</v>
          </cell>
          <cell r="G36">
            <v>12.452203990343707</v>
          </cell>
          <cell r="H36">
            <v>13.8630254336557</v>
          </cell>
        </row>
        <row r="37">
          <cell r="F37">
            <v>1.7285006439380799</v>
          </cell>
          <cell r="G37">
            <v>1.8278666491901641</v>
          </cell>
          <cell r="H37">
            <v>2.0191297184216226</v>
          </cell>
        </row>
        <row r="38">
          <cell r="F38">
            <v>18.815566775771888</v>
          </cell>
          <cell r="G38">
            <v>21.960213769236688</v>
          </cell>
          <cell r="H38">
            <v>24.257751202313216</v>
          </cell>
        </row>
        <row r="39">
          <cell r="F39">
            <v>0.25711924385762791</v>
          </cell>
          <cell r="G39">
            <v>0.64688775394510911</v>
          </cell>
          <cell r="H39">
            <v>0.42136103048512241</v>
          </cell>
        </row>
        <row r="40">
          <cell r="F40">
            <v>0</v>
          </cell>
          <cell r="G40">
            <v>1.7295193709351578E-2</v>
          </cell>
          <cell r="H40">
            <v>0.24366537372054109</v>
          </cell>
        </row>
        <row r="41">
          <cell r="F41">
            <v>0.16888241552276112</v>
          </cell>
          <cell r="G41">
            <v>0</v>
          </cell>
          <cell r="H41">
            <v>0</v>
          </cell>
        </row>
        <row r="42">
          <cell r="F42">
            <v>2.6346821703961063</v>
          </cell>
          <cell r="G42">
            <v>2.0399623523416652</v>
          </cell>
          <cell r="H42">
            <v>1.7095306559880943</v>
          </cell>
        </row>
        <row r="43">
          <cell r="F43">
            <v>0</v>
          </cell>
          <cell r="G43">
            <v>1.0950483170302767</v>
          </cell>
          <cell r="H43">
            <v>2.4395184662575722</v>
          </cell>
        </row>
        <row r="44">
          <cell r="F44">
            <v>4.160783301038232E-3</v>
          </cell>
          <cell r="G44">
            <v>4.0263436810755952E-3</v>
          </cell>
          <cell r="H44">
            <v>4.3206319083365243E-4</v>
          </cell>
        </row>
        <row r="45">
          <cell r="F45">
            <v>0</v>
          </cell>
          <cell r="G45">
            <v>2.6849843291710121E-3</v>
          </cell>
          <cell r="H45">
            <v>0.2914021677502554</v>
          </cell>
        </row>
        <row r="46">
          <cell r="F46">
            <v>2.7839085992300106E-2</v>
          </cell>
          <cell r="G46">
            <v>8.3639247767875957E-2</v>
          </cell>
          <cell r="H46">
            <v>1.5815039910875648</v>
          </cell>
        </row>
        <row r="47">
          <cell r="F47">
            <v>3.2959645113200603E-3</v>
          </cell>
          <cell r="G47">
            <v>5.8277664031695627E-3</v>
          </cell>
          <cell r="H47">
            <v>5.0012202746763891E-3</v>
          </cell>
        </row>
        <row r="48">
          <cell r="F48">
            <v>3.9233586529809975E-2</v>
          </cell>
          <cell r="G48">
            <v>1.9107306380269896E-2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7.7329706999693165E-3</v>
          </cell>
          <cell r="G50">
            <v>9.7606069034801499E-3</v>
          </cell>
          <cell r="H50">
            <v>4.9239558507695163E-3</v>
          </cell>
        </row>
        <row r="51">
          <cell r="F51">
            <v>0.1836311109704144</v>
          </cell>
          <cell r="G51">
            <v>8.247753591245216E-2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2.5066506722350345E-2</v>
          </cell>
          <cell r="G53">
            <v>0.26653090536280721</v>
          </cell>
          <cell r="H53">
            <v>0.18403258178654469</v>
          </cell>
        </row>
        <row r="54">
          <cell r="F54">
            <v>1.1060791950461215</v>
          </cell>
          <cell r="G54">
            <v>1.1060789722903179</v>
          </cell>
          <cell r="H54">
            <v>1.1060781054372228</v>
          </cell>
        </row>
        <row r="55">
          <cell r="F55">
            <v>0.24985842886448012</v>
          </cell>
          <cell r="G55">
            <v>0.24265379614898111</v>
          </cell>
          <cell r="H55">
            <v>0</v>
          </cell>
        </row>
        <row r="56">
          <cell r="F56">
            <v>3.3704235549888561E-3</v>
          </cell>
          <cell r="G56">
            <v>4.181339039099106E-3</v>
          </cell>
          <cell r="H56">
            <v>1.2781416927577555E-3</v>
          </cell>
        </row>
        <row r="57">
          <cell r="F57">
            <v>8.1149449593423389E-3</v>
          </cell>
          <cell r="G57">
            <v>3.056908691566616E-2</v>
          </cell>
          <cell r="H57">
            <v>2.0632817177290659E-2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1.8874770079816104E-2</v>
          </cell>
          <cell r="G70">
            <v>1.798222685830644E-2</v>
          </cell>
          <cell r="H70">
            <v>9.4494367299610457E-2</v>
          </cell>
        </row>
        <row r="71">
          <cell r="F71">
            <v>0.10117982967005291</v>
          </cell>
          <cell r="G71">
            <v>0.42772801973396046</v>
          </cell>
          <cell r="H71">
            <v>2.2961163086514818</v>
          </cell>
        </row>
        <row r="72">
          <cell r="F72">
            <v>8.1624645815598015E-2</v>
          </cell>
          <cell r="G72">
            <v>0.14622323782097696</v>
          </cell>
          <cell r="H72">
            <v>0.6125564175144822</v>
          </cell>
        </row>
        <row r="73">
          <cell r="F73">
            <v>0.25346332565250407</v>
          </cell>
          <cell r="G73">
            <v>0.28610504434169454</v>
          </cell>
          <cell r="H73">
            <v>0.81987965168455612</v>
          </cell>
        </row>
        <row r="74">
          <cell r="F74">
            <v>0.6366732414014098</v>
          </cell>
          <cell r="G74">
            <v>0.37144121032102395</v>
          </cell>
          <cell r="H74">
            <v>1.1778133384556131</v>
          </cell>
        </row>
        <row r="75">
          <cell r="F75">
            <v>4.6532302082956861E-2</v>
          </cell>
          <cell r="G75">
            <v>8.0472411380998782E-2</v>
          </cell>
          <cell r="H75">
            <v>9.5618580791878349E-2</v>
          </cell>
        </row>
        <row r="76">
          <cell r="F76">
            <v>0.45182356899050147</v>
          </cell>
          <cell r="G76">
            <v>0.36845338677907136</v>
          </cell>
          <cell r="H76">
            <v>0.86840070152654081</v>
          </cell>
        </row>
        <row r="90">
          <cell r="F90">
            <v>0</v>
          </cell>
          <cell r="G90">
            <v>4.6801252842064856E-4</v>
          </cell>
          <cell r="H90">
            <v>4.8602566194947002E-4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2.0308994611574898</v>
          </cell>
          <cell r="G92">
            <v>2.9424107445723267</v>
          </cell>
          <cell r="H92">
            <v>4.0321283530555787</v>
          </cell>
        </row>
        <row r="93">
          <cell r="F93">
            <v>12.34295420754013</v>
          </cell>
          <cell r="G93">
            <v>12.096224283745006</v>
          </cell>
          <cell r="H93">
            <v>12.141212369698721</v>
          </cell>
        </row>
        <row r="94">
          <cell r="F94">
            <v>4.1952517741044859E-3</v>
          </cell>
          <cell r="G94">
            <v>0.68061533533505358</v>
          </cell>
          <cell r="H94">
            <v>1.1731424936917675E-4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0.1202336733427548</v>
          </cell>
          <cell r="H96">
            <v>0.26414675693928408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0.90179946467497074</v>
          </cell>
          <cell r="G98">
            <v>0.90180785252302043</v>
          </cell>
          <cell r="H98">
            <v>0.90233621021480137</v>
          </cell>
        </row>
        <row r="99">
          <cell r="F99">
            <v>1.2992338420802225</v>
          </cell>
          <cell r="G99">
            <v>0</v>
          </cell>
          <cell r="H99">
            <v>0</v>
          </cell>
        </row>
        <row r="100">
          <cell r="F100">
            <v>0.13214232874159071</v>
          </cell>
          <cell r="G100">
            <v>6.4122698572262229E-4</v>
          </cell>
          <cell r="H100">
            <v>1.333115654606455E-5</v>
          </cell>
        </row>
        <row r="101">
          <cell r="F101">
            <v>2.0257913842912671</v>
          </cell>
          <cell r="G101">
            <v>1.5677384955450326</v>
          </cell>
          <cell r="H101">
            <v>1.3791068009943959</v>
          </cell>
        </row>
        <row r="102">
          <cell r="F102">
            <v>1.7412257319841186E-4</v>
          </cell>
          <cell r="G102">
            <v>1.7539712938654766E-4</v>
          </cell>
          <cell r="H102">
            <v>1.775884453582472E-4</v>
          </cell>
        </row>
        <row r="103">
          <cell r="F103">
            <v>0.41845935630019249</v>
          </cell>
          <cell r="G103">
            <v>0.75225898436423433</v>
          </cell>
          <cell r="H103">
            <v>0.73502918359573588</v>
          </cell>
        </row>
        <row r="104">
          <cell r="F104">
            <v>0.83731809032590021</v>
          </cell>
          <cell r="G104">
            <v>0</v>
          </cell>
          <cell r="H104">
            <v>0</v>
          </cell>
        </row>
        <row r="105">
          <cell r="F105">
            <v>5.5733661296840804</v>
          </cell>
          <cell r="G105">
            <v>6.6317533390560488</v>
          </cell>
          <cell r="H105">
            <v>8.7768346816735452</v>
          </cell>
        </row>
        <row r="106">
          <cell r="F106">
            <v>2.4554591168943988E-2</v>
          </cell>
          <cell r="G106">
            <v>3.3993137662785944E-2</v>
          </cell>
          <cell r="H106">
            <v>0.98997388024372179</v>
          </cell>
        </row>
        <row r="107">
          <cell r="F107">
            <v>1.5648271877138828E-3</v>
          </cell>
          <cell r="G107">
            <v>2.6198215940854011E-3</v>
          </cell>
          <cell r="H107">
            <v>2.0180362511852123E-3</v>
          </cell>
        </row>
        <row r="108">
          <cell r="F108">
            <v>1.8756232683701191E-2</v>
          </cell>
          <cell r="G108">
            <v>5.0183548660725504E-2</v>
          </cell>
          <cell r="H108">
            <v>0.79075199554378228</v>
          </cell>
        </row>
        <row r="109">
          <cell r="F109">
            <v>8.8890130884582058E-2</v>
          </cell>
          <cell r="G109">
            <v>4.2907635380255216E-2</v>
          </cell>
          <cell r="H109">
            <v>0</v>
          </cell>
        </row>
        <row r="110">
          <cell r="F110">
            <v>2.0444363192408218E-2</v>
          </cell>
          <cell r="G110">
            <v>2.5260601300120741E-2</v>
          </cell>
          <cell r="H110">
            <v>1.2237588266856596E-2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0.37488843201391714</v>
          </cell>
          <cell r="G112">
            <v>0.1663071625775675</v>
          </cell>
          <cell r="H112">
            <v>0</v>
          </cell>
        </row>
        <row r="113">
          <cell r="F113">
            <v>6.6679377488025646E-2</v>
          </cell>
          <cell r="G113">
            <v>0.70899846746756634</v>
          </cell>
          <cell r="H113">
            <v>0.48954479884105545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1.1650579833152486</v>
          </cell>
          <cell r="G115">
            <v>1.0060350096434396</v>
          </cell>
          <cell r="H115">
            <v>1.0060342211965174</v>
          </cell>
        </row>
        <row r="116">
          <cell r="F116">
            <v>0.35387279616513262</v>
          </cell>
          <cell r="G116">
            <v>0.36398069422347173</v>
          </cell>
          <cell r="H116">
            <v>0</v>
          </cell>
        </row>
        <row r="117">
          <cell r="F117">
            <v>5.27041601678654E-3</v>
          </cell>
          <cell r="G117">
            <v>6.3944458873085325E-3</v>
          </cell>
          <cell r="H117">
            <v>1.8778233713791937E-3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5.6082862473759753E-3</v>
          </cell>
          <cell r="G119">
            <v>1.9246797768972871E-2</v>
          </cell>
          <cell r="H119">
            <v>1.1661427886080997E-2</v>
          </cell>
        </row>
        <row r="123">
          <cell r="F123">
            <v>9.9721264761645489</v>
          </cell>
          <cell r="G123">
            <v>10.480813278009348</v>
          </cell>
          <cell r="H123">
            <v>11.57734730562284</v>
          </cell>
        </row>
      </sheetData>
      <sheetData sheetId="59">
        <row r="13">
          <cell r="F13">
            <v>15.984210542557063</v>
          </cell>
          <cell r="G13">
            <v>16.37517316853684</v>
          </cell>
          <cell r="H13">
            <v>16.808505914265094</v>
          </cell>
        </row>
        <row r="14">
          <cell r="F14">
            <v>167.60301794662425</v>
          </cell>
          <cell r="G14">
            <v>98.945508711570653</v>
          </cell>
          <cell r="H14">
            <v>0</v>
          </cell>
        </row>
        <row r="15">
          <cell r="F15">
            <v>71.58074133008806</v>
          </cell>
          <cell r="G15">
            <v>72.662941798666196</v>
          </cell>
          <cell r="H15">
            <v>74.828796256543868</v>
          </cell>
        </row>
        <row r="16">
          <cell r="F16">
            <v>63.740622607753629</v>
          </cell>
          <cell r="G16">
            <v>62.658429666931582</v>
          </cell>
          <cell r="H16">
            <v>60.492579861217834</v>
          </cell>
        </row>
        <row r="18">
          <cell r="F18">
            <v>6.3097675950077349E-3</v>
          </cell>
          <cell r="G18">
            <v>0.12132127640176073</v>
          </cell>
          <cell r="H18">
            <v>3.0912833910719115E-4</v>
          </cell>
        </row>
        <row r="19">
          <cell r="F19">
            <v>20.958786663240364</v>
          </cell>
          <cell r="G19">
            <v>13.88972361709537</v>
          </cell>
          <cell r="H19">
            <v>9.8070977824694736E-3</v>
          </cell>
        </row>
        <row r="20">
          <cell r="F20">
            <v>0</v>
          </cell>
          <cell r="G20">
            <v>8.1965264266778028</v>
          </cell>
          <cell r="H20">
            <v>25.055927883729151</v>
          </cell>
        </row>
        <row r="21">
          <cell r="F21">
            <v>0</v>
          </cell>
          <cell r="G21">
            <v>3.4698984132769959E-5</v>
          </cell>
          <cell r="H21">
            <v>0.36740929538747752</v>
          </cell>
        </row>
        <row r="22">
          <cell r="F22">
            <v>0</v>
          </cell>
          <cell r="G22">
            <v>2.6907929168311521E-5</v>
          </cell>
          <cell r="H22">
            <v>0.35750235747506698</v>
          </cell>
          <cell r="P22">
            <v>0.56815400835270335</v>
          </cell>
          <cell r="Q22">
            <v>0.66192228662109887</v>
          </cell>
          <cell r="R22">
            <v>0.21309658634348372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3.6713362119841143E-2</v>
          </cell>
          <cell r="Q23">
            <v>0.1490774892429694</v>
          </cell>
          <cell r="R23">
            <v>0.70965309111632624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2.6724038111587753</v>
          </cell>
          <cell r="G25">
            <v>3.6755936607365589</v>
          </cell>
          <cell r="H25">
            <v>5.0353303466217723</v>
          </cell>
        </row>
        <row r="26">
          <cell r="F26">
            <v>40.637235046812513</v>
          </cell>
          <cell r="G26">
            <v>30.519808876051428</v>
          </cell>
          <cell r="H26">
            <v>12.241739060302198</v>
          </cell>
        </row>
        <row r="27">
          <cell r="F27">
            <v>0</v>
          </cell>
          <cell r="G27">
            <v>9.5123581160299526</v>
          </cell>
          <cell r="H27">
            <v>25.370330844005654</v>
          </cell>
        </row>
        <row r="28">
          <cell r="F28">
            <v>8.0951843825476898E-3</v>
          </cell>
          <cell r="G28">
            <v>1.1407463443682615</v>
          </cell>
          <cell r="H28">
            <v>2.3131756122028862E-4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0.2357523006720692</v>
          </cell>
          <cell r="H30">
            <v>0.49839010743261269</v>
          </cell>
        </row>
        <row r="31">
          <cell r="F31">
            <v>0</v>
          </cell>
          <cell r="G31">
            <v>1.0091425229626869E-2</v>
          </cell>
          <cell r="H31">
            <v>2.3877128228244188E-2</v>
          </cell>
        </row>
        <row r="32">
          <cell r="F32">
            <v>0</v>
          </cell>
          <cell r="G32">
            <v>0.10327497589529087</v>
          </cell>
          <cell r="H32">
            <v>21.466494941199883</v>
          </cell>
        </row>
        <row r="33">
          <cell r="F33">
            <v>2.5990530238258525</v>
          </cell>
          <cell r="G33">
            <v>5.1461408367203187</v>
          </cell>
          <cell r="H33">
            <v>9.3643185818756667</v>
          </cell>
        </row>
        <row r="34">
          <cell r="F34">
            <v>0.66898284584922496</v>
          </cell>
          <cell r="G34">
            <v>3.580406750859495</v>
          </cell>
          <cell r="H34">
            <v>18.336005591063479</v>
          </cell>
        </row>
        <row r="35">
          <cell r="F35">
            <v>20.4708511061359</v>
          </cell>
          <cell r="G35">
            <v>40.847546257003444</v>
          </cell>
          <cell r="H35">
            <v>49.07471181784333</v>
          </cell>
        </row>
        <row r="36">
          <cell r="F36">
            <v>11.801991384657079</v>
          </cell>
          <cell r="G36">
            <v>12.452203990343707</v>
          </cell>
          <cell r="H36">
            <v>13.8630254336557</v>
          </cell>
        </row>
        <row r="37">
          <cell r="F37">
            <v>1.7285006439380799</v>
          </cell>
          <cell r="G37">
            <v>1.8278666491901641</v>
          </cell>
          <cell r="H37">
            <v>2.0191297184216226</v>
          </cell>
        </row>
        <row r="38">
          <cell r="F38">
            <v>18.815566775771888</v>
          </cell>
          <cell r="G38">
            <v>21.960213769236688</v>
          </cell>
          <cell r="H38">
            <v>24.257751202313216</v>
          </cell>
        </row>
        <row r="39">
          <cell r="F39">
            <v>0.71930738637206193</v>
          </cell>
          <cell r="G39">
            <v>1.8679882967013723</v>
          </cell>
          <cell r="H39">
            <v>1.9295504087377968</v>
          </cell>
        </row>
        <row r="40">
          <cell r="F40">
            <v>0</v>
          </cell>
          <cell r="G40">
            <v>5.6228613737833305E-2</v>
          </cell>
          <cell r="H40">
            <v>0.75584886409456031</v>
          </cell>
        </row>
        <row r="41">
          <cell r="F41">
            <v>0.64197936666560118</v>
          </cell>
          <cell r="G41">
            <v>0</v>
          </cell>
          <cell r="H41">
            <v>0</v>
          </cell>
        </row>
        <row r="42">
          <cell r="F42">
            <v>7.6206287847992531</v>
          </cell>
          <cell r="G42">
            <v>5.7841997254670261</v>
          </cell>
          <cell r="H42">
            <v>4.6512856455655935</v>
          </cell>
        </row>
        <row r="43">
          <cell r="F43">
            <v>0</v>
          </cell>
          <cell r="G43">
            <v>3.265571734331977</v>
          </cell>
          <cell r="H43">
            <v>6.9900243898164227</v>
          </cell>
        </row>
        <row r="44">
          <cell r="F44">
            <v>6.7139024439757708E-2</v>
          </cell>
          <cell r="G44">
            <v>6.4969686534539023E-2</v>
          </cell>
          <cell r="H44">
            <v>6.9718365581937286E-3</v>
          </cell>
        </row>
        <row r="45">
          <cell r="F45">
            <v>0</v>
          </cell>
          <cell r="G45">
            <v>4.813923390381207E-2</v>
          </cell>
          <cell r="H45">
            <v>5.2245657306083917</v>
          </cell>
        </row>
        <row r="46">
          <cell r="F46">
            <v>5.3280547353684427E-2</v>
          </cell>
          <cell r="G46">
            <v>0.15207135957795623</v>
          </cell>
          <cell r="H46">
            <v>2.635839985145942</v>
          </cell>
        </row>
        <row r="47">
          <cell r="B47">
            <v>0</v>
          </cell>
        </row>
        <row r="48">
          <cell r="F48">
            <v>0.15187528521567584</v>
          </cell>
          <cell r="G48">
            <v>7.5266944231048238E-2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3.4612001949379773E-2</v>
          </cell>
          <cell r="G50">
            <v>4.233551321412761E-2</v>
          </cell>
          <cell r="H50">
            <v>2.0662473461705733E-2</v>
          </cell>
        </row>
        <row r="51">
          <cell r="F51">
            <v>0.61879104593271306</v>
          </cell>
          <cell r="G51">
            <v>0.28137008175775174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9.6468192190551749E-2</v>
          </cell>
          <cell r="G53">
            <v>0.97658206166441119</v>
          </cell>
          <cell r="H53">
            <v>0.64808445618650012</v>
          </cell>
        </row>
        <row r="54">
          <cell r="F54">
            <v>2.9918279590410291</v>
          </cell>
          <cell r="G54">
            <v>2.9509385494139697</v>
          </cell>
          <cell r="H54">
            <v>2.8724671372281287</v>
          </cell>
        </row>
        <row r="55">
          <cell r="F55">
            <v>0.70227185468415498</v>
          </cell>
          <cell r="G55">
            <v>0.6776661619228419</v>
          </cell>
          <cell r="H55">
            <v>0</v>
          </cell>
        </row>
        <row r="56">
          <cell r="F56">
            <v>1.1920509799055252E-2</v>
          </cell>
          <cell r="G56">
            <v>1.4043164743195223E-2</v>
          </cell>
          <cell r="H56">
            <v>4.5519917488231381E-3</v>
          </cell>
        </row>
        <row r="57">
          <cell r="F57">
            <v>1.5990039328753355E-2</v>
          </cell>
          <cell r="G57">
            <v>5.6609420214196668E-2</v>
          </cell>
          <cell r="H57">
            <v>3.5883160308331573E-2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2.6966854241987696E-2</v>
          </cell>
          <cell r="G63">
            <v>2.5691318526609743E-2</v>
          </cell>
          <cell r="H63">
            <v>0.13499377534443693</v>
          </cell>
        </row>
        <row r="64">
          <cell r="F64">
            <v>0.1166967923465029</v>
          </cell>
          <cell r="G64">
            <v>0.49332083144801114</v>
          </cell>
          <cell r="H64">
            <v>2.6482266814439899</v>
          </cell>
        </row>
        <row r="65">
          <cell r="F65">
            <v>9.1276317145054089E-2</v>
          </cell>
          <cell r="G65">
            <v>0.16351169218934566</v>
          </cell>
          <cell r="H65">
            <v>0.6849800846297659</v>
          </cell>
        </row>
        <row r="66">
          <cell r="F66">
            <v>0.28029731895471988</v>
          </cell>
          <cell r="G66">
            <v>0.31639442714639554</v>
          </cell>
          <cell r="H66">
            <v>0.9066766222326067</v>
          </cell>
        </row>
        <row r="67">
          <cell r="F67">
            <v>0.70407682434500618</v>
          </cell>
          <cell r="G67">
            <v>0.41076558021705689</v>
          </cell>
          <cell r="H67">
            <v>1.3025034635456558</v>
          </cell>
        </row>
        <row r="68">
          <cell r="F68">
            <v>5.1460734660879789E-2</v>
          </cell>
          <cell r="G68">
            <v>8.8993452927290953E-2</v>
          </cell>
          <cell r="H68">
            <v>0.10574237913163145</v>
          </cell>
        </row>
        <row r="69">
          <cell r="F69">
            <v>0.49965692905995773</v>
          </cell>
          <cell r="G69">
            <v>0.40746057419027254</v>
          </cell>
          <cell r="H69">
            <v>0.9603343432188941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1.1839830441243679</v>
          </cell>
          <cell r="G91">
            <v>1.1839940566279861</v>
          </cell>
          <cell r="H91">
            <v>1.1846877436091887</v>
          </cell>
        </row>
        <row r="92">
          <cell r="F92">
            <v>0.64961692104011126</v>
          </cell>
          <cell r="G92">
            <v>0</v>
          </cell>
          <cell r="H92">
            <v>0</v>
          </cell>
        </row>
        <row r="93">
          <cell r="F93">
            <v>0.15465100797960446</v>
          </cell>
          <cell r="G93">
            <v>7.5045143089350747E-4</v>
          </cell>
          <cell r="H93">
            <v>1.5601940854353131E-5</v>
          </cell>
        </row>
        <row r="94">
          <cell r="F94">
            <v>2.8939876918446665</v>
          </cell>
          <cell r="G94">
            <v>2.2396264222071904</v>
          </cell>
          <cell r="H94">
            <v>1.9701525728491363</v>
          </cell>
        </row>
        <row r="95">
          <cell r="F95">
            <v>3.4824514639682387E-4</v>
          </cell>
          <cell r="G95">
            <v>3.507942587730957E-4</v>
          </cell>
          <cell r="H95">
            <v>3.5517689071649418E-4</v>
          </cell>
        </row>
        <row r="96">
          <cell r="F96">
            <v>0</v>
          </cell>
          <cell r="G96">
            <v>5.506029746125277E-4</v>
          </cell>
          <cell r="H96">
            <v>5.7179489641114045E-4</v>
          </cell>
        </row>
        <row r="97">
          <cell r="F97">
            <v>3.3240421587215154</v>
          </cell>
          <cell r="G97">
            <v>3.493604426003118</v>
          </cell>
          <cell r="H97">
            <v>3.8591157685409456</v>
          </cell>
        </row>
      </sheetData>
      <sheetData sheetId="60">
        <row r="14">
          <cell r="F14">
            <v>2.0753296643034522</v>
          </cell>
          <cell r="G14">
            <v>1.2356853058576667</v>
          </cell>
          <cell r="H14">
            <v>0</v>
          </cell>
        </row>
        <row r="15">
          <cell r="F15">
            <v>7.4306886949152515</v>
          </cell>
          <cell r="G15">
            <v>7.4709220735172002</v>
          </cell>
          <cell r="H15">
            <v>7.7282490265612385</v>
          </cell>
        </row>
        <row r="16">
          <cell r="F16">
            <v>4.9016380816528526</v>
          </cell>
          <cell r="G16">
            <v>4.9016400213351972</v>
          </cell>
          <cell r="H16">
            <v>4.9018665876588035</v>
          </cell>
        </row>
        <row r="17">
          <cell r="F17">
            <v>4.3601722831280521</v>
          </cell>
          <cell r="G17">
            <v>4.3601725586279896</v>
          </cell>
          <cell r="H17">
            <v>4.3601737515836163</v>
          </cell>
        </row>
        <row r="18">
          <cell r="F18">
            <v>4.0638770082331334E-2</v>
          </cell>
          <cell r="G18">
            <v>4.0646845062752388E-2</v>
          </cell>
          <cell r="H18">
            <v>1.1871348032764498E-2</v>
          </cell>
        </row>
        <row r="19">
          <cell r="F19">
            <v>0.27949222548498392</v>
          </cell>
          <cell r="G19">
            <v>0.19730931214207131</v>
          </cell>
          <cell r="H19">
            <v>2.1596189719871872E-4</v>
          </cell>
        </row>
        <row r="20">
          <cell r="F20">
            <v>0</v>
          </cell>
          <cell r="G20">
            <v>0.108507343526384</v>
          </cell>
          <cell r="H20">
            <v>0.31911838664213038</v>
          </cell>
        </row>
        <row r="21">
          <cell r="F21">
            <v>0</v>
          </cell>
          <cell r="G21">
            <v>5.8022676897496397E-6</v>
          </cell>
          <cell r="H21">
            <v>1.3850336404335013E-2</v>
          </cell>
        </row>
        <row r="22">
          <cell r="F22">
            <v>5.1195524811525699E-4</v>
          </cell>
          <cell r="G22">
            <v>2.1319384969154496E-3</v>
          </cell>
          <cell r="H22">
            <v>9.7655430305732524E-2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-9.2993170755679977E-7</v>
          </cell>
          <cell r="G24">
            <v>0</v>
          </cell>
          <cell r="H24">
            <v>0</v>
          </cell>
        </row>
        <row r="25">
          <cell r="F25">
            <v>3.594608377612668E-2</v>
          </cell>
          <cell r="G25">
            <v>4.9674255784361215E-2</v>
          </cell>
          <cell r="H25">
            <v>9.3840923120815836E-2</v>
          </cell>
        </row>
        <row r="26">
          <cell r="F26">
            <v>6.992602555539075E-2</v>
          </cell>
          <cell r="G26">
            <v>4.8231946698087128E-2</v>
          </cell>
          <cell r="H26">
            <v>1.0217280700438799E-4</v>
          </cell>
        </row>
        <row r="27">
          <cell r="F27">
            <v>0</v>
          </cell>
          <cell r="G27">
            <v>2.5073953787661099E-2</v>
          </cell>
          <cell r="H27">
            <v>7.4851322147892294E-2</v>
          </cell>
        </row>
        <row r="28">
          <cell r="F28">
            <v>1.558123864685131E-3</v>
          </cell>
          <cell r="G28">
            <v>1.3280284111031163E-2</v>
          </cell>
          <cell r="H28">
            <v>1.0444906213286E-3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1.27653014475793E-2</v>
          </cell>
          <cell r="H30">
            <v>1.4325735476444062E-2</v>
          </cell>
        </row>
        <row r="31">
          <cell r="F31">
            <v>0</v>
          </cell>
          <cell r="G31">
            <v>2.2653528399353701E-4</v>
          </cell>
          <cell r="H31">
            <v>4.7113062393217323E-4</v>
          </cell>
        </row>
        <row r="32">
          <cell r="F32">
            <v>0</v>
          </cell>
          <cell r="G32">
            <v>6.1512800410213296E-4</v>
          </cell>
          <cell r="H32">
            <v>0.12779127449583058</v>
          </cell>
        </row>
        <row r="33">
          <cell r="F33">
            <v>0.4321176495782828</v>
          </cell>
          <cell r="G33">
            <v>0.85559632926586371</v>
          </cell>
          <cell r="H33">
            <v>1.55690875225896</v>
          </cell>
        </row>
        <row r="34">
          <cell r="F34">
            <v>0.12732297664037864</v>
          </cell>
          <cell r="G34">
            <v>0.96660068109813058</v>
          </cell>
          <cell r="H34">
            <v>3.841698763108929</v>
          </cell>
        </row>
        <row r="35">
          <cell r="F35">
            <v>5.9011532189127394</v>
          </cell>
          <cell r="G35">
            <v>11.775160631277437</v>
          </cell>
          <cell r="H35">
            <v>14.146811076475201</v>
          </cell>
        </row>
        <row r="36">
          <cell r="F36">
            <v>3.402175222984066</v>
          </cell>
          <cell r="G36">
            <v>3.589612806284622</v>
          </cell>
          <cell r="H36">
            <v>3.9963094913288595</v>
          </cell>
        </row>
        <row r="37">
          <cell r="F37">
            <v>0.49828308345529498</v>
          </cell>
          <cell r="G37">
            <v>0.52692774071540249</v>
          </cell>
          <cell r="H37">
            <v>0.5820598227129623</v>
          </cell>
        </row>
        <row r="38">
          <cell r="F38">
            <v>5.4239827525832887</v>
          </cell>
          <cell r="G38">
            <v>6.3304933658429592</v>
          </cell>
          <cell r="H38">
            <v>6.9928050929556402</v>
          </cell>
        </row>
        <row r="39">
          <cell r="F39">
            <v>5.8723281709964784E-2</v>
          </cell>
          <cell r="G39">
            <v>5.873746616856057E-2</v>
          </cell>
          <cell r="H39">
            <v>3.9972964352565143E-2</v>
          </cell>
        </row>
        <row r="40">
          <cell r="F40">
            <v>0</v>
          </cell>
          <cell r="G40">
            <v>2.02018883900587E-3</v>
          </cell>
          <cell r="H40">
            <v>1.1191860454560446E-2</v>
          </cell>
        </row>
        <row r="41">
          <cell r="F41">
            <v>1.054492209178657E-2</v>
          </cell>
          <cell r="G41">
            <v>0</v>
          </cell>
          <cell r="H41">
            <v>0</v>
          </cell>
        </row>
        <row r="42">
          <cell r="F42">
            <v>0.10026548734460108</v>
          </cell>
          <cell r="G42">
            <v>7.9141366047724579E-2</v>
          </cell>
          <cell r="H42">
            <v>8.663228434754805E-2</v>
          </cell>
        </row>
        <row r="43">
          <cell r="F43">
            <v>0</v>
          </cell>
          <cell r="G43">
            <v>4.3005913349511198E-2</v>
          </cell>
          <cell r="H43">
            <v>9.1298528771268303E-2</v>
          </cell>
        </row>
        <row r="44">
          <cell r="F44">
            <v>1.0209455962932523E-3</v>
          </cell>
          <cell r="G44">
            <v>1.0182547490812698E-3</v>
          </cell>
          <cell r="H44">
            <v>1.8186075515182068E-4</v>
          </cell>
        </row>
        <row r="45">
          <cell r="F45">
            <v>0</v>
          </cell>
          <cell r="G45">
            <v>2.6721313723251201E-4</v>
          </cell>
          <cell r="H45">
            <v>2.9057309723968194E-2</v>
          </cell>
        </row>
        <row r="46">
          <cell r="F46">
            <v>2.0857667763135015E-3</v>
          </cell>
          <cell r="G46">
            <v>9.775625130521463E-3</v>
          </cell>
          <cell r="H46">
            <v>6.7309340673547921E-2</v>
          </cell>
        </row>
        <row r="47">
          <cell r="F47">
            <v>5.5434144336809611E-4</v>
          </cell>
          <cell r="G47">
            <v>5.2853354532616604E-4</v>
          </cell>
          <cell r="H47">
            <v>3.691670301698872E-4</v>
          </cell>
        </row>
        <row r="48">
          <cell r="F48">
            <v>3.486669624422982E-3</v>
          </cell>
          <cell r="G48">
            <v>1.7485880775141213E-3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6.8802829743891023E-4</v>
          </cell>
          <cell r="G50">
            <v>8.6814807716413132E-4</v>
          </cell>
          <cell r="H50">
            <v>4.3784515649681249E-4</v>
          </cell>
        </row>
        <row r="51">
          <cell r="F51">
            <v>1.3624892752860881E-2</v>
          </cell>
          <cell r="G51">
            <v>6.1172100705705629E-3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1.8631976198157244E-3</v>
          </cell>
          <cell r="G53">
            <v>1.977902331280091E-2</v>
          </cell>
          <cell r="H53">
            <v>1.3656524279572693E-2</v>
          </cell>
        </row>
        <row r="54">
          <cell r="F54">
            <v>8.4760718795527115E-2</v>
          </cell>
          <cell r="G54">
            <v>8.4756974570757496E-2</v>
          </cell>
          <cell r="H54">
            <v>8.4755695545943074E-2</v>
          </cell>
        </row>
        <row r="55">
          <cell r="F55">
            <v>2.7499563843827412E-2</v>
          </cell>
          <cell r="G55">
            <v>1.4241059552411976E-2</v>
          </cell>
          <cell r="H55">
            <v>0</v>
          </cell>
        </row>
        <row r="56">
          <cell r="F56">
            <v>4.192066835293214E-4</v>
          </cell>
          <cell r="G56">
            <v>3.7765064274422031E-4</v>
          </cell>
          <cell r="H56">
            <v>1.6113258143049696E-4</v>
          </cell>
        </row>
        <row r="57">
          <cell r="F57">
            <v>4.9419762323935188E-4</v>
          </cell>
          <cell r="G57">
            <v>1.8077454346888007E-3</v>
          </cell>
          <cell r="H57">
            <v>1.2177354576257881E-3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9.9993654732567772E-2</v>
          </cell>
          <cell r="G63">
            <v>9.9995168085178873E-2</v>
          </cell>
          <cell r="H63">
            <v>9.999681601934389E-2</v>
          </cell>
        </row>
        <row r="64">
          <cell r="F64">
            <v>3.5075851614979878E-2</v>
          </cell>
          <cell r="G64">
            <v>0.33386373364980027</v>
          </cell>
          <cell r="H64">
            <v>0.77420797720932089</v>
          </cell>
        </row>
        <row r="65">
          <cell r="F65">
            <v>1.846779313907701E-2</v>
          </cell>
          <cell r="G65">
            <v>6.0496228695723145E-2</v>
          </cell>
          <cell r="H65">
            <v>0.20162264510544259</v>
          </cell>
        </row>
        <row r="66">
          <cell r="F66">
            <v>0.12283643791695625</v>
          </cell>
          <cell r="G66">
            <v>0.25304338278492577</v>
          </cell>
          <cell r="H66">
            <v>0.33587446689078654</v>
          </cell>
        </row>
        <row r="67">
          <cell r="F67">
            <v>0.36053330107192533</v>
          </cell>
          <cell r="G67">
            <v>0.39270090784096567</v>
          </cell>
          <cell r="H67">
            <v>0.48356954029048971</v>
          </cell>
        </row>
        <row r="68">
          <cell r="F68">
            <v>1.9069116544061029E-2</v>
          </cell>
          <cell r="G68">
            <v>3.6842080176777467E-2</v>
          </cell>
          <cell r="H68">
            <v>3.9230671434049583E-2</v>
          </cell>
        </row>
        <row r="69">
          <cell r="F69">
            <v>0.22577347779899551</v>
          </cell>
          <cell r="G69">
            <v>0.2719965888871001</v>
          </cell>
          <cell r="H69">
            <v>0.35603776477947607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1.248357940427659E-6</v>
          </cell>
          <cell r="G15">
            <v>3.0192114549201879E-6</v>
          </cell>
          <cell r="H15">
            <v>1.2667366742689279</v>
          </cell>
        </row>
        <row r="16">
          <cell r="F16">
            <v>4.5486017085530844E-6</v>
          </cell>
          <cell r="G16">
            <v>2.9896350627711719E-6</v>
          </cell>
          <cell r="H16">
            <v>3.8693126524860772E-4</v>
          </cell>
        </row>
        <row r="17">
          <cell r="F17">
            <v>3.0076529121160998E-7</v>
          </cell>
          <cell r="G17">
            <v>5.7569125520087904E-7</v>
          </cell>
          <cell r="H17">
            <v>2.52873040234534E-6</v>
          </cell>
        </row>
        <row r="18">
          <cell r="F18">
            <v>3.4582995790446601E-4</v>
          </cell>
          <cell r="G18">
            <v>2.1276686849895401E-5</v>
          </cell>
          <cell r="H18">
            <v>1.56018102177096E-5</v>
          </cell>
        </row>
        <row r="19">
          <cell r="F19">
            <v>8.9438399393865595E-2</v>
          </cell>
          <cell r="G19">
            <v>1.79980376935387E-7</v>
          </cell>
          <cell r="H19">
            <v>1.1155426351946601E-7</v>
          </cell>
        </row>
        <row r="20">
          <cell r="F20">
            <v>0</v>
          </cell>
          <cell r="G20">
            <v>0.108507343526384</v>
          </cell>
          <cell r="H20">
            <v>0.210611137977779</v>
          </cell>
        </row>
        <row r="21">
          <cell r="F21">
            <v>0</v>
          </cell>
          <cell r="G21">
            <v>1.20506753886475E-5</v>
          </cell>
          <cell r="H21">
            <v>1.8702129109974101E-2</v>
          </cell>
        </row>
        <row r="22">
          <cell r="F22">
            <v>2.12590218304038E-3</v>
          </cell>
          <cell r="G22">
            <v>2.1353396405572E-5</v>
          </cell>
          <cell r="H22">
            <v>0.12908077439649099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1.27594093017834E-5</v>
          </cell>
          <cell r="G25">
            <v>1.3793670814226E-2</v>
          </cell>
          <cell r="H25">
            <v>7.0723116773208E-2</v>
          </cell>
        </row>
        <row r="26">
          <cell r="F26">
            <v>5.1755622837122801E-3</v>
          </cell>
          <cell r="G26">
            <v>1.8458394408315099E-7</v>
          </cell>
          <cell r="H26">
            <v>1.4132677273834901E-7</v>
          </cell>
        </row>
        <row r="27">
          <cell r="F27">
            <v>0</v>
          </cell>
          <cell r="G27">
            <v>2.5073953787661099E-2</v>
          </cell>
          <cell r="H27">
            <v>4.9777454429030303E-2</v>
          </cell>
        </row>
        <row r="28">
          <cell r="F28">
            <v>7.0096654072600797E-5</v>
          </cell>
          <cell r="G28">
            <v>1.27898901290438E-2</v>
          </cell>
          <cell r="H28">
            <v>4.3054333989811502E-6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1.27653014475793E-2</v>
          </cell>
          <cell r="H30">
            <v>1.56069389653623E-3</v>
          </cell>
        </row>
        <row r="31">
          <cell r="F31">
            <v>0</v>
          </cell>
          <cell r="G31">
            <v>4.7048900834132198E-4</v>
          </cell>
          <cell r="H31">
            <v>1.14959518026479E-6</v>
          </cell>
        </row>
        <row r="32">
          <cell r="F32">
            <v>0</v>
          </cell>
          <cell r="G32">
            <v>3.9292757772756799E-3</v>
          </cell>
          <cell r="H32">
            <v>0.21471082912549</v>
          </cell>
        </row>
        <row r="33">
          <cell r="F33">
            <v>0.53747573126833803</v>
          </cell>
          <cell r="G33">
            <v>8.1854513324858605E-6</v>
          </cell>
          <cell r="H33">
            <v>1.4672991742266901</v>
          </cell>
        </row>
        <row r="34">
          <cell r="F34">
            <v>6.6195987079441772E-3</v>
          </cell>
          <cell r="G34">
            <v>0.83927197626381977</v>
          </cell>
          <cell r="H34">
            <v>4.1162178700156602</v>
          </cell>
        </row>
        <row r="35">
          <cell r="F35">
            <v>0.79884758515477505</v>
          </cell>
          <cell r="G35">
            <v>6.5864376356294896</v>
          </cell>
          <cell r="H35">
            <v>6.3718976708020003</v>
          </cell>
        </row>
        <row r="36">
          <cell r="F36">
            <v>0.40046016037812904</v>
          </cell>
          <cell r="G36">
            <v>0.77054482176189099</v>
          </cell>
          <cell r="H36">
            <v>2.5570772839609148</v>
          </cell>
        </row>
        <row r="37">
          <cell r="F37">
            <v>0.11268149002483868</v>
          </cell>
          <cell r="G37">
            <v>0.25363308991494954</v>
          </cell>
          <cell r="H37">
            <v>0.23863245726740098</v>
          </cell>
        </row>
        <row r="38">
          <cell r="F38">
            <v>0.73008610313568201</v>
          </cell>
          <cell r="G38">
            <v>1.31396090149694</v>
          </cell>
          <cell r="H38">
            <v>4.5599980714350998</v>
          </cell>
        </row>
        <row r="39">
          <cell r="F39">
            <v>3.3346930776125799E-2</v>
          </cell>
          <cell r="G39">
            <v>2.4799005348382155E-5</v>
          </cell>
          <cell r="H39">
            <v>6.9475986720580387E-3</v>
          </cell>
        </row>
        <row r="40">
          <cell r="F40">
            <v>0</v>
          </cell>
          <cell r="G40">
            <v>2.02018883900587E-3</v>
          </cell>
          <cell r="H40">
            <v>9.1721191018918503E-3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3.0699696618852901E-2</v>
          </cell>
          <cell r="G42">
            <v>1.94771420897384E-2</v>
          </cell>
          <cell r="H42">
            <v>5.9511850985126499E-2</v>
          </cell>
        </row>
        <row r="43">
          <cell r="F43">
            <v>0</v>
          </cell>
          <cell r="G43">
            <v>4.3005913349511198E-2</v>
          </cell>
          <cell r="H43">
            <v>6.0087695728633102E-2</v>
          </cell>
        </row>
        <row r="44">
          <cell r="F44">
            <v>2.2398422724488201E-6</v>
          </cell>
          <cell r="G44">
            <v>3.8143212406761898E-7</v>
          </cell>
          <cell r="H44">
            <v>1.91328529841851E-7</v>
          </cell>
        </row>
        <row r="45">
          <cell r="F45">
            <v>0</v>
          </cell>
          <cell r="G45">
            <v>2.6721313723251201E-4</v>
          </cell>
          <cell r="H45">
            <v>2.8790231167830999E-2</v>
          </cell>
        </row>
        <row r="46">
          <cell r="F46">
            <v>5.21951311011574E-5</v>
          </cell>
          <cell r="G46">
            <v>8.3350110621363705E-3</v>
          </cell>
          <cell r="H46">
            <v>6.1238752452576199E-2</v>
          </cell>
        </row>
        <row r="47">
          <cell r="F47">
            <v>2.7793819112899602E-4</v>
          </cell>
          <cell r="G47">
            <v>6.2148997968223998E-5</v>
          </cell>
          <cell r="H47">
            <v>2.0682697086774E-4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3.2808120231130002E-4</v>
          </cell>
          <cell r="G50">
            <v>2.9450402108864928E-4</v>
          </cell>
          <cell r="H50">
            <v>8.5624345937537505E-5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1.010137808363286E-3</v>
          </cell>
          <cell r="G53">
            <v>1.81868647157204E-2</v>
          </cell>
          <cell r="H53">
            <v>3.102114427380029E-5</v>
          </cell>
        </row>
        <row r="54">
          <cell r="F54">
            <v>4.4073176505330297E-2</v>
          </cell>
          <cell r="G54">
            <v>3.12228220038109E-2</v>
          </cell>
          <cell r="H54">
            <v>4.3454043474231902E-2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1.6462559722721799E-4</v>
          </cell>
          <cell r="G56">
            <v>3.9576334532954501E-5</v>
          </cell>
          <cell r="H56">
            <v>6.3165166447294298E-5</v>
          </cell>
        </row>
        <row r="57">
          <cell r="F57">
            <v>2.3288175060823699E-4</v>
          </cell>
          <cell r="G57">
            <v>1.3965933380261301E-3</v>
          </cell>
          <cell r="H57">
            <v>1.05961055970114E-4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1.7275558074159401E-6</v>
          </cell>
          <cell r="G63">
            <v>2.5905523263069202E-6</v>
          </cell>
          <cell r="H63">
            <v>1.82006947425292E-6</v>
          </cell>
        </row>
        <row r="64">
          <cell r="F64">
            <v>1.21958974315467E-2</v>
          </cell>
          <cell r="G64">
            <v>0.31803358250420599</v>
          </cell>
          <cell r="H64">
            <v>0.61257425523373399</v>
          </cell>
        </row>
        <row r="65">
          <cell r="F65">
            <v>7.2317080160330602E-3</v>
          </cell>
          <cell r="G65">
            <v>5.1652243350052703E-2</v>
          </cell>
          <cell r="H65">
            <v>0.17445129362016401</v>
          </cell>
        </row>
        <row r="66">
          <cell r="F66">
            <v>4.38845069457489E-2</v>
          </cell>
          <cell r="G66">
            <v>0.20132963515023999</v>
          </cell>
          <cell r="H66">
            <v>0.22720630566276701</v>
          </cell>
        </row>
        <row r="67">
          <cell r="F67">
            <v>0.1231844755413692</v>
          </cell>
          <cell r="G67">
            <v>0.24447216320238702</v>
          </cell>
          <cell r="H67">
            <v>0.33934987424561003</v>
          </cell>
        </row>
        <row r="68">
          <cell r="F68">
            <v>1.081336795830975E-2</v>
          </cell>
          <cell r="G68">
            <v>2.5863841330568599E-2</v>
          </cell>
          <cell r="H68">
            <v>2.4364086631117901E-2</v>
          </cell>
        </row>
        <row r="69">
          <cell r="F69">
            <v>7.8589381590310606E-2</v>
          </cell>
          <cell r="G69">
            <v>0.178441381364879</v>
          </cell>
          <cell r="H69">
            <v>0.25275787292162599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8.0480452593340423E-3</v>
          </cell>
        </row>
      </sheetData>
      <sheetData sheetId="67">
        <row r="5">
          <cell r="F5">
            <v>4.2096415860116651E-4</v>
          </cell>
          <cell r="G5">
            <v>4.8967595552660008E-4</v>
          </cell>
          <cell r="H5">
            <v>3.5045912949976699E-4</v>
          </cell>
        </row>
        <row r="12">
          <cell r="F12">
            <v>3.1067347052123328E-4</v>
          </cell>
          <cell r="G12">
            <v>2.1129299035227116E-4</v>
          </cell>
          <cell r="H12">
            <v>2.1036754139201411E-4</v>
          </cell>
        </row>
        <row r="19">
          <cell r="F19">
            <v>4.3847689219273525</v>
          </cell>
          <cell r="G19">
            <v>5.1166556825893448</v>
          </cell>
          <cell r="H19">
            <v>9.3766147306850858</v>
          </cell>
        </row>
        <row r="20">
          <cell r="F20">
            <v>7.7411587887171684</v>
          </cell>
          <cell r="G20">
            <v>7.440793503693647</v>
          </cell>
          <cell r="H20">
            <v>7.1169611190171667</v>
          </cell>
        </row>
        <row r="21">
          <cell r="F21">
            <v>2.4091071629335783E-3</v>
          </cell>
          <cell r="G21">
            <v>2.5853676641354332E-3</v>
          </cell>
          <cell r="H21">
            <v>2.6309608518623917E-3</v>
          </cell>
        </row>
        <row r="28">
          <cell r="F28">
            <v>9.0199167611490818</v>
          </cell>
          <cell r="G28">
            <v>9.0199654740027491</v>
          </cell>
          <cell r="H28">
            <v>12.245960923212861</v>
          </cell>
        </row>
        <row r="29">
          <cell r="F29">
            <v>0</v>
          </cell>
          <cell r="G29">
            <v>0</v>
          </cell>
          <cell r="H29">
            <v>3.9944064964761664E-3</v>
          </cell>
        </row>
        <row r="30">
          <cell r="F30">
            <v>0</v>
          </cell>
          <cell r="G30">
            <v>0</v>
          </cell>
          <cell r="H30">
            <v>1.9266505939818607E-3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2.6861691417925533</v>
          </cell>
          <cell r="G38">
            <v>3.0850186998029248</v>
          </cell>
          <cell r="H38">
            <v>3.4886373457772022</v>
          </cell>
        </row>
        <row r="39">
          <cell r="F39">
            <v>2.4515337412097131</v>
          </cell>
          <cell r="G39">
            <v>2.8155440091843125</v>
          </cell>
          <cell r="H39">
            <v>3.1839067879060621</v>
          </cell>
        </row>
      </sheetData>
      <sheetData sheetId="68">
        <row r="3">
          <cell r="F3">
            <v>54.354506487219808</v>
          </cell>
          <cell r="G3">
            <v>54.875824413315826</v>
          </cell>
          <cell r="H3">
            <v>56.225541814768839</v>
          </cell>
        </row>
        <row r="6">
          <cell r="F6">
            <v>7.492869084219854</v>
          </cell>
          <cell r="G6">
            <v>12.480762576756939</v>
          </cell>
          <cell r="H6">
            <v>15.171941745764085</v>
          </cell>
        </row>
        <row r="11">
          <cell r="F11">
            <v>67.476850688543379</v>
          </cell>
          <cell r="G11">
            <v>66.252047355425674</v>
          </cell>
          <cell r="H11">
            <v>68.472113316739808</v>
          </cell>
        </row>
        <row r="18">
          <cell r="F18">
            <v>2.0766381025999502E-3</v>
          </cell>
          <cell r="G18">
            <v>1.2146049563273904E-2</v>
          </cell>
          <cell r="H18">
            <v>2.1919645827213809E-3</v>
          </cell>
        </row>
        <row r="19">
          <cell r="F19">
            <v>14.486644887717251</v>
          </cell>
          <cell r="G19">
            <v>15.067872631847971</v>
          </cell>
          <cell r="H19">
            <v>20.391567088611456</v>
          </cell>
        </row>
        <row r="21">
          <cell r="F21">
            <v>10.727767642769978</v>
          </cell>
          <cell r="G21">
            <v>10.62773031626258</v>
          </cell>
          <cell r="H21">
            <v>5.400043796125181</v>
          </cell>
        </row>
        <row r="22">
          <cell r="F22">
            <v>8.8217061778476852E-2</v>
          </cell>
          <cell r="G22">
            <v>6.2223876733462337E-2</v>
          </cell>
          <cell r="H22">
            <v>5.5468448076777359E-2</v>
          </cell>
        </row>
        <row r="23">
          <cell r="F23">
            <v>9.2824553488552084</v>
          </cell>
          <cell r="G23">
            <v>9.0891356192594692</v>
          </cell>
          <cell r="H23">
            <v>9.0750895983610089</v>
          </cell>
        </row>
        <row r="24">
          <cell r="F24">
            <v>5.2052295527513639</v>
          </cell>
          <cell r="G24">
            <v>5.2497084192659127</v>
          </cell>
          <cell r="H24">
            <v>6.5452847253891573</v>
          </cell>
        </row>
        <row r="33">
          <cell r="F33">
            <v>14.840981036039558</v>
          </cell>
          <cell r="G33">
            <v>14.785046014449074</v>
          </cell>
          <cell r="H33">
            <v>15.189564639008553</v>
          </cell>
        </row>
        <row r="34">
          <cell r="F34">
            <v>3.9918146280905815</v>
          </cell>
          <cell r="G34">
            <v>3.8533365188328643</v>
          </cell>
          <cell r="H34">
            <v>1.2780562222574187E-5</v>
          </cell>
        </row>
        <row r="35">
          <cell r="F35">
            <v>3.2998433822995321E-3</v>
          </cell>
          <cell r="G35">
            <v>1.0554511664494533E-2</v>
          </cell>
          <cell r="H35">
            <v>0</v>
          </cell>
        </row>
        <row r="36">
          <cell r="F36">
            <v>0.85064948687472663</v>
          </cell>
          <cell r="G36">
            <v>0.96341069041853022</v>
          </cell>
          <cell r="H36">
            <v>0.96340354459532274</v>
          </cell>
        </row>
        <row r="37">
          <cell r="F37">
            <v>9.7179078553941949</v>
          </cell>
          <cell r="G37">
            <v>4.9157400738868535</v>
          </cell>
          <cell r="H37">
            <v>0.43106353360979</v>
          </cell>
        </row>
        <row r="38">
          <cell r="F38">
            <v>2.2390697724557223</v>
          </cell>
          <cell r="G38">
            <v>1.8739023236841776</v>
          </cell>
          <cell r="H38">
            <v>1.0386038699041771</v>
          </cell>
        </row>
        <row r="39">
          <cell r="F39">
            <v>9.2826256009248169</v>
          </cell>
          <cell r="G39">
            <v>10.543581614445115</v>
          </cell>
          <cell r="H39">
            <v>11.117188184000625</v>
          </cell>
        </row>
        <row r="55">
          <cell r="F55">
            <v>10.613600459530341</v>
          </cell>
          <cell r="G55">
            <v>10.613602190923816</v>
          </cell>
          <cell r="H55">
            <v>10.632411839837552</v>
          </cell>
        </row>
        <row r="56">
          <cell r="F56">
            <v>7.4931216123064228</v>
          </cell>
          <cell r="G56">
            <v>7.5029841296748083</v>
          </cell>
          <cell r="H56">
            <v>9.2125719713935581</v>
          </cell>
        </row>
        <row r="57">
          <cell r="F57">
            <v>3.8105121691281281</v>
          </cell>
          <cell r="G57">
            <v>3.8054213578509297</v>
          </cell>
          <cell r="H57">
            <v>0.76719581285625171</v>
          </cell>
        </row>
        <row r="58">
          <cell r="F58">
            <v>2.3034969210564667E-3</v>
          </cell>
          <cell r="G58">
            <v>7.4448886653428279E-3</v>
          </cell>
          <cell r="H58">
            <v>0</v>
          </cell>
        </row>
        <row r="59">
          <cell r="F59">
            <v>9.9629446621891624</v>
          </cell>
          <cell r="G59">
            <v>5.6508843382610898</v>
          </cell>
          <cell r="H59">
            <v>1.2319736564325316</v>
          </cell>
        </row>
        <row r="60">
          <cell r="F60">
            <v>1.4256058668568784E-2</v>
          </cell>
          <cell r="G60">
            <v>4.4236482602169691E-3</v>
          </cell>
          <cell r="H60">
            <v>6.8394057686760393E-3</v>
          </cell>
        </row>
        <row r="61">
          <cell r="F61">
            <v>1.396539123998468E-3</v>
          </cell>
          <cell r="G61">
            <v>8.198583455209886E-3</v>
          </cell>
          <cell r="H61">
            <v>1.4905359162505388E-3</v>
          </cell>
        </row>
        <row r="62">
          <cell r="F62">
            <v>6.4416164598839991</v>
          </cell>
          <cell r="G62">
            <v>7.0287503390578374</v>
          </cell>
          <cell r="H62">
            <v>10.700668628050135</v>
          </cell>
        </row>
        <row r="63">
          <cell r="F63">
            <v>7.16608059319669</v>
          </cell>
          <cell r="G63">
            <v>7.2036653026294228</v>
          </cell>
          <cell r="H63">
            <v>8.0766033190471713</v>
          </cell>
        </row>
        <row r="64">
          <cell r="F64">
            <v>3.6207825439104457</v>
          </cell>
          <cell r="G64">
            <v>3.664967978407645</v>
          </cell>
          <cell r="H64">
            <v>6.0153751903348471</v>
          </cell>
        </row>
        <row r="65">
          <cell r="F65">
            <v>3.0537648388588794</v>
          </cell>
          <cell r="G65">
            <v>3.0537715623671686</v>
          </cell>
          <cell r="H65">
            <v>3.0537932297844499</v>
          </cell>
        </row>
        <row r="66">
          <cell r="F66">
            <v>5.6642613153825536</v>
          </cell>
          <cell r="G66">
            <v>5.6114416069866406</v>
          </cell>
          <cell r="H66">
            <v>2.9376238250920981</v>
          </cell>
        </row>
        <row r="67">
          <cell r="F67">
            <v>8.8217061778476852E-2</v>
          </cell>
          <cell r="G67">
            <v>6.2223876733462337E-2</v>
          </cell>
          <cell r="H67">
            <v>5.5468448076777359E-2</v>
          </cell>
        </row>
        <row r="68">
          <cell r="F68">
            <v>6.5999468022575556</v>
          </cell>
          <cell r="G68">
            <v>7.4964865278704762</v>
          </cell>
          <cell r="H68">
            <v>8.0043754924804613</v>
          </cell>
        </row>
        <row r="69">
          <cell r="F69">
            <v>7.2097321673380037</v>
          </cell>
          <cell r="G69">
            <v>7.2102523731294044</v>
          </cell>
          <cell r="H69">
            <v>7.3335300396853613</v>
          </cell>
        </row>
        <row r="70">
          <cell r="F70">
            <v>5.7744083402467696</v>
          </cell>
          <cell r="G70">
            <v>9.071593963144986</v>
          </cell>
          <cell r="H70">
            <v>10.616429499604301</v>
          </cell>
        </row>
        <row r="71">
          <cell r="F71">
            <v>77.516945120721047</v>
          </cell>
          <cell r="G71">
            <v>77.996112667418458</v>
          </cell>
          <cell r="H71">
            <v>78.646350894360438</v>
          </cell>
        </row>
      </sheetData>
      <sheetData sheetId="69">
        <row r="3">
          <cell r="F3">
            <v>54.283776270977</v>
          </cell>
          <cell r="G3">
            <v>52.550524854167897</v>
          </cell>
          <cell r="H3">
            <v>48.975233200292422</v>
          </cell>
        </row>
        <row r="6">
          <cell r="F6">
            <v>6.7663144845418532</v>
          </cell>
          <cell r="G6">
            <v>8.8378520444261319</v>
          </cell>
          <cell r="H6">
            <v>12.793518399252909</v>
          </cell>
        </row>
        <row r="11">
          <cell r="F11">
            <v>59.67741698400809</v>
          </cell>
          <cell r="G11">
            <v>59.009591921957323</v>
          </cell>
          <cell r="H11">
            <v>56.046174272377954</v>
          </cell>
        </row>
        <row r="12">
          <cell r="F12">
            <v>10.260970460558655</v>
          </cell>
          <cell r="G12">
            <v>5.7522837432809331</v>
          </cell>
          <cell r="H12">
            <v>1.2242544691878297E-5</v>
          </cell>
        </row>
        <row r="13">
          <cell r="F13">
            <v>2.2899367123657465E-3</v>
          </cell>
          <cell r="G13">
            <v>1.0168587757387283E-3</v>
          </cell>
          <cell r="H13">
            <v>0.24007402809381337</v>
          </cell>
        </row>
        <row r="14">
          <cell r="F14">
            <v>12.811724546389888</v>
          </cell>
          <cell r="G14">
            <v>7.7370718564181242</v>
          </cell>
          <cell r="H14">
            <v>3.5109394266608125</v>
          </cell>
        </row>
        <row r="15">
          <cell r="F15">
            <v>1.5228821485444434E-3</v>
          </cell>
          <cell r="G15">
            <v>0.13021139815848395</v>
          </cell>
          <cell r="H15">
            <v>7.2734243380526771E-4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7.7399073186750238</v>
          </cell>
          <cell r="G17">
            <v>8.2550878357962993</v>
          </cell>
          <cell r="H17">
            <v>8.0637371626360572</v>
          </cell>
        </row>
        <row r="19">
          <cell r="F19">
            <v>0.81451993079485507</v>
          </cell>
          <cell r="G19">
            <v>0.95880461858475041</v>
          </cell>
          <cell r="H19">
            <v>1.1194114162118936</v>
          </cell>
        </row>
        <row r="20">
          <cell r="F20">
            <v>4.8376375426392327E-3</v>
          </cell>
          <cell r="G20">
            <v>1.406012037367531E-2</v>
          </cell>
          <cell r="H20">
            <v>9.2526551329267584E-3</v>
          </cell>
        </row>
        <row r="21">
          <cell r="F21">
            <v>13.724733850708651</v>
          </cell>
          <cell r="G21">
            <v>18.161464884684303</v>
          </cell>
          <cell r="H21">
            <v>22.273839767810248</v>
          </cell>
        </row>
        <row r="28">
          <cell r="F28">
            <v>5.3936407130310844</v>
          </cell>
          <cell r="G28">
            <v>6.4590670677894284</v>
          </cell>
          <cell r="H28">
            <v>7.0709410720855344</v>
          </cell>
        </row>
        <row r="47">
          <cell r="F47">
            <v>16.686265158534205</v>
          </cell>
          <cell r="G47">
            <v>21.663610687774558</v>
          </cell>
          <cell r="H47">
            <v>26.030907292140938</v>
          </cell>
        </row>
        <row r="48">
          <cell r="F48">
            <v>8.4116086974692816</v>
          </cell>
          <cell r="G48">
            <v>4.7153157486175763</v>
          </cell>
          <cell r="H48">
            <v>0.19865478284987137</v>
          </cell>
        </row>
        <row r="49">
          <cell r="F49">
            <v>9.5729816338423142</v>
          </cell>
          <cell r="G49">
            <v>4.9652232831603449</v>
          </cell>
          <cell r="H49">
            <v>1.1616168583618349</v>
          </cell>
        </row>
        <row r="50">
          <cell r="F50">
            <v>3.6296259358947691</v>
          </cell>
          <cell r="G50">
            <v>4.63370177792007</v>
          </cell>
          <cell r="H50">
            <v>5.1675835428246515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6.3766001699147452</v>
          </cell>
          <cell r="G52">
            <v>6.8010367991604106</v>
          </cell>
          <cell r="H52">
            <v>6.6433906304468806</v>
          </cell>
        </row>
        <row r="53">
          <cell r="F53">
            <v>6.7637764589914351</v>
          </cell>
          <cell r="G53">
            <v>5.9873918672172701</v>
          </cell>
          <cell r="H53">
            <v>4.1287510276801438</v>
          </cell>
        </row>
        <row r="54">
          <cell r="F54">
            <v>0.87769024332239853</v>
          </cell>
          <cell r="G54">
            <v>0.94497281662556754</v>
          </cell>
          <cell r="H54">
            <v>0.90011286447272121</v>
          </cell>
        </row>
        <row r="55">
          <cell r="F55">
            <v>0.81451993079485507</v>
          </cell>
          <cell r="G55">
            <v>0.95880461858475041</v>
          </cell>
          <cell r="H55">
            <v>1.1194114162118936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6.7663144845418532</v>
          </cell>
          <cell r="G58">
            <v>8.8378520444261319</v>
          </cell>
          <cell r="H58">
            <v>12.793518399252909</v>
          </cell>
        </row>
        <row r="59">
          <cell r="F59">
            <v>60.164920916501735</v>
          </cell>
          <cell r="G59">
            <v>59.73699742501762</v>
          </cell>
          <cell r="H59">
            <v>58.314776695576079</v>
          </cell>
        </row>
      </sheetData>
      <sheetData sheetId="70">
        <row r="3">
          <cell r="F3">
            <v>45.900201530450751</v>
          </cell>
          <cell r="G3">
            <v>44.389863817811801</v>
          </cell>
          <cell r="H3">
            <v>40.78387054661782</v>
          </cell>
        </row>
        <row r="10">
          <cell r="F10">
            <v>15.109395038383221</v>
          </cell>
          <cell r="G10">
            <v>19.654420464931182</v>
          </cell>
          <cell r="H10">
            <v>28.050222758284132</v>
          </cell>
        </row>
        <row r="15">
          <cell r="F15">
            <v>70.795524174362754</v>
          </cell>
          <cell r="G15">
            <v>71.103098491344653</v>
          </cell>
          <cell r="H15">
            <v>67.289115618973412</v>
          </cell>
        </row>
        <row r="16">
          <cell r="F16">
            <v>17.253192181400486</v>
          </cell>
          <cell r="G16">
            <v>8.7818144052413256</v>
          </cell>
          <cell r="H16">
            <v>1.4045769333806075E-5</v>
          </cell>
        </row>
        <row r="17">
          <cell r="F17">
            <v>2.2949274786743614E-3</v>
          </cell>
          <cell r="G17">
            <v>1.0380698340548685E-3</v>
          </cell>
          <cell r="H17">
            <v>0.52632879131687327</v>
          </cell>
        </row>
        <row r="18">
          <cell r="F18">
            <v>26.359542110004664</v>
          </cell>
          <cell r="G18">
            <v>16.624019989863768</v>
          </cell>
          <cell r="H18">
            <v>8.4017830242876137</v>
          </cell>
        </row>
        <row r="19">
          <cell r="F19">
            <v>1.6067577922065873E-3</v>
          </cell>
          <cell r="G19">
            <v>0.21575395603488406</v>
          </cell>
          <cell r="H19">
            <v>7.2216813761744481E-4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10.944915214035131</v>
          </cell>
          <cell r="G21">
            <v>11.549432335323885</v>
          </cell>
          <cell r="H21">
            <v>11.298053822795861</v>
          </cell>
        </row>
        <row r="22">
          <cell r="F22">
            <v>15.431431301036397</v>
          </cell>
          <cell r="G22">
            <v>13.733351371069361</v>
          </cell>
          <cell r="H22">
            <v>9.5000007675288192</v>
          </cell>
        </row>
        <row r="23">
          <cell r="F23">
            <v>1.3786336749367771</v>
          </cell>
          <cell r="G23">
            <v>1.5884627273415564</v>
          </cell>
          <cell r="H23">
            <v>1.7808090701351749</v>
          </cell>
        </row>
        <row r="24">
          <cell r="F24">
            <v>8.6339773870029619E-3</v>
          </cell>
          <cell r="G24">
            <v>3.8718339712052345E-2</v>
          </cell>
          <cell r="H24">
            <v>2.4872574026922209E-2</v>
          </cell>
        </row>
        <row r="25">
          <cell r="F25">
            <v>50.22454777149769</v>
          </cell>
          <cell r="G25">
            <v>60.018132299584465</v>
          </cell>
          <cell r="H25">
            <v>67.9993079941747</v>
          </cell>
        </row>
        <row r="26">
          <cell r="F26">
            <v>192.40032208993179</v>
          </cell>
          <cell r="G26">
            <v>183.65382198534999</v>
          </cell>
          <cell r="H26">
            <v>166.82100787714631</v>
          </cell>
        </row>
        <row r="102">
          <cell r="F102">
            <v>6.90316472765653E-2</v>
          </cell>
          <cell r="G102">
            <v>2.0125824126417072E-2</v>
          </cell>
          <cell r="H102">
            <v>1.5465977592125328E-2</v>
          </cell>
        </row>
        <row r="104">
          <cell r="F104">
            <v>55.414131560610407</v>
          </cell>
          <cell r="G104">
            <v>63.236631474764359</v>
          </cell>
          <cell r="H104">
            <v>66.781398845104917</v>
          </cell>
        </row>
        <row r="105">
          <cell r="F105">
            <v>12.594881757503584</v>
          </cell>
          <cell r="G105">
            <v>6.2114434174804734</v>
          </cell>
          <cell r="H105">
            <v>0.39862913636081065</v>
          </cell>
        </row>
        <row r="106">
          <cell r="F106">
            <v>16.462856025143701</v>
          </cell>
          <cell r="G106">
            <v>8.4014078251270803</v>
          </cell>
          <cell r="H106">
            <v>2.2786573509148127</v>
          </cell>
        </row>
        <row r="107">
          <cell r="F107">
            <v>6.4613667978579938</v>
          </cell>
          <cell r="G107">
            <v>7.7470197899776938</v>
          </cell>
          <cell r="H107">
            <v>7.9567801524459556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7.3999532469563825</v>
          </cell>
          <cell r="G110">
            <v>7.6753407988625337</v>
          </cell>
          <cell r="H110">
            <v>7.267568121591192</v>
          </cell>
        </row>
        <row r="111">
          <cell r="F111">
            <v>8.397961608338802</v>
          </cell>
          <cell r="G111">
            <v>7.2122118540967861</v>
          </cell>
          <cell r="H111">
            <v>4.6487818627070263</v>
          </cell>
        </row>
        <row r="112">
          <cell r="F112">
            <v>0.61718335524593293</v>
          </cell>
          <cell r="G112">
            <v>0.6599273983769447</v>
          </cell>
          <cell r="H112">
            <v>0.60362412532937326</v>
          </cell>
        </row>
        <row r="113">
          <cell r="F113">
            <v>3.9902519772064424E-2</v>
          </cell>
          <cell r="G113">
            <v>4.0942928192883449E-2</v>
          </cell>
          <cell r="H113">
            <v>3.943450538095445E-2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122.56666355708866</v>
          </cell>
          <cell r="G116">
            <v>120.85947177593636</v>
          </cell>
          <cell r="H116">
            <v>118.04056283571131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23.664178909846218</v>
          </cell>
          <cell r="G224">
            <v>26.070570822270824</v>
          </cell>
          <cell r="H224">
            <v>28.582796552657381</v>
          </cell>
        </row>
        <row r="231">
          <cell r="F231">
            <v>2.0225350155975659</v>
          </cell>
          <cell r="G231">
            <v>1.8521473689200993</v>
          </cell>
          <cell r="H231">
            <v>1.6764200172809398</v>
          </cell>
        </row>
        <row r="233">
          <cell r="F233">
            <v>66.490163038930319</v>
          </cell>
          <cell r="G233">
            <v>77.153227756457127</v>
          </cell>
          <cell r="H233">
            <v>84.35582577689236</v>
          </cell>
        </row>
        <row r="234">
          <cell r="F234">
            <v>14.101897998252445</v>
          </cell>
          <cell r="G234">
            <v>7.115194393157072</v>
          </cell>
          <cell r="H234">
            <v>0.43802311177925102</v>
          </cell>
        </row>
        <row r="235">
          <cell r="F235">
            <v>18.958226357061008</v>
          </cell>
          <cell r="G235">
            <v>9.9576549277070043</v>
          </cell>
          <cell r="H235">
            <v>2.8046395286881287</v>
          </cell>
        </row>
        <row r="236">
          <cell r="F236">
            <v>8.8460976978216159</v>
          </cell>
          <cell r="G236">
            <v>10.982151161968055</v>
          </cell>
          <cell r="H236">
            <v>11.959798566989367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8.9019949146857744</v>
          </cell>
          <cell r="G239">
            <v>9.3670688774850035</v>
          </cell>
          <cell r="H239">
            <v>9.1185596649530058</v>
          </cell>
        </row>
        <row r="240">
          <cell r="F240">
            <v>9.6329289881902351</v>
          </cell>
          <cell r="G240">
            <v>8.4020500644897638</v>
          </cell>
          <cell r="H240">
            <v>5.6215670904488162</v>
          </cell>
        </row>
        <row r="241">
          <cell r="F241">
            <v>0.78896974307592416</v>
          </cell>
          <cell r="G241">
            <v>0.85766485575031015</v>
          </cell>
          <cell r="H241">
            <v>0.8174938029175034</v>
          </cell>
        </row>
        <row r="242">
          <cell r="F242">
            <v>1.3786336749367771</v>
          </cell>
          <cell r="G242">
            <v>1.5884627273415564</v>
          </cell>
          <cell r="H242">
            <v>1.7808090701351749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15.109395038383221</v>
          </cell>
          <cell r="G244">
            <v>19.654420464931182</v>
          </cell>
          <cell r="H244">
            <v>28.050222758284132</v>
          </cell>
        </row>
        <row r="245">
          <cell r="F245">
            <v>146.23084246693486</v>
          </cell>
          <cell r="G245">
            <v>146.93004259820719</v>
          </cell>
          <cell r="H245">
            <v>146.62335938836867</v>
          </cell>
        </row>
      </sheetData>
      <sheetData sheetId="71">
        <row r="21">
          <cell r="F21">
            <v>16.913719049373164</v>
          </cell>
          <cell r="G21">
            <v>7.3852070194189325</v>
          </cell>
          <cell r="H21">
            <v>0.16087690096889129</v>
          </cell>
        </row>
        <row r="22">
          <cell r="F22">
            <v>36.420909721200651</v>
          </cell>
          <cell r="G22">
            <v>19.511540670722304</v>
          </cell>
          <cell r="H22">
            <v>6.3902100517971142E-2</v>
          </cell>
        </row>
        <row r="23">
          <cell r="F23">
            <v>2.5420527396379375</v>
          </cell>
          <cell r="G23">
            <v>2.118087823080995</v>
          </cell>
          <cell r="H23">
            <v>-3.9427637599231957E-6</v>
          </cell>
        </row>
        <row r="24">
          <cell r="F24">
            <v>2.4968828346786633E-2</v>
          </cell>
          <cell r="G24">
            <v>1.7538821741233914E-2</v>
          </cell>
          <cell r="H24">
            <v>1.604197770637179E-3</v>
          </cell>
        </row>
        <row r="25">
          <cell r="F25">
            <v>1.586890000662325</v>
          </cell>
          <cell r="G25">
            <v>0.43070874106203988</v>
          </cell>
          <cell r="H25">
            <v>0.91120768542339814</v>
          </cell>
        </row>
        <row r="26">
          <cell r="F26">
            <v>2.9777036382124038</v>
          </cell>
          <cell r="G26">
            <v>2.9731888485407199</v>
          </cell>
          <cell r="H26">
            <v>3.0311137231841498</v>
          </cell>
        </row>
        <row r="27">
          <cell r="F27">
            <v>5.6314358929477921E-4</v>
          </cell>
          <cell r="G27">
            <v>5.0512594035901697E-3</v>
          </cell>
          <cell r="H27">
            <v>2.2288310357361377E-4</v>
          </cell>
        </row>
        <row r="28">
          <cell r="F28">
            <v>8.4388612513923295E-3</v>
          </cell>
          <cell r="G28">
            <v>2.5455712202247399E-3</v>
          </cell>
          <cell r="H28">
            <v>1.69077913047686</v>
          </cell>
        </row>
        <row r="32">
          <cell r="F32">
            <v>0.16640318598601725</v>
          </cell>
          <cell r="G32">
            <v>0.62417611165136133</v>
          </cell>
          <cell r="H32">
            <v>0.97201757398530531</v>
          </cell>
        </row>
      </sheetData>
      <sheetData sheetId="72">
        <row r="11">
          <cell r="F11">
            <v>65.471380192063918</v>
          </cell>
          <cell r="G11">
            <v>52.509696521986037</v>
          </cell>
          <cell r="H11">
            <v>0</v>
          </cell>
        </row>
        <row r="12">
          <cell r="F12">
            <v>16.367845083469174</v>
          </cell>
          <cell r="G12">
            <v>27.295717357877727</v>
          </cell>
          <cell r="H12">
            <v>75.456245812827817</v>
          </cell>
        </row>
        <row r="13">
          <cell r="F13">
            <v>2.9454910000265602E-4</v>
          </cell>
          <cell r="G13">
            <v>0.29721323333004623</v>
          </cell>
          <cell r="H13">
            <v>0.2972140551438211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2.2531223893256205</v>
          </cell>
          <cell r="G53">
            <v>2.3833983228029973</v>
          </cell>
          <cell r="H53">
            <v>2.3406045155574713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4.0257655112889381</v>
          </cell>
          <cell r="G55">
            <v>3.727036259684688</v>
          </cell>
          <cell r="H55">
            <v>3.1078497459856891</v>
          </cell>
        </row>
        <row r="56">
          <cell r="F56">
            <v>1.5339724600444791</v>
          </cell>
          <cell r="G56">
            <v>0.90742126021715996</v>
          </cell>
          <cell r="H56">
            <v>0.19920134273532497</v>
          </cell>
        </row>
        <row r="57">
          <cell r="F57">
            <v>2.8286608195350702</v>
          </cell>
          <cell r="G57">
            <v>1.6208976228754508</v>
          </cell>
          <cell r="H57">
            <v>0.47679197040876392</v>
          </cell>
        </row>
        <row r="58">
          <cell r="F58">
            <v>4.1655614814272441</v>
          </cell>
          <cell r="G58">
            <v>2.1622014066771613</v>
          </cell>
          <cell r="H58">
            <v>1.6897163814401369E-2</v>
          </cell>
        </row>
        <row r="59">
          <cell r="F59">
            <v>0</v>
          </cell>
          <cell r="G59">
            <v>-1.4908406079215506</v>
          </cell>
          <cell r="H59">
            <v>-4.2941327676772598</v>
          </cell>
        </row>
        <row r="60">
          <cell r="F60">
            <v>0</v>
          </cell>
          <cell r="G60">
            <v>-0.33175602905727009</v>
          </cell>
          <cell r="H60">
            <v>-1.8470139094237059</v>
          </cell>
        </row>
        <row r="61">
          <cell r="F61">
            <v>0</v>
          </cell>
          <cell r="G61">
            <v>0</v>
          </cell>
          <cell r="H61">
            <v>-1.4015964234132382E-4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-1.4315800060822061E-5</v>
          </cell>
          <cell r="H63">
            <v>-5.9796139234975547E-5</v>
          </cell>
        </row>
        <row r="77">
          <cell r="B77">
            <v>0</v>
          </cell>
          <cell r="C77">
            <v>1.9047669265111828</v>
          </cell>
        </row>
        <row r="78">
          <cell r="B78">
            <v>0</v>
          </cell>
          <cell r="C78">
            <v>1.7003553168218329E-2</v>
          </cell>
        </row>
        <row r="79">
          <cell r="B79">
            <v>0</v>
          </cell>
          <cell r="C79">
            <v>4.219500073746226</v>
          </cell>
        </row>
      </sheetData>
      <sheetData sheetId="75">
        <row r="99">
          <cell r="J99">
            <v>16.2473724097295</v>
          </cell>
          <cell r="K99">
            <v>7.7293873489916045</v>
          </cell>
          <cell r="L99">
            <v>2.0431296123611449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J8" sqref="J8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415.28600422927025</v>
      </c>
      <c r="K2" s="3">
        <f t="shared" si="0"/>
        <v>462.67602221983265</v>
      </c>
      <c r="L2" s="3">
        <f t="shared" ref="L2" si="1">L3+L8+L11+L12+L16+L17+L18+L19</f>
        <v>541.94266142058018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51.528187333040528</v>
      </c>
      <c r="K3" s="1">
        <f t="shared" si="4"/>
        <v>51.528198026050063</v>
      </c>
      <c r="L3" s="1">
        <f t="shared" ref="L3" si="5">SUM(L4:L7)</f>
        <v>51.528211255145521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15.849138600197895</v>
      </c>
      <c r="K4" s="1" cm="1">
        <f t="array" ref="K4">SUMPRODUCT(("RNWWOD1"=[2]OUT_PrimaryEnergyCons!$A$1:$A$1000)*1,[2]OUT_PrimaryEnergyCons!I$1:I$1000)</f>
        <v>16.266397483584935</v>
      </c>
      <c r="L4" s="1" cm="1">
        <f t="array" ref="L4">SUMPRODUCT(("RNWWOD1"=[2]OUT_PrimaryEnergyCons!$A$1:$A$1000)*1,[2]OUT_PrimaryEnergyCons!J$1:J$1000)</f>
        <v>16.956996111774714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7.6690261511382243</v>
      </c>
      <c r="K5" s="1" cm="1">
        <f t="array" ref="K5">SUMPRODUCT(("RNWWOD2"=[2]OUT_PrimaryEnergyCons!$A$1:$A$1000)*1,[2]OUT_PrimaryEnergyCons!I$1:I$1000)</f>
        <v>7.6690280724075004</v>
      </c>
      <c r="L5" s="1" cm="1">
        <f t="array" ref="L5">SUMPRODUCT(("RNWWOD2"=[2]OUT_PrimaryEnergyCons!$A$1:$A$1000)*1,[2]OUT_PrimaryEnergyCons!J$1:J$1000)</f>
        <v>7.6690292660703516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4.8053846137474689</v>
      </c>
      <c r="K6" s="1" cm="1">
        <f t="array" ref="K6">SUMPRODUCT(("RNWWOD3"=[2]OUT_PrimaryEnergyCons!$A$1:$A$1000)*1,[2]OUT_PrimaryEnergyCons!I$1:I$1000)</f>
        <v>4.8053869641870985</v>
      </c>
      <c r="L6" s="1" cm="1">
        <f t="array" ref="L6">SUMPRODUCT(("RNWWOD3"=[2]OUT_PrimaryEnergyCons!$A$1:$A$1000)*1,[2]OUT_PrimaryEnergyCons!J$1:J$1000)</f>
        <v>4.80538600426374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23.204637967956941</v>
      </c>
      <c r="K7" s="1" cm="1">
        <f t="array" ref="K7">SUMPRODUCT(("RNWWOD4"=[2]OUT_PrimaryEnergyCons!$A$1:$A$1000)*1+("RNWWOD5"=[2]OUT_PrimaryEnergyCons!$A$1:$A$1000)*1,[2]OUT_PrimaryEnergyCons!I$1:I$1000)</f>
        <v>22.787385505870532</v>
      </c>
      <c r="L7" s="1" cm="1">
        <f t="array" ref="L7">SUMPRODUCT(("RNWWOD4"=[2]OUT_PrimaryEnergyCons!$A$1:$A$1000)*1+("RNWWOD5"=[2]OUT_PrimaryEnergyCons!$A$1:$A$1000)*1,[2]OUT_PrimaryEnergyCons!J$1:J$1000)</f>
        <v>22.096799873036719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72.390774074115058</v>
      </c>
      <c r="K8" s="1">
        <f t="shared" si="9"/>
        <v>72.86045400656505</v>
      </c>
      <c r="L8" s="1">
        <f t="shared" ref="L8" si="10">SUM(L9:L10)</f>
        <v>73.311130233126917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34.937592766511543</v>
      </c>
      <c r="K9" s="1" cm="1">
        <f t="array" ref="K9">SUMPRODUCT(("RNNWWST1"=[2]OUT_PrimaryEnergyCons!$A$1:$A$1000)*1,[2]OUT_PrimaryEnergyCons!I$1:I$1000)</f>
        <v>35.403664670445721</v>
      </c>
      <c r="L9" s="1" cm="1">
        <f t="array" ref="L9">SUMPRODUCT(("RNNWWST1"=[2]OUT_PrimaryEnergyCons!$A$1:$A$1000)*1,[2]OUT_PrimaryEnergyCons!J$1:J$1000)</f>
        <v>35.852918493310725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37.453181307603522</v>
      </c>
      <c r="K10" s="1" cm="1">
        <f t="array" ref="K10">SUMPRODUCT(("RNWWST1"=[2]OUT_PrimaryEnergyCons!$A$1:$A$1000)*1,[2]OUT_PrimaryEnergyCons!I$1:I$1000)</f>
        <v>37.456789336119328</v>
      </c>
      <c r="L10" s="1" cm="1">
        <f t="array" ref="L10">SUMPRODUCT(("RNWWST1"=[2]OUT_PrimaryEnergyCons!$A$1:$A$1000)*1,[2]OUT_PrimaryEnergyCons!J$1:J$1000)</f>
        <v>37.458211739816193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12.540439116712214</v>
      </c>
      <c r="K11" s="1" cm="1">
        <f t="array" ref="K11">SUMPRODUCT(("mnr"=[2]OUT_PrimaryEnergyCons!$C$1:$C$1000)*1,[2]OUT_PrimaryEnergyCons!I$1:I$1000)</f>
        <v>14.633635252205517</v>
      </c>
      <c r="L11" s="1" cm="1">
        <f t="array" ref="L11">SUMPRODUCT(("mnr"=[2]OUT_PrimaryEnergyCons!$C$1:$C$1000)*1,[2]OUT_PrimaryEnergyCons!J$1:J$1000)</f>
        <v>26.817118129759315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151.30557448039875</v>
      </c>
      <c r="K12" s="1">
        <f t="shared" si="11"/>
        <v>151.69654463413463</v>
      </c>
      <c r="L12" s="1">
        <f t="shared" ref="L12" si="12">SUM(L13:L15)</f>
        <v>152.12988203202679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71.58074133008806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72.662941798666196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74.828796256543868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63.740622607753629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62.658429666931582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60.492579861217834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15.984210542557063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16.37517316853684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16.808505914265094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55.767437594605852</v>
      </c>
      <c r="K16" s="1" cm="1">
        <f t="array" ref="K16">SUMPRODUCT(ISNUMBER(SEARCH("SOL",[2]OUT_PrimaryEnergyCons!$C$1:$C$1000))*1,[2]OUT_PrimaryEnergyCons!I$1:I$1000)</f>
        <v>83.277904078308865</v>
      </c>
      <c r="L16" s="1" cm="1">
        <f t="array" ref="L16">SUMPRODUCT(ISNUMBER(SEARCH("SOL",[2]OUT_PrimaryEnergyCons!$C$1:$C$1000))*1,[2]OUT_PrimaryEnergyCons!J$1:J$1000)</f>
        <v>110.50649032655687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2.599080455440153</v>
      </c>
      <c r="K17" s="1" cm="1">
        <f t="array" ref="K17">SUMPRODUCT(ISNUMBER(SEARCH("wnd",[2]OUT_PrimaryEnergyCons!$C$1:$C$1000))*1,[2]OUT_PrimaryEnergyCons!I$1:I$1000)</f>
        <v>5.1461550401638867</v>
      </c>
      <c r="L17" s="1" cm="1">
        <f t="array" ref="L17">SUMPRODUCT(ISNUMBER(SEARCH("wnd",[2]OUT_PrimaryEnergyCons!$C$1:$C$1000))*1,[2]OUT_PrimaryEnergyCons!J$1:J$1000)</f>
        <v>9.3643302204943737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69.154511174957705</v>
      </c>
      <c r="K18" s="1">
        <f>[2]Overview!G$9-K19</f>
        <v>83.429305603534686</v>
      </c>
      <c r="L18" s="1">
        <f>[2]Overview!H$9-L19</f>
        <v>96.81843248737411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0.1038255788699034</v>
      </c>
      <c r="L19" s="1">
        <f>+[2]Overview!H$28</f>
        <v>21.467066736096296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390.8351841018445</v>
      </c>
      <c r="K20" s="3">
        <f t="shared" si="13"/>
        <v>261.65588429454834</v>
      </c>
      <c r="L20" s="3">
        <f t="shared" ref="L20" si="14">SUM(L21:L22,L41,L50:L51,L56)</f>
        <v>137.90710618893002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2.0766381025999502E-3</v>
      </c>
      <c r="K21" s="1" cm="1">
        <f t="array" ref="K21">SUMPRODUCT(("COA"=[2]OUT_PrimaryEnergyCons!$C$4:$C$10000)*1,[2]OUT_PrimaryEnergyCons!I$4:I$10000)</f>
        <v>1.2146049563273904E-2</v>
      </c>
      <c r="L21" s="1" cm="1">
        <f t="array" ref="L21">SUMPRODUCT(("COA"=[2]OUT_PrimaryEnergyCons!$C$4:$C$10000)*1,[2]OUT_PrimaryEnergyCons!J$4:J$10000)</f>
        <v>2.1919645827213809E-3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111.46495073262005</v>
      </c>
      <c r="K22" s="1">
        <f t="shared" si="15"/>
        <v>81.177754059362599</v>
      </c>
      <c r="L22" s="1">
        <f t="shared" ref="L22" si="16">L23+L29</f>
        <v>82.931947234136345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89.472188100902258</v>
      </c>
      <c r="K23" s="1">
        <f t="shared" si="20"/>
        <v>49.443667710347967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32.758730934446419</v>
      </c>
      <c r="K24" s="1" cm="1">
        <f t="array" ref="K24">SUMPRODUCT(("LFO"=[2]OUT_PrimaryEnergyCons!$C$4:$C$10000)*1,[2]OUT_PrimaryEnergyCons!I$4:I$10000)</f>
        <v>19.990298214035295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3.3558906673844349E-3</v>
      </c>
      <c r="K25" s="1" cm="1">
        <f t="array" ref="K25">SUMPRODUCT(("HFO"=[2]OUT_PrimaryEnergyCons!$C$4:$C$10000)*1,[2]OUT_PrimaryEnergyCons!I$4:I$10000)</f>
        <v>1.0733778270711359E-2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36.96413857291531</v>
      </c>
      <c r="K26" s="1" cm="1">
        <f t="array" ref="K26">SUMPRODUCT(("DSL"=[2]OUT_PrimaryEnergyCons!$C$4:$C$10000)*1,[2]OUT_PrimaryEnergyCons!I$4:I$10000)</f>
        <v>19.799952420342315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17.165992269557645</v>
      </c>
      <c r="K27" s="1" cm="1">
        <f t="array" ref="K27">SUMPRODUCT(("GSL"=[2]OUT_PrimaryEnergyCons!$C$4:$C$10000)*1,[2]OUT_PrimaryEnergyCons!I$4:I$10000)</f>
        <v>7.4933554438290182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2.5799704333154949</v>
      </c>
      <c r="K28" s="1" cm="1">
        <f t="array" ref="K28">SUMPRODUCT(("KER"=[2]OUT_PrimaryEnergyCons!$C$4:$C$10000)*1,[2]OUT_PrimaryEnergyCons!I$4:I$10000)</f>
        <v>2.1493278538706284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21.992762631717792</v>
      </c>
      <c r="K29" s="1">
        <f t="shared" si="25"/>
        <v>31.734086349014625</v>
      </c>
      <c r="L29" s="1">
        <f t="shared" ref="L29" si="26">SUM(L30:L32)</f>
        <v>82.931947234136345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4.0062304168971821</v>
      </c>
      <c r="K30" s="1" cm="1">
        <f t="array" ref="K30">SUMPRODUCT(ISNUMBER(SEARCH("IMPBDS",[2]OUT_SyntheticFuels!$C$4:$C$1000))*1,("Var_Fout"=[2]OUT_SyntheticFuels!$B$4:$B$1000)*1,[2]OUT_SyntheticFuels!J$4:J$1000)-K32</f>
        <v>3.9989015190346038</v>
      </c>
      <c r="L30" s="1" cm="1">
        <f t="array" ref="L30">SUMPRODUCT(ISNUMBER(SEARCH("IMPBDS",[2]OUT_SyntheticFuels!$C$4:$C$1000))*1,("Var_Fout"=[2]OUT_SyntheticFuels!$B$4:$B$1000)*1,[2]OUT_SyntheticFuels!K$4:K$1000)-L32</f>
        <v>4.8603315963616041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1.610248270100044</v>
      </c>
      <c r="K31" s="1" cm="1">
        <f t="array" ref="K31">SUMPRODUCT(ISNUMBER(SEARCH("IMPeth",[2]OUT_SyntheticFuels!$C$4:$C$1000))*1,("Var_Fout"=[2]OUT_SyntheticFuels!$B$4:$B$1000)*1,[2]OUT_SyntheticFuels!J$4:J$1000)</f>
        <v>0.43692190088207122</v>
      </c>
      <c r="L31" s="1" cm="1">
        <f t="array" ref="L31">SUMPRODUCT(ISNUMBER(SEARCH("IMPeth",[2]OUT_SyntheticFuels!$C$4:$C$1000))*1,("Var_Fout"=[2]OUT_SyntheticFuels!$B$4:$B$1000)*1,[2]OUT_SyntheticFuels!K$4:K$1000)</f>
        <v>0.92459069447007236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16.376283944720566</v>
      </c>
      <c r="K32" s="1">
        <f>SUM([2]Transport_Aviation_Intl!G$12,[2]Transport!G$28)</f>
        <v>27.298262929097952</v>
      </c>
      <c r="L32" s="1">
        <f>SUM([2]Transport_Aviation_Intl!H$12,[2]Transport!H$28)</f>
        <v>77.147024943304672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10.632731071173641</v>
      </c>
      <c r="K33" s="1">
        <f>SUM(K34:K36)</f>
        <v>20.812107364637242</v>
      </c>
      <c r="L33" s="1">
        <f>SUM(L34:L36)</f>
        <v>32.625717932384234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4.0062304168971821</v>
      </c>
      <c r="K34" s="1">
        <f>IF(K30-MAX(F30:J30)&lt;0,K30,MAX(F30:J30))</f>
        <v>3.9989015190346038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1.610248270100044</v>
      </c>
      <c r="K35" s="1">
        <f>IF(K31-MAX(F31:J31)&lt;0,K31,MAX(F31:J31))</f>
        <v>0.43692190088207122</v>
      </c>
      <c r="L35" s="1">
        <f>IF(L31-MAX(G31:K31)&lt;0,L31,MAX(G31:K31))</f>
        <v>0.92459069447007236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16.376283944720566</v>
      </c>
      <c r="L36" s="1">
        <f>IF(L32-MAX(H32:K32)&lt;0,L32,MAX(H32:K32))</f>
        <v>27.298262929097952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11.360031560544151</v>
      </c>
      <c r="K37" s="1">
        <f t="shared" si="29"/>
        <v>10.921978984377386</v>
      </c>
      <c r="L37" s="1">
        <f t="shared" ref="L37" si="30">SUM(L38:L40)</f>
        <v>50.306229301752111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0.45746728754539401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11.360031560544151</v>
      </c>
      <c r="K40" s="1">
        <f t="shared" si="31"/>
        <v>10.921978984377386</v>
      </c>
      <c r="L40" s="1">
        <f t="shared" ref="L40" si="34">L32-L36</f>
        <v>49.84876201420672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55.46987111325501</v>
      </c>
      <c r="K41" s="1">
        <f t="shared" si="36"/>
        <v>37.171081804625274</v>
      </c>
      <c r="L41" s="1">
        <f t="shared" ref="L41" si="37">L42+L45</f>
        <v>15.186686576765432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51.452828918312825</v>
      </c>
      <c r="K42" s="1">
        <f t="shared" si="38"/>
        <v>31.967023693351123</v>
      </c>
      <c r="L42" s="1">
        <f t="shared" ref="L42" si="39">L43+L44</f>
        <v>13.019458062616275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51.449951364925496</v>
      </c>
      <c r="K43" s="1" cm="1">
        <f t="array" ref="K43">SUMPRODUCT(("NGA"=[2]OUT_PrimaryEnergyCons!$C$4:$C$10000)*1,[2]OUT_PrimaryEnergyCons!I$4:I$10000)</f>
        <v>31.964615450113804</v>
      </c>
      <c r="L43" s="1" cm="1">
        <f t="array" ref="L43">SUMPRODUCT(("NGA"=[2]OUT_PrimaryEnergyCons!$C$4:$C$10000)*1,[2]OUT_PrimaryEnergyCons!J$4:J$10000)</f>
        <v>13.017575404773115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2.8775533873313477E-3</v>
      </c>
      <c r="K44" s="1" cm="1">
        <f t="array" ref="K44">SUMPRODUCT(("LNGA"=[2]OUT_PrimaryEnergyCons!$C$4:$C$10000)*1,[2]OUT_PrimaryEnergyCons!I$4:I$10000)</f>
        <v>2.4082432373197602E-3</v>
      </c>
      <c r="L44" s="1" cm="1">
        <f t="array" ref="L44">SUMPRODUCT(("LNGA"=[2]OUT_PrimaryEnergyCons!$C$4:$C$10000)*1,[2]OUT_PrimaryEnergyCons!J$4:J$10000)</f>
        <v>1.8826578431591985E-3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4.0170421949421815</v>
      </c>
      <c r="K45" s="1" cm="1">
        <f t="array" ref="K45">SUMPRODUCT(("BIO"=[2]OUT_PrimaryEnergyCons!$C$4:$C$10000)*1+("LBIO"=[2]OUT_PrimaryEnergyCons!$C$4:$C$10000)*1,[2]OUT_PrimaryEnergyCons!I$4:I$10000)</f>
        <v>5.2040581112741515</v>
      </c>
      <c r="L45" s="1" cm="1">
        <f t="array" ref="L45">SUMPRODUCT(("BIO"=[2]OUT_PrimaryEnergyCons!$C$4:$C$10000)*1+("LBIO"=[2]OUT_PrimaryEnergyCons!$C$4:$C$10000)*1,[2]OUT_PrimaryEnergyCons!J$4:J$10000)</f>
        <v>2.1672285141491563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4.0170421949421815</v>
      </c>
      <c r="L46" s="1">
        <f t="shared" si="41"/>
        <v>2.1672285141491563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4.0170421949421815</v>
      </c>
      <c r="L47" s="1">
        <f>IF(L45-MAX(H45:K45)&lt;0,L45,MAX(H45:K45))</f>
        <v>2.1672285141491563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0.2091718143698067</v>
      </c>
      <c r="K48" s="1">
        <f t="shared" si="42"/>
        <v>1.18701591633197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0.2091718143698067</v>
      </c>
      <c r="K49" s="1">
        <f>K45-K47</f>
        <v>1.18701591633197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167.60301794662416</v>
      </c>
      <c r="K50" s="1" cm="1">
        <f t="array" ref="K50">SUMPRODUCT(("urn"=[2]OUT_PrimaryEnergyCons!$C$4:$C$10000)*1,[2]OUT_PrimaryEnergyCons!I$4:I$10000)</f>
        <v>98.945508711570653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56.295267671242698</v>
      </c>
      <c r="K51" s="1">
        <f t="shared" si="46"/>
        <v>43.920514446363754</v>
      </c>
      <c r="L51" s="1">
        <f t="shared" ref="L51" si="47">SUM(L52:L55)</f>
        <v>39.357392864081724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5.3246396471742283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5.3298116205469626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7.2014773729283155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17.401042474754476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10.784774844705664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10.534105373456466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33.568741432838031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27.805257623156773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21.62121739191964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8.4411647595856142E-4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6.7035795434695336E-4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5.9272577730212783E-4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0.42887922306279375</v>
      </c>
      <c r="L56" s="1" cm="1">
        <f t="array" ref="L56">SUMPRODUCT(("h2"=[2]OUT_PrimaryEnergyCons!$C$4:$C$10000)*1,[2]OUT_PrimaryEnergyCons!J$4:J$10000)</f>
        <v>0.42888754936378259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35.373191545977349</v>
      </c>
      <c r="K57" s="3">
        <f t="shared" si="51"/>
        <v>22.551845926234414</v>
      </c>
      <c r="L57" s="3">
        <f t="shared" si="51"/>
        <v>15.732111571171499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35.373191545977349</v>
      </c>
      <c r="K58" s="1">
        <f t="shared" si="52"/>
        <v>22.551845926234414</v>
      </c>
      <c r="L58" s="1">
        <f t="shared" ref="L58" si="53">SUM(L59:L62)</f>
        <v>15.732111571171499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7.5009546432231453E-4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7.4003496026196899E-4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4.0120008072827855E-4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2.1694277368660801E-3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9.1548048397044231E-3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4.4069852064699683E-3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3.2092682396311456E-3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8.659050434953847E-3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2.2672326311377038E-3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35.367062754536526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22.533292035999494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15.725036153253162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275.58805309551843</v>
      </c>
      <c r="K63" s="3">
        <f t="shared" si="58"/>
        <v>284.97133139560447</v>
      </c>
      <c r="L63" s="3">
        <f t="shared" ref="L63" si="59">SUM(L64,L66,L74,L82,L130,L151,L159,L161,L169,L173,L167)</f>
        <v>295.08268271187853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55.379418136642343</v>
      </c>
      <c r="K64" s="1">
        <f t="shared" si="60"/>
        <v>32.820803086492212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55.379418136642343</v>
      </c>
      <c r="K65" s="1">
        <f>'[2]Electricity and CHPs'!G14</f>
        <v>32.820803086492212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148.10873339001449</v>
      </c>
      <c r="K66" s="1">
        <f t="shared" si="64"/>
        <v>148.42151098922977</v>
      </c>
      <c r="L66" s="1">
        <f t="shared" ref="L66" si="65">SUM(L67:L69)</f>
        <v>148.76818193831878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71.58074133008806</v>
      </c>
      <c r="K67" s="1">
        <f>'[2]Electricity and CHPs'!G15</f>
        <v>72.662941798666196</v>
      </c>
      <c r="L67" s="1">
        <f>'[2]Electricity and CHPs'!H15</f>
        <v>74.828796256543868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63.740622607753629</v>
      </c>
      <c r="K68" s="1">
        <f>'[2]Electricity and CHPs'!G16</f>
        <v>62.658429666931582</v>
      </c>
      <c r="L68" s="1">
        <f>'[2]Electricity and CHPs'!H16</f>
        <v>60.492579861217834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12.787369452172806</v>
      </c>
      <c r="K69" s="1">
        <f>'[2]Electricity and CHPs'!G17</f>
        <v>13.10013952363199</v>
      </c>
      <c r="L69" s="1">
        <f>'[2]Electricity and CHPs'!H17</f>
        <v>13.446805820557064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0.17155190280679897</v>
      </c>
      <c r="K70" s="1">
        <f t="shared" ref="K70:L70" si="71">SUM(K71:K73)</f>
        <v>0.1715611332388671</v>
      </c>
      <c r="L70" s="1">
        <f t="shared" si="71"/>
        <v>1.1509686099112273E-4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1.8537438835175314E-3</v>
      </c>
      <c r="K71" s="1">
        <f>'[2]Electricity and CHPs'!G18</f>
        <v>3.9219262479273174E-2</v>
      </c>
      <c r="L71" s="1">
        <f>'[2]Electricity and CHPs'!H18</f>
        <v>9.2285756947116154E-5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8.1574340052031685E-4</v>
      </c>
      <c r="K72" s="1">
        <f>'[2]Electricity and CHPs'!G28</f>
        <v>0.13234187075959392</v>
      </c>
      <c r="L72" s="1">
        <f>'[2]Electricity and CHPs'!H28</f>
        <v>2.281110404400657E-5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0.16888241552276112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0.17155190280679897</v>
      </c>
      <c r="K74" s="1">
        <f t="shared" si="75"/>
        <v>0.1715611332388671</v>
      </c>
      <c r="L74" s="1">
        <f t="shared" ref="L74" si="76">SUM(L75:L77)</f>
        <v>1.1509686099112273E-4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1.8537438835175314E-3</v>
      </c>
      <c r="K75" s="1">
        <f t="shared" si="77"/>
        <v>3.9219262479273174E-2</v>
      </c>
      <c r="L75" s="1">
        <f t="shared" ref="L75" si="78">L71</f>
        <v>9.2285756947116154E-5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8.1574340052031685E-4</v>
      </c>
      <c r="K76" s="1">
        <f>'[2]Electricity and CHPs'!G28</f>
        <v>0.13234187075959392</v>
      </c>
      <c r="L76" s="1">
        <f>'[2]Electricity and CHPs'!H28</f>
        <v>2.281110404400657E-5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0.16888241552276112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1.8392175297797739</v>
      </c>
      <c r="K82" s="1">
        <f t="shared" si="82"/>
        <v>2.1203548230933613</v>
      </c>
      <c r="L82" s="1">
        <f t="shared" ref="L82" si="83">SUM(L83:L97)</f>
        <v>2.1540527767484807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1.7726902223528617E-5</v>
      </c>
      <c r="L83" s="1">
        <f>'[2]Electricity and CHPs'!H21</f>
        <v>0.22924045575809868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8.7714014865093938E-6</v>
      </c>
      <c r="L84" s="1">
        <f>'[2]Electricity and CHPs'!H22</f>
        <v>0.14870659107281903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0.25711924385762791</v>
      </c>
      <c r="K88" s="1">
        <f>'[2]Electricity and CHPs'!G39</f>
        <v>0.64688775394510911</v>
      </c>
      <c r="L88" s="1">
        <f>'[2]Electricity and CHPs'!H39</f>
        <v>0.42136103048512241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1.7295193709351578E-2</v>
      </c>
      <c r="L89" s="1">
        <f>'[2]Electricity and CHPs'!H40</f>
        <v>0.24366537372054109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3.2959645113200603E-3</v>
      </c>
      <c r="K90" s="1">
        <f>'[2]Electricity and CHPs'!G47</f>
        <v>5.8277664031695627E-3</v>
      </c>
      <c r="L90" s="1">
        <f>'[2]Electricity and CHPs'!H47</f>
        <v>5.0012202746763891E-3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3.9233586529809975E-2</v>
      </c>
      <c r="K91" s="1">
        <f>'[2]Electricity and CHPs'!G48</f>
        <v>1.9107306380269896E-2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0.1836311109704144</v>
      </c>
      <c r="K93" s="1">
        <f>'[2]Electricity and CHPs'!G51</f>
        <v>8.247753591245216E-2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1.1060791950461215</v>
      </c>
      <c r="K95" s="1">
        <f>'[2]Electricity and CHPs'!G54</f>
        <v>1.1060789722903179</v>
      </c>
      <c r="L95" s="1">
        <f>'[2]Electricity and CHPs'!H54</f>
        <v>1.1060781054372228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0.24985842886448012</v>
      </c>
      <c r="K96" s="1">
        <f>'[2]Electricity and CHPs'!G55</f>
        <v>0.24265379614898111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0.6886393677188074</v>
      </c>
      <c r="K98" s="1">
        <f t="shared" si="88"/>
        <v>0.82783227617147892</v>
      </c>
      <c r="L98" s="1">
        <f t="shared" ref="L98" si="89">L82-L114</f>
        <v>0.2420156088763199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1.4468353757564308E-5</v>
      </c>
      <c r="L99" s="1">
        <f t="shared" ref="L99" si="91">L83-L115</f>
        <v>5.2939989866323089E-2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7.1590477600762558E-6</v>
      </c>
      <c r="L100" s="1">
        <f t="shared" ref="L100" si="93">L84-L116</f>
        <v>3.4341780548359277E-2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0.24151299301895202</v>
      </c>
      <c r="K104" s="1">
        <f t="shared" si="100"/>
        <v>0.52797723750579961</v>
      </c>
      <c r="L104" s="1">
        <f t="shared" ref="L104" si="101">L88-L120</f>
        <v>9.7307644107481106E-2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1.4116001641864391E-2</v>
      </c>
      <c r="L105" s="1">
        <f t="shared" ref="L105" si="103">L89-L121</f>
        <v>5.6271230018628798E-2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3.0959108391510615E-3</v>
      </c>
      <c r="K106" s="1">
        <f t="shared" si="104"/>
        <v>4.7565099008438864E-3</v>
      </c>
      <c r="L106" s="1">
        <f t="shared" ref="L106" si="105">L90-L122</f>
        <v>1.1549643355272554E-3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3.6852243214160883E-2</v>
      </c>
      <c r="K107" s="1">
        <f t="shared" si="106"/>
        <v>1.5595012855488161E-2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0.17248533620617362</v>
      </c>
      <c r="K109" s="1">
        <f t="shared" si="110"/>
        <v>6.7316565048218452E-2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0.2346928844403697</v>
      </c>
      <c r="K112" s="1">
        <f t="shared" si="116"/>
        <v>0.19804932181774704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1.1505781620609665</v>
      </c>
      <c r="K114" s="1">
        <f t="shared" si="120"/>
        <v>1.2925225469218824</v>
      </c>
      <c r="L114" s="1">
        <f t="shared" ref="L114" si="121">SUM(L115:L129)</f>
        <v>1.9120371678721608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3.2585484659643086E-6</v>
      </c>
      <c r="L115" s="1">
        <f>'[2]Electricity and CHPs_IN'!R$23/SUM('[2]Electricity and CHPs_IN'!R$22:R$23)*L83</f>
        <v>0.17630046589177559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1.6123537264331378E-6</v>
      </c>
      <c r="L116" s="1">
        <f>'[2]Electricity and CHPs_IN'!R$23/SUM('[2]Electricity and CHPs_IN'!R$22:R$23)*L84</f>
        <v>0.11436481052445975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1.56062508386759E-2</v>
      </c>
      <c r="K120" s="1">
        <f>'[2]Electricity and CHPs_IN'!Q$23/SUM('[2]Electricity and CHPs_IN'!Q$22:Q$23)*K88</f>
        <v>0.11891051643930954</v>
      </c>
      <c r="L120" s="1">
        <f>'[2]Electricity and CHPs_IN'!R$23/SUM('[2]Electricity and CHPs_IN'!R$22:R$23)*L88</f>
        <v>0.32405338637764131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3.1791920674871864E-3</v>
      </c>
      <c r="L121" s="1">
        <f>'[2]Electricity and CHPs_IN'!R$23/SUM('[2]Electricity and CHPs_IN'!R$22:R$23)*L89</f>
        <v>0.18739414370191229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2.0005367216899858E-4</v>
      </c>
      <c r="K122" s="1">
        <f>'[2]Electricity and CHPs_IN'!Q$23/SUM('[2]Electricity and CHPs_IN'!Q$22:Q$23)*K90</f>
        <v>1.0712565023256761E-3</v>
      </c>
      <c r="L122" s="1">
        <f>'[2]Electricity and CHPs_IN'!R$23/SUM('[2]Electricity and CHPs_IN'!R$22:R$23)*L90</f>
        <v>3.8462559391491337E-3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2.3813433156490895E-3</v>
      </c>
      <c r="K123" s="1">
        <f>'[2]Electricity and CHPs_IN'!Q$23/SUM('[2]Electricity and CHPs_IN'!Q$22:Q$23)*K91</f>
        <v>3.512293524781736E-3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1.1145774764240767E-2</v>
      </c>
      <c r="K125" s="1">
        <f>'[2]Electricity and CHPs_IN'!Q$23/SUM('[2]Electricity and CHPs_IN'!Q$22:Q$23)*K93</f>
        <v>1.5160970864233712E-2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1.1060791950461215</v>
      </c>
      <c r="K127" s="1">
        <f t="shared" si="123"/>
        <v>1.1060789722903179</v>
      </c>
      <c r="L127" s="1">
        <f t="shared" ref="L127" si="124">L95</f>
        <v>1.1060781054372228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1.5165544424110418E-2</v>
      </c>
      <c r="K128" s="1">
        <f>'[2]Electricity and CHPs_IN'!Q$23/SUM('[2]Electricity and CHPs_IN'!Q$22:Q$23)*K96</f>
        <v>4.460447433123408E-2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8.930705795671475</v>
      </c>
      <c r="K130" s="1">
        <f t="shared" si="125"/>
        <v>9.1531333503153434</v>
      </c>
      <c r="L130" s="1">
        <f t="shared" ref="L130" si="126">SUM(L131:L136)</f>
        <v>10.362145932301546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7.4918640351510932</v>
      </c>
      <c r="K131" s="1">
        <f>'[2]Electricity and CHPs'!G19</f>
        <v>4.9649782927375394</v>
      </c>
      <c r="L131" s="1">
        <f>'[2]Electricity and CHPs'!H19</f>
        <v>3.5056152985496118E-3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2.7434461902821101</v>
      </c>
      <c r="L132" s="1">
        <f>'[2]Electricity and CHPs'!H20</f>
        <v>8.5541579499244786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1.4346809772193425</v>
      </c>
      <c r="K133" s="1">
        <f>'[2]Electricity and CHPs'!G26</f>
        <v>0.9790942746582435</v>
      </c>
      <c r="L133" s="1">
        <f>'[2]Electricity and CHPs'!H26</f>
        <v>0.14265027056112423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0.45890326462720327</v>
      </c>
      <c r="L134" s="1">
        <f>'[2]Electricity and CHPs'!H27</f>
        <v>1.3699978655763045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4.160783301038232E-3</v>
      </c>
      <c r="K135" s="1">
        <f>'[2]Electricity and CHPs'!G44</f>
        <v>4.0263436810755952E-3</v>
      </c>
      <c r="L135" s="1">
        <f>'[2]Electricity and CHPs'!H44</f>
        <v>4.3206319083365243E-4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2.6849843291710121E-3</v>
      </c>
      <c r="L136" s="1">
        <f>'[2]Electricity and CHPs'!H45</f>
        <v>0.2914021677502554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4.4632725061852181</v>
      </c>
      <c r="K137" s="1">
        <f t="shared" si="128"/>
        <v>4.5732110111525479</v>
      </c>
      <c r="L137" s="1">
        <f t="shared" ref="L137" si="129">SUM(L138:L141)</f>
        <v>5.0351558506802281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3.7459320175755466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2.4824891463687697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1.7528076492748059E-3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1.3717230951410551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4.2770789749622393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0.71734048860967126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0.48954713732912175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7.1325135280562113E-2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0.22945163231360163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0.68499893278815227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4.4674332894862561</v>
      </c>
      <c r="K144" s="1">
        <f t="shared" si="130"/>
        <v>4.5799223391627946</v>
      </c>
      <c r="L144" s="1">
        <f t="shared" ref="L144" si="131">SUM(L145:L150)</f>
        <v>5.3269900816213172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3.7459320175755466</v>
      </c>
      <c r="K145" s="1">
        <f t="shared" si="132"/>
        <v>2.4824891463687697</v>
      </c>
      <c r="L145" s="1">
        <f t="shared" ref="L145" si="133">L131-L138</f>
        <v>1.7528076492748059E-3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1.3717230951410551</v>
      </c>
      <c r="L146" s="1">
        <f t="shared" ref="L146" si="135">L132-L139</f>
        <v>4.2770789749622393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0.71734048860967126</v>
      </c>
      <c r="K147" s="1">
        <f t="shared" si="136"/>
        <v>0.48954713732912175</v>
      </c>
      <c r="L147" s="1">
        <f t="shared" ref="L147" si="137">L133-L140</f>
        <v>7.1325135280562113E-2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0.22945163231360163</v>
      </c>
      <c r="L148" s="1">
        <f t="shared" ref="L148" si="139">L134-L141</f>
        <v>0.68499893278815227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4.160783301038232E-3</v>
      </c>
      <c r="K149" s="1">
        <f t="shared" si="140"/>
        <v>4.0263436810755952E-3</v>
      </c>
      <c r="L149" s="1">
        <f t="shared" ref="L149" si="141">L135-L142</f>
        <v>4.3206319083365243E-4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2.6849843291710121E-3</v>
      </c>
      <c r="L150" s="1">
        <f t="shared" ref="L150" si="146">L136-L143</f>
        <v>0.2914021677502554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3.4473548457809615</v>
      </c>
      <c r="K151" s="1">
        <f t="shared" si="147"/>
        <v>4.542468675294967</v>
      </c>
      <c r="L151" s="1">
        <f t="shared" ref="L151" si="148">SUM(L152:L158)</f>
        <v>5.8869303619850344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0.77650277440754689</v>
      </c>
      <c r="K152" s="1">
        <f>'[2]Electricity and CHPs'!G25</f>
        <v>1.1250371476544332</v>
      </c>
      <c r="L152" s="1">
        <f>'[2]Electricity and CHPs'!H25</f>
        <v>1.5417462185139623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1.948006963205022E-3</v>
      </c>
      <c r="L153" s="1">
        <f>'[2]Electricity and CHPs'!H31</f>
        <v>5.9003418953333117E-3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2.6346821703961063</v>
      </c>
      <c r="K154" s="1">
        <f>'[2]Electricity and CHPs'!G42</f>
        <v>2.0399623523416652</v>
      </c>
      <c r="L154" s="1">
        <f>'[2]Electricity and CHPs'!H42</f>
        <v>1.7095306559880943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1.0950483170302767</v>
      </c>
      <c r="L155" s="1">
        <f>'[2]Electricity and CHPs'!H43</f>
        <v>2.4395184662575722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7.7329706999693165E-3</v>
      </c>
      <c r="K156" s="1">
        <f>'[2]Electricity and CHPs'!G50</f>
        <v>9.7606069034801499E-3</v>
      </c>
      <c r="L156" s="1">
        <f>'[2]Electricity and CHPs'!H50</f>
        <v>4.9239558507695163E-3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2.5066506722350345E-2</v>
      </c>
      <c r="K157" s="1">
        <f>'[2]Electricity and CHPs'!G53</f>
        <v>0.26653090536280721</v>
      </c>
      <c r="L157" s="1">
        <f>'[2]Electricity and CHPs'!H53</f>
        <v>0.18403258178654469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3.3704235549888561E-3</v>
      </c>
      <c r="K158" s="1">
        <f>'[2]Electricity and CHPs'!G56</f>
        <v>4.181339039099106E-3</v>
      </c>
      <c r="L158" s="1">
        <f>'[2]Electricity and CHPs'!H56</f>
        <v>1.2781416927577555E-3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2.5990530238258525</v>
      </c>
      <c r="K159" s="1">
        <f t="shared" si="149"/>
        <v>5.1461408367203187</v>
      </c>
      <c r="L159" s="1">
        <f t="shared" si="149"/>
        <v>9.3643185818756667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2.5990530238258525</v>
      </c>
      <c r="K160" s="1">
        <f>'[2]Electricity and CHPs'!G33</f>
        <v>5.1461408367203187</v>
      </c>
      <c r="L160" s="1">
        <f>'[2]Electricity and CHPs'!H33</f>
        <v>9.3643185818756667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53.485892756352172</v>
      </c>
      <c r="K161" s="1">
        <f t="shared" si="150"/>
        <v>80.668237416633502</v>
      </c>
      <c r="L161" s="1">
        <f t="shared" ref="L161" si="151">SUM(L162:L166)</f>
        <v>107.55062376329735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0.66898284584922496</v>
      </c>
      <c r="K162" s="1">
        <f>'[2]Electricity and CHPs'!G34</f>
        <v>3.580406750859495</v>
      </c>
      <c r="L162" s="1">
        <f>'[2]Electricity and CHPs'!H34</f>
        <v>18.336005591063479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20.4708511061359</v>
      </c>
      <c r="K163" s="1">
        <f>'[2]Electricity and CHPs'!G35</f>
        <v>40.847546257003444</v>
      </c>
      <c r="L163" s="1">
        <f>'[2]Electricity and CHPs'!H35</f>
        <v>49.07471181784333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11.801991384657079</v>
      </c>
      <c r="K164" s="1">
        <f>'[2]Electricity and CHPs'!G36</f>
        <v>12.452203990343707</v>
      </c>
      <c r="L164" s="1">
        <f>'[2]Electricity and CHPs'!H36</f>
        <v>13.8630254336557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1.7285006439380799</v>
      </c>
      <c r="K165" s="1">
        <f>'[2]Electricity and CHPs'!G37</f>
        <v>1.8278666491901641</v>
      </c>
      <c r="L165" s="1">
        <f>'[2]Electricity and CHPs'!H37</f>
        <v>2.0191297184216226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18.815566775771888</v>
      </c>
      <c r="K166" s="1">
        <f>'[2]Electricity and CHPs'!G38</f>
        <v>21.960213769236688</v>
      </c>
      <c r="L166" s="1">
        <f>'[2]Electricity and CHPs'!H38</f>
        <v>24.257751202313216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1.549124638429364E-2</v>
      </c>
      <c r="L167" s="1">
        <f>'[2]Electricity and CHPs'!H32</f>
        <v>3.2199742411799832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1.549124638429364E-2</v>
      </c>
      <c r="L168" s="1">
        <f t="shared" ref="L168" si="156">L167</f>
        <v>3.2199742411799832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3.5954030951642443E-2</v>
      </c>
      <c r="K169" s="1">
        <f t="shared" si="157"/>
        <v>0.2132243009658111</v>
      </c>
      <c r="L169" s="1">
        <f t="shared" ref="L169" si="158">SUM(L170:L172)</f>
        <v>1.8114606533865529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9.9015966282269011E-2</v>
      </c>
      <c r="L170" s="1">
        <f>'[2]Electricity and CHPs'!H30</f>
        <v>0.20932384512169738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2.7839085992300106E-2</v>
      </c>
      <c r="K171" s="1">
        <f>'[2]Electricity and CHPs'!G46</f>
        <v>8.3639247767875957E-2</v>
      </c>
      <c r="L171" s="1">
        <f>'[2]Electricity and CHPs'!H46</f>
        <v>1.5815039910875648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8.1149449593423389E-3</v>
      </c>
      <c r="K172" s="1">
        <f>'[2]Electricity and CHPs'!G57</f>
        <v>3.056908691566616E-2</v>
      </c>
      <c r="L172" s="1">
        <f>'[2]Electricity and CHPs'!H57</f>
        <v>2.0632817177290659E-2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1.5901716836928392</v>
      </c>
      <c r="K173" s="1">
        <f t="shared" si="160"/>
        <v>1.6984055372360323</v>
      </c>
      <c r="L173" s="1">
        <f t="shared" ref="L173" si="161">SUM(L174:L180)</f>
        <v>5.9648793659241637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1.8874770079816104E-2</v>
      </c>
      <c r="K174" s="1">
        <f>'[2]Electricity and CHPs'!G70</f>
        <v>1.798222685830644E-2</v>
      </c>
      <c r="L174" s="1">
        <f>'[2]Electricity and CHPs'!H70</f>
        <v>9.4494367299610457E-2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0.10117982967005291</v>
      </c>
      <c r="K175" s="1">
        <f>'[2]Electricity and CHPs'!G71</f>
        <v>0.42772801973396046</v>
      </c>
      <c r="L175" s="1">
        <f>'[2]Electricity and CHPs'!H71</f>
        <v>2.2961163086514818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8.1624645815598015E-2</v>
      </c>
      <c r="K176" s="1">
        <f>'[2]Electricity and CHPs'!G72</f>
        <v>0.14622323782097696</v>
      </c>
      <c r="L176" s="1">
        <f>'[2]Electricity and CHPs'!H72</f>
        <v>0.6125564175144822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0.25346332565250407</v>
      </c>
      <c r="K177" s="1">
        <f>'[2]Electricity and CHPs'!G73</f>
        <v>0.28610504434169454</v>
      </c>
      <c r="L177" s="1">
        <f>'[2]Electricity and CHPs'!H73</f>
        <v>0.81987965168455612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0.6366732414014098</v>
      </c>
      <c r="K178" s="1">
        <f>'[2]Electricity and CHPs'!G74</f>
        <v>0.37144121032102395</v>
      </c>
      <c r="L178" s="1">
        <f>'[2]Electricity and CHPs'!H74</f>
        <v>1.1778133384556131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4.6532302082956861E-2</v>
      </c>
      <c r="K179" s="1">
        <f>'[2]Electricity and CHPs'!G75</f>
        <v>8.0472411380998782E-2</v>
      </c>
      <c r="L179" s="1">
        <f>'[2]Electricity and CHPs'!H75</f>
        <v>9.5618580791878349E-2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0.45182356899050147</v>
      </c>
      <c r="K180" s="1">
        <f>'[2]Electricity and CHPs'!G76</f>
        <v>0.36845338677907136</v>
      </c>
      <c r="L180" s="1">
        <f>'[2]Electricity and CHPs'!H76</f>
        <v>0.86840070152654081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37.66404755167153</v>
      </c>
      <c r="K181" s="3">
        <f t="shared" si="162"/>
        <v>38.601067945302653</v>
      </c>
      <c r="L181" s="3">
        <f t="shared" ref="L181" si="163">SUM(L182,L233)</f>
        <v>43.113035692908703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28.709316538997523</v>
      </c>
      <c r="K182" s="1">
        <f t="shared" si="164"/>
        <v>28.791128299716071</v>
      </c>
      <c r="L182" s="1">
        <f t="shared" ref="L182" si="165">L183+L210</f>
        <v>30.297072056038843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14.378048920471723</v>
      </c>
      <c r="K183" s="1">
        <f t="shared" si="166"/>
        <v>15.83948403699514</v>
      </c>
      <c r="L183" s="1">
        <f t="shared" ref="L183" si="167">SUM(L185,L189,L190,L198,L199,L207,L209)</f>
        <v>16.437604793942953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4.1952517741044859E-3</v>
      </c>
      <c r="K184" s="1">
        <f t="shared" si="168"/>
        <v>0.68061533533505358</v>
      </c>
      <c r="L184" s="1">
        <f t="shared" si="168"/>
        <v>1.1731424936917675E-4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4.1952517741044859E-3</v>
      </c>
      <c r="K185" s="1">
        <f>'[2]Electricity and CHPs'!G$94</f>
        <v>0.68061533533505358</v>
      </c>
      <c r="L185" s="1">
        <f>'[2]Electricity and CHPs'!H$94</f>
        <v>1.1731424936917675E-4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4.1952517741044859E-3</v>
      </c>
      <c r="K186" s="1">
        <f t="shared" si="169"/>
        <v>0.68061533533505358</v>
      </c>
      <c r="L186" s="1">
        <f t="shared" ref="L186" si="170">L185-L187</f>
        <v>1.1731424936917675E-4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12.34295420754013</v>
      </c>
      <c r="K197" s="1">
        <f t="shared" si="186"/>
        <v>12.096224283745006</v>
      </c>
      <c r="L197" s="1">
        <f t="shared" ref="L197" si="187">SUM(L198:L199)</f>
        <v>12.141212369698721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12.34295420754013</v>
      </c>
      <c r="K198" s="1">
        <f>'[2]Electricity and CHPs'!G$93-K199</f>
        <v>7.7904865879607215</v>
      </c>
      <c r="L198" s="1">
        <f>'[2]Electricity and CHPs'!H$93-L199</f>
        <v>3.0312806926620084E-3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4.3057376957842841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12.138181089006059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6.1714771037700649</v>
      </c>
      <c r="K200" s="1">
        <f t="shared" si="188"/>
        <v>6.0481121418725028</v>
      </c>
      <c r="L200" s="1">
        <f t="shared" ref="L200" si="189">SUM(L201:L202)</f>
        <v>6.0706061848493604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6.1714771037700649</v>
      </c>
      <c r="K201" s="1">
        <f t="shared" si="190"/>
        <v>3.8952432939803607</v>
      </c>
      <c r="L201" s="1">
        <f t="shared" ref="L201" si="191">L198*L140/L133</f>
        <v>1.5156403463310042E-3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2.1528688478921421</v>
      </c>
      <c r="L202" s="1">
        <f t="shared" ref="L202" si="193">L199*IFERROR(L141/L134,0)</f>
        <v>6.0690905445030294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6.1714771037700649</v>
      </c>
      <c r="K203" s="1">
        <f t="shared" si="194"/>
        <v>6.0481121418725028</v>
      </c>
      <c r="L203" s="1">
        <f t="shared" ref="L203" si="195">SUM(L204:L205)</f>
        <v>6.0706061848493604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6.1714771037700649</v>
      </c>
      <c r="K204" s="1">
        <f t="shared" si="196"/>
        <v>3.8952432939803607</v>
      </c>
      <c r="L204" s="1">
        <f t="shared" ref="L204" si="197">L198-L201</f>
        <v>1.5156403463310042E-3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2.1528688478921421</v>
      </c>
      <c r="L205" s="1">
        <f t="shared" ref="L205" si="198">L199-L202</f>
        <v>6.0690905445030294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2.0308994611574898</v>
      </c>
      <c r="K206" s="1">
        <f t="shared" si="199"/>
        <v>2.9424107445723267</v>
      </c>
      <c r="L206" s="1">
        <f t="shared" si="199"/>
        <v>4.0321283530555787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2.0308994611574898</v>
      </c>
      <c r="K207" s="1">
        <f>'[2]Electricity and CHPs'!G$92</f>
        <v>2.9424107445723267</v>
      </c>
      <c r="L207" s="1">
        <f>'[2]Electricity and CHPs'!H$92</f>
        <v>4.0321283530555787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0.1202336733427548</v>
      </c>
      <c r="L208" s="1">
        <f t="shared" si="200"/>
        <v>0.26414675693928408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0.1202336733427548</v>
      </c>
      <c r="L209" s="1">
        <f>'[2]Electricity and CHPs'!H$96</f>
        <v>0.26414675693928408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14.3312676185258</v>
      </c>
      <c r="K210" s="1">
        <f t="shared" si="201"/>
        <v>12.951644262720931</v>
      </c>
      <c r="L210" s="1">
        <f t="shared" ref="L210" si="202">SUM(L211,L217,L219,L225,L227,L229,L231)</f>
        <v>13.85946726209589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0.90179946467497074</v>
      </c>
      <c r="K211" s="1">
        <f t="shared" si="203"/>
        <v>0.90180785252302043</v>
      </c>
      <c r="L211" s="1">
        <f t="shared" si="203"/>
        <v>0.90233621021480137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0.90179946467497074</v>
      </c>
      <c r="K212" s="1">
        <f>'[2]Electricity and CHPs'!G$97+K216</f>
        <v>0.90180785252302043</v>
      </c>
      <c r="L212" s="1">
        <f>'[2]Electricity and CHPs'!H$97+L216</f>
        <v>0.90233621021480137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0.90179946467497074</v>
      </c>
      <c r="K215" s="1">
        <f t="shared" si="207"/>
        <v>0.90180785252302043</v>
      </c>
      <c r="L215" s="1">
        <f t="shared" si="207"/>
        <v>0.90233621021480137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0.90179946467497074</v>
      </c>
      <c r="K216" s="1">
        <f>'[2]Electricity and CHPs'!G$98</f>
        <v>0.90180785252302043</v>
      </c>
      <c r="L216" s="1">
        <f>'[2]Electricity and CHPs'!H$98</f>
        <v>0.90233621021480137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1.2992338420802225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1.2992338420802225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0.13214232874159071</v>
      </c>
      <c r="K219" s="1">
        <f t="shared" si="209"/>
        <v>6.4122698572262229E-4</v>
      </c>
      <c r="L219" s="1">
        <f t="shared" si="209"/>
        <v>1.333115654606455E-5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0.13214232874159071</v>
      </c>
      <c r="K220" s="1">
        <f>'[2]Electricity and CHPs'!G$100</f>
        <v>6.4122698572262229E-4</v>
      </c>
      <c r="L220" s="1">
        <f>'[2]Electricity and CHPs'!H$100</f>
        <v>1.333115654606455E-5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0.13214232874159071</v>
      </c>
      <c r="K221" s="1">
        <f t="shared" si="210"/>
        <v>6.4122698572262229E-4</v>
      </c>
      <c r="L221" s="1">
        <f t="shared" si="210"/>
        <v>1.333115654606455E-5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0.13214232874159071</v>
      </c>
      <c r="K222" s="1">
        <f t="shared" si="211"/>
        <v>6.4122698572262229E-4</v>
      </c>
      <c r="L222" s="1">
        <f t="shared" ref="L222" si="212">L220-L224</f>
        <v>1.333115654606455E-5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2.0257913842912671</v>
      </c>
      <c r="K225" s="1">
        <f t="shared" si="214"/>
        <v>1.5677384955450326</v>
      </c>
      <c r="L225" s="1">
        <f t="shared" si="214"/>
        <v>1.3791068009943959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2.0257913842912671</v>
      </c>
      <c r="K226" s="1">
        <f>'[2]Electricity and CHPs'!G$101</f>
        <v>1.5677384955450326</v>
      </c>
      <c r="L226" s="1">
        <f>'[2]Electricity and CHPs'!H$101</f>
        <v>1.3791068009943959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1.7412257319841186E-4</v>
      </c>
      <c r="K227" s="1">
        <f t="shared" si="215"/>
        <v>1.7539712938654766E-4</v>
      </c>
      <c r="L227" s="1">
        <f t="shared" si="215"/>
        <v>1.775884453582472E-4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1.7412257319841186E-4</v>
      </c>
      <c r="K228" s="1">
        <f>'[2]Electricity and CHPs'!G$102</f>
        <v>1.7539712938654766E-4</v>
      </c>
      <c r="L228" s="1">
        <f>'[2]Electricity and CHPs'!H$102</f>
        <v>1.775884453582472E-4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4.6801252842064856E-4</v>
      </c>
      <c r="L229" s="1">
        <f t="shared" si="216"/>
        <v>4.8602566194947002E-4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4.6801252842064856E-4</v>
      </c>
      <c r="L230" s="1">
        <f>'[2]Electricity and CHPs'!H$90</f>
        <v>4.8602566194947002E-4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9.9721264761645489</v>
      </c>
      <c r="K231" s="1">
        <f t="shared" si="217"/>
        <v>10.480813278009348</v>
      </c>
      <c r="L231" s="1">
        <f t="shared" si="217"/>
        <v>11.57734730562284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9.9721264761645489</v>
      </c>
      <c r="K232" s="1">
        <f>'[2]Electricity and CHPs'!G$123</f>
        <v>10.480813278009348</v>
      </c>
      <c r="L232" s="1">
        <f>'[2]Electricity and CHPs'!H$123</f>
        <v>11.57734730562284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8.9547310126740101</v>
      </c>
      <c r="K233" s="1">
        <f t="shared" si="218"/>
        <v>9.8099396455865815</v>
      </c>
      <c r="L233" s="1">
        <f t="shared" ref="L233" si="219">SUM(L234,L240,L273,L282,L288)</f>
        <v>12.81596363686986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0.83731809032590021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0.83731809032590021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0.83731809032590021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0.83731809032590021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2.4027335258667866</v>
      </c>
      <c r="K240" s="1">
        <f t="shared" si="227"/>
        <v>2.3341093077830539</v>
      </c>
      <c r="L240" s="1">
        <f t="shared" ref="L240" si="228">SUM(L241:L250)</f>
        <v>1.7430814410434385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0.41845935630019249</v>
      </c>
      <c r="K241" s="1">
        <f>'[2]Electricity and CHPs'!G$103-K242</f>
        <v>0.73267030793084276</v>
      </c>
      <c r="L241" s="1">
        <f>'[2]Electricity and CHPs'!H$103-L242</f>
        <v>0.46571482316776863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1.9588676433391582E-2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0.26931436042796725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1.5648271877138828E-3</v>
      </c>
      <c r="K243" s="1">
        <f>'[2]Electricity and CHPs'!G$107</f>
        <v>2.6198215940854011E-3</v>
      </c>
      <c r="L243" s="1">
        <f>'[2]Electricity and CHPs'!H$107</f>
        <v>2.0180362511852123E-3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8.8890130884582058E-2</v>
      </c>
      <c r="K244" s="1">
        <f>'[2]Electricity and CHPs'!G$109</f>
        <v>4.2907635380255216E-2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0.37488843201391714</v>
      </c>
      <c r="K246" s="1">
        <f>'[2]Electricity and CHPs'!G$112</f>
        <v>0.1663071625775675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1.1650579833152486</v>
      </c>
      <c r="K248" s="1">
        <f>'[2]Electricity and CHPs'!G$115</f>
        <v>1.0060350096434396</v>
      </c>
      <c r="L248" s="1">
        <f>'[2]Electricity and CHPs'!H$115</f>
        <v>1.0060342211965174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0.35387279616513262</v>
      </c>
      <c r="K249" s="1">
        <f>'[2]Electricity and CHPs'!G$116</f>
        <v>0.36398069422347173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1.1625529080720709</v>
      </c>
      <c r="K251" s="1">
        <f t="shared" si="229"/>
        <v>1.0839484823416616</v>
      </c>
      <c r="L251" s="1">
        <f t="shared" ref="L251" si="230">SUM(L252:L261)</f>
        <v>0.17021110964319444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0.39306031738645109</v>
      </c>
      <c r="K252" s="1">
        <f t="shared" si="231"/>
        <v>0.5979912942001282</v>
      </c>
      <c r="L252" s="1">
        <f t="shared" ref="L252" si="232">L241-L263</f>
        <v>0.10755055401353214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1.5987897756021885E-2</v>
      </c>
      <c r="L253" s="1">
        <f t="shared" ref="L253" si="233">L242-L264</f>
        <v>6.2194517389010939E-2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1.469847577303372E-3</v>
      </c>
      <c r="K254" s="1">
        <f t="shared" si="231"/>
        <v>2.1382475701041338E-3</v>
      </c>
      <c r="L254" s="1">
        <f t="shared" ref="L254" si="234">L243-L265</f>
        <v>4.6603824065134932E-4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8.3494806680705413E-2</v>
      </c>
      <c r="K255" s="1">
        <f t="shared" si="235"/>
        <v>3.502037974565763E-2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0.35213399785041793</v>
      </c>
      <c r="K257" s="1">
        <f t="shared" si="239"/>
        <v>0.13573668034312902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0.33239393857719307</v>
      </c>
      <c r="K260" s="1">
        <f t="shared" si="245"/>
        <v>0.29707398272662061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1.2401806177947157</v>
      </c>
      <c r="K262" s="1">
        <f t="shared" si="249"/>
        <v>1.2501608254413923</v>
      </c>
      <c r="L262" s="1">
        <f t="shared" ref="L262" si="250">SUM(L263:L272)</f>
        <v>1.5728703314002441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2.5399038913741404E-2</v>
      </c>
      <c r="K263" s="1">
        <f t="shared" si="251"/>
        <v>0.13467901373071459</v>
      </c>
      <c r="L263" s="1">
        <f t="shared" ref="L263" si="252">L241*IFERROR(L120/L88,0)</f>
        <v>0.35816426915423649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3.6007786773696988E-3</v>
      </c>
      <c r="L264" s="1">
        <f t="shared" ref="L264" si="253">L242*IFERROR(L121/L89,0)</f>
        <v>0.20711984303895631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9.4979610410510847E-5</v>
      </c>
      <c r="K265" s="1">
        <f t="shared" si="251"/>
        <v>4.8157402398126746E-4</v>
      </c>
      <c r="L265" s="1">
        <f t="shared" ref="L265" si="254">L243*IFERROR(L122/L90,0)</f>
        <v>1.551998010533863E-3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5.3953242038766377E-3</v>
      </c>
      <c r="K266" s="1">
        <f t="shared" si="251"/>
        <v>7.8872556345975838E-3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2.275443416349919E-2</v>
      </c>
      <c r="K268" s="1">
        <f t="shared" si="251"/>
        <v>3.0570482234438475E-2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1.1650579833152486</v>
      </c>
      <c r="K270" s="1">
        <f t="shared" si="251"/>
        <v>1.0060350096434396</v>
      </c>
      <c r="L270" s="1">
        <f t="shared" ref="L270" si="259">L248*IFERROR(L127/L95,0)</f>
        <v>1.0060342211965174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2.1478857587939534E-2</v>
      </c>
      <c r="K271" s="1">
        <f t="shared" si="251"/>
        <v>6.6906711496851123E-2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2.4554591168943988E-2</v>
      </c>
      <c r="K273" s="1">
        <f t="shared" si="262"/>
        <v>3.3993137662785944E-2</v>
      </c>
      <c r="L273" s="1">
        <f t="shared" ref="L273" si="263">SUM(L274:L275)</f>
        <v>0.98997388024372179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2.4554591168943988E-2</v>
      </c>
      <c r="K274" s="1">
        <f>'[2]Electricity and CHPs'!G$106-K275</f>
        <v>2.0393587501538579E-2</v>
      </c>
      <c r="L274" s="1">
        <f>'[2]Electricity and CHPs'!H$106-L275</f>
        <v>1.4656651899975781E-3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1.3599550161247366E-2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0.98850821505372422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2.4554591168943988E-2</v>
      </c>
      <c r="K279" s="1">
        <f t="shared" si="266"/>
        <v>3.3993137662785944E-2</v>
      </c>
      <c r="L279" s="1">
        <f t="shared" ref="L279" si="267">SUM(L280:L281)</f>
        <v>0.98997388024372179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2.4554591168943988E-2</v>
      </c>
      <c r="K280" s="1">
        <f t="shared" si="268"/>
        <v>2.0393587501538579E-2</v>
      </c>
      <c r="L280" s="1">
        <f t="shared" ref="L280" si="269">L274</f>
        <v>1.4656651899975781E-3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1.3599550161247366E-2</v>
      </c>
      <c r="L281" s="1">
        <f t="shared" ref="L281" si="271">L275</f>
        <v>0.98850821505372422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5.6657602863813006</v>
      </c>
      <c r="K282" s="1">
        <f t="shared" si="272"/>
        <v>7.3724068537110448</v>
      </c>
      <c r="L282" s="1">
        <f t="shared" ref="L282" si="273">SUM(L283:L287)</f>
        <v>9.2804948921528361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5.5733661296840804</v>
      </c>
      <c r="K283" s="1">
        <f>'[2]Electricity and CHPs'!G$105-K284</f>
        <v>4.315304976107381</v>
      </c>
      <c r="L283" s="1">
        <f>'[2]Electricity and CHPs'!H$105-L284</f>
        <v>3.6163148492055921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2.3164483629486678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5.1605198324679531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2.0444363192408218E-2</v>
      </c>
      <c r="K285" s="1">
        <f>'[2]Electricity and CHPs'!G$110</f>
        <v>2.5260601300120741E-2</v>
      </c>
      <c r="L285" s="1">
        <f>'[2]Electricity and CHPs'!H$110</f>
        <v>1.2237588266856596E-2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6.6679377488025646E-2</v>
      </c>
      <c r="K286" s="1">
        <f>'[2]Electricity and CHPs'!G$113</f>
        <v>0.70899846746756634</v>
      </c>
      <c r="L286" s="1">
        <f>'[2]Electricity and CHPs'!H$113</f>
        <v>0.48954479884105545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5.27041601678654E-3</v>
      </c>
      <c r="K287" s="1">
        <f>'[2]Electricity and CHPs'!G$117</f>
        <v>6.3944458873085325E-3</v>
      </c>
      <c r="L287" s="1">
        <f>'[2]Electricity and CHPs'!H$117</f>
        <v>1.8778233713791937E-3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2.4364518931077165E-2</v>
      </c>
      <c r="K288" s="1">
        <f t="shared" si="274"/>
        <v>6.9430346429698378E-2</v>
      </c>
      <c r="L288" s="1">
        <f t="shared" ref="L288" si="275">SUM(L289:L290)</f>
        <v>0.80241342342986333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1.8756232683701191E-2</v>
      </c>
      <c r="K289" s="1">
        <f>'[2]Electricity and CHPs'!G$108</f>
        <v>5.0183548660725504E-2</v>
      </c>
      <c r="L289" s="1">
        <f>'[2]Electricity and CHPs'!H$108</f>
        <v>0.79075199554378228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5.6082862473759753E-3</v>
      </c>
      <c r="K290" s="1">
        <f>'[2]Electricity and CHPs'!G$119</f>
        <v>1.9246797768972871E-2</v>
      </c>
      <c r="L290" s="1">
        <f>'[2]Electricity and CHPs'!H$119</f>
        <v>1.1661427886080997E-2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407.61797351577854</v>
      </c>
      <c r="K291" s="3">
        <f t="shared" ref="K291" si="279">SUM(K292,K294,K302,K310,K358,K379,K387,K389,K397,K401,K395)</f>
        <v>372.38537296533633</v>
      </c>
      <c r="L291" s="3">
        <f>IFERROR(SUM(L292,L294,L302,L310,L358,L379,L387,L389,L397,L401,L395),0)</f>
        <v>327.44897187916979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167.60301794662425</v>
      </c>
      <c r="K292" s="1">
        <f t="shared" si="280"/>
        <v>98.945508711570653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167.60301794662425</v>
      </c>
      <c r="K293" s="1">
        <f>'[2]Electricity and CHPs_IN'!G$14</f>
        <v>98.945508711570653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151.30557448039875</v>
      </c>
      <c r="K294" s="1">
        <f t="shared" si="282"/>
        <v>151.69654463413463</v>
      </c>
      <c r="L294" s="1">
        <f t="shared" ref="L294" si="283">SUM(L295:L297)</f>
        <v>152.12988203202679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71.58074133008806</v>
      </c>
      <c r="K295" s="1">
        <f>'[2]Electricity and CHPs_IN'!G$15</f>
        <v>72.662941798666196</v>
      </c>
      <c r="L295" s="1">
        <f>'[2]Electricity and CHPs_IN'!H$15</f>
        <v>74.828796256543868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63.740622607753629</v>
      </c>
      <c r="K296" s="1">
        <f>'[2]Electricity and CHPs_IN'!G$16</f>
        <v>62.658429666931582</v>
      </c>
      <c r="L296" s="1">
        <f>'[2]Electricity and CHPs_IN'!H$16</f>
        <v>60.492579861217834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15.984210542557063</v>
      </c>
      <c r="K297" s="1">
        <f>'[2]Electricity and CHPs_IN'!G$13</f>
        <v>16.37517316853684</v>
      </c>
      <c r="L297" s="1">
        <f>'[2]Electricity and CHPs_IN'!H$13</f>
        <v>16.808505914265094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0.11537850428201209</v>
      </c>
      <c r="K298" s="1">
        <f t="shared" si="284"/>
        <v>0.30702416967101281</v>
      </c>
      <c r="L298" s="1">
        <f t="shared" ref="L298" si="285">SUM(L299:L301)</f>
        <v>3.4678468628258696E-4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6.3097675950077349E-3</v>
      </c>
      <c r="K299" s="1">
        <f>'[2]Electricity and CHPs_IN'!G$18</f>
        <v>0.12132127640176073</v>
      </c>
      <c r="L299" s="1">
        <f>'[2]Electricity and CHPs_IN'!H$18</f>
        <v>3.0912833910719115E-4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1.3178207134379961E-3</v>
      </c>
      <c r="K300" s="1">
        <f>IFERROR(K72/SUM(K72,K185),0)*'[2]Electricity and CHPs_IN'!G$28</f>
        <v>0.18570289326925207</v>
      </c>
      <c r="L300" s="1">
        <f>IFERROR(L72/SUM(L72,L185),0)*'[2]Electricity and CHPs_IN'!H$28</f>
        <v>3.7656347175395793E-5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0.10775091597356636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0.11537850428201209</v>
      </c>
      <c r="K302" s="1">
        <f t="shared" si="286"/>
        <v>0.30702416967101281</v>
      </c>
      <c r="L302" s="1">
        <f t="shared" ref="L302" si="287">L298</f>
        <v>3.4678468628258696E-4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6.3097675950077349E-3</v>
      </c>
      <c r="K303" s="1">
        <f t="shared" si="288"/>
        <v>0.12132127640176073</v>
      </c>
      <c r="L303" s="1">
        <f t="shared" ref="L303" si="289">L299</f>
        <v>3.0912833910719115E-4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1.3178207134379961E-3</v>
      </c>
      <c r="K304" s="1">
        <f t="shared" si="290"/>
        <v>0.18570289326925207</v>
      </c>
      <c r="L304" s="1">
        <f t="shared" ref="L304" si="291">L300</f>
        <v>3.7656347175395793E-5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0.10775091597356636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2.2714230288120598</v>
      </c>
      <c r="K310" s="1">
        <f t="shared" si="294"/>
        <v>2.8352395888209241</v>
      </c>
      <c r="L310" s="1">
        <f>IFERROR(SUM(L311:L325),0)</f>
        <v>3.5047395840894691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3.4698984132769959E-5</v>
      </c>
      <c r="L311" s="1">
        <f>'[2]Electricity and CHPs_IN'!H$21</f>
        <v>0.36740929538747752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2.6907929168311521E-5</v>
      </c>
      <c r="L312" s="1">
        <f>'[2]Electricity and CHPs_IN'!H$22</f>
        <v>0.35750235747506698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0.2737620333769985</v>
      </c>
      <c r="K316" s="1">
        <f>K88/SUM(K88,K241)*'[2]Electricity and CHPs_IN'!G$39</f>
        <v>0.87591728615301789</v>
      </c>
      <c r="L316" s="1">
        <f>L88/SUM(L88,L241)*'[2]Electricity and CHPs_IN'!H$39</f>
        <v>0.91653644415045166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2.6366125974322922E-2</v>
      </c>
      <c r="L317" s="1">
        <f>IFERROR(L89/SUM(L89,L242),0)*'[2]Electricity and CHPs_IN'!H$40</f>
        <v>0.35902821044491562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4.6506706677708849E-2</v>
      </c>
      <c r="K319" s="1">
        <f>K91/SUM(K91,K244)*'[2]Electricity and CHPs_IN'!G$48</f>
        <v>2.319035579010675E-2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0.20344728962573927</v>
      </c>
      <c r="K321" s="1">
        <f>IFERROR(K93/SUM(K93,K246),0)*'[2]Electricity and CHPs_IN'!G$51</f>
        <v>9.3280298843602477E-2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1.4570668351438707</v>
      </c>
      <c r="K323" s="1">
        <f>IFERROR(K95/SUM(K95,K248),0)*'[2]Electricity and CHPs_IN'!G$54</f>
        <v>1.5453574503774361</v>
      </c>
      <c r="L323" s="1">
        <f>IFERROR(L95/SUM(L95,L248),0)*'[2]Electricity and CHPs_IN'!H$54</f>
        <v>1.5042632766315569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0.29064016398774273</v>
      </c>
      <c r="K324" s="1">
        <f>IFERROR(K96/SUM(K96,K249),0)*'[2]Electricity and CHPs_IN'!G$55</f>
        <v>0.27106646476913671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0.76492758288146656</v>
      </c>
      <c r="K326" s="1">
        <f t="shared" si="295"/>
        <v>1.0527767823863519</v>
      </c>
      <c r="L326" s="1">
        <f>IFERROR(L310-L342,0)</f>
        <v>0.46198300860296548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2.8320637815369743E-5</v>
      </c>
      <c r="L327" s="1">
        <f t="shared" ref="L327" si="297">IFERROR(L99/L83,0)*L311</f>
        <v>8.4848218916170989E-2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2.1961729871442803E-5</v>
      </c>
      <c r="L328" s="1">
        <f t="shared" ref="L328" si="299">IFERROR(L100/L84,0)*L312</f>
        <v>8.2560345290397213E-2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0.25714562264520158</v>
      </c>
      <c r="K332" s="1">
        <f t="shared" si="306"/>
        <v>0.71490669935589668</v>
      </c>
      <c r="L332" s="1">
        <f t="shared" ref="L332" si="307">IFERROR(L104/L88,0)*L316</f>
        <v>0.21166172395260791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2.1519520613516127E-2</v>
      </c>
      <c r="L333" s="1">
        <f t="shared" ref="L333" si="309">IFERROR(L105/L89,0)*L317</f>
        <v>8.2912720443788668E-2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4.368391006706334E-2</v>
      </c>
      <c r="K335" s="1">
        <f t="shared" si="312"/>
        <v>1.8927518587523198E-2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0.19109874119851175</v>
      </c>
      <c r="K337" s="1">
        <f t="shared" si="315"/>
        <v>7.6133570618403923E-2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0.27299930897069014</v>
      </c>
      <c r="K340" s="1">
        <f t="shared" si="321"/>
        <v>0.22123919084332513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1.5064954459305933</v>
      </c>
      <c r="K342" s="1">
        <f t="shared" si="325"/>
        <v>1.7824628064345722</v>
      </c>
      <c r="L342" s="1">
        <f>IFERROR(SUM(L343:L357),0)</f>
        <v>3.0427565754865036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6.3783463174002152E-6</v>
      </c>
      <c r="L343" s="1">
        <f t="shared" ref="L343" si="327">L311-L327</f>
        <v>0.28256107647130652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4.946199296868718E-6</v>
      </c>
      <c r="L344" s="1">
        <f t="shared" ref="L344" si="329">L312-L328</f>
        <v>0.27494201218466974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1.6616410731796927E-2</v>
      </c>
      <c r="K348" s="1">
        <f t="shared" si="336"/>
        <v>0.16101058679712121</v>
      </c>
      <c r="L348" s="1">
        <f t="shared" ref="L348" si="337">L316-L332</f>
        <v>0.70487472019784381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4.8466053608067945E-3</v>
      </c>
      <c r="L349" s="1">
        <f t="shared" ref="L349" si="339">L317-L333</f>
        <v>0.27611549000112695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2.8227966106455088E-3</v>
      </c>
      <c r="K351" s="1">
        <f t="shared" si="342"/>
        <v>4.2628372025835526E-3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1.2348548427227518E-2</v>
      </c>
      <c r="K353" s="1">
        <f t="shared" si="345"/>
        <v>1.7146728225198554E-2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1.4570668351438707</v>
      </c>
      <c r="K355" s="1">
        <f t="shared" si="349"/>
        <v>1.5453574503774361</v>
      </c>
      <c r="L355" s="1">
        <f t="shared" ref="L355" si="350">L323-L339</f>
        <v>1.5042632766315569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1.7640855017052592E-2</v>
      </c>
      <c r="K356" s="1">
        <f t="shared" si="351"/>
        <v>4.9827273925811572E-2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25.200116896434878</v>
      </c>
      <c r="K358" s="1">
        <f t="shared" si="356"/>
        <v>26.428510142892609</v>
      </c>
      <c r="L358" s="1">
        <f t="shared" ref="L358" si="357">SUM(L359:L364)</f>
        <v>40.816893406114957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20.958786663240364</v>
      </c>
      <c r="K359" s="1">
        <f>'[2]Electricity and CHPs_IN'!G$19</f>
        <v>13.88972361709537</v>
      </c>
      <c r="L359" s="1">
        <f>'[2]Electricity and CHPs_IN'!H$19</f>
        <v>9.8070977824694736E-3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8.1965264266778028</v>
      </c>
      <c r="L360" s="1">
        <f>'[2]Electricity and CHPs_IN'!H$20</f>
        <v>25.055927883729151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4.2316019626463133</v>
      </c>
      <c r="K361" s="1">
        <f>IFERROR(K133/SUM(K133,K198),0)*'[2]Electricity and CHPs_IN'!G$26</f>
        <v>3.4074342437024803</v>
      </c>
      <c r="L361" s="1">
        <f>IFERROR(L133/SUM(L133,L198),0)*'[2]Electricity and CHPs_IN'!H$26</f>
        <v>11.987018081985214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0.91617652411152994</v>
      </c>
      <c r="L362" s="1">
        <f>IFERROR(L134/SUM(L134,L199),0)*'[2]Electricity and CHPs_IN'!H$27</f>
        <v>2.5730558665320133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9.7282705482027651E-3</v>
      </c>
      <c r="K363" s="1">
        <f>IFERROR(K135/SUM(K135,K274),0)*'[2]Electricity and CHPs_IN'!G$44</f>
        <v>1.0712163145899576E-2</v>
      </c>
      <c r="L363" s="1">
        <f>IFERROR(L135/SUM(L135,L274),0)*'[2]Electricity and CHPs_IN'!H$44</f>
        <v>1.5873051063211032E-3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7.9371681595248687E-3</v>
      </c>
      <c r="L364" s="1">
        <f>IFERROR(L136/SUM(L136,L275),0)*'[2]Electricity and CHPs_IN'!H$45</f>
        <v>1.1894971709797808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12.595194312943338</v>
      </c>
      <c r="K365" s="1">
        <f t="shared" si="358"/>
        <v>13.204930405793592</v>
      </c>
      <c r="L365" s="1">
        <f t="shared" ref="L365" si="359">SUM(L366:L369)</f>
        <v>19.812904465014427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10.479393331620182</v>
      </c>
      <c r="K366" s="1">
        <f t="shared" si="360"/>
        <v>6.9448618085476852</v>
      </c>
      <c r="L366" s="1">
        <f t="shared" ref="L366" si="361">L359*IFERROR(L138/L131,0)</f>
        <v>4.9035488912347368E-3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4.0982632133389014</v>
      </c>
      <c r="L367" s="1">
        <f t="shared" ref="L367" si="363">L360*IFERROR(L139/L132,0)</f>
        <v>12.527963941864575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2.1158009813231566</v>
      </c>
      <c r="K368" s="1">
        <f t="shared" si="364"/>
        <v>1.7037171218512401</v>
      </c>
      <c r="L368" s="1">
        <f t="shared" ref="L368" si="365">L361*IFERROR(L140/L133,0)</f>
        <v>5.9935090409926071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0.45808826205576497</v>
      </c>
      <c r="L369" s="1">
        <f t="shared" ref="L369" si="367">L362*IFERROR(L141/L134,0)</f>
        <v>1.2865279332660067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12.604922583491541</v>
      </c>
      <c r="K372" s="1">
        <f t="shared" si="372"/>
        <v>13.223579737099017</v>
      </c>
      <c r="L372" s="1">
        <f t="shared" ref="L372" si="373">SUM(L373:L378)</f>
        <v>21.003988941100527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10.479393331620182</v>
      </c>
      <c r="K373" s="1">
        <f t="shared" si="374"/>
        <v>6.9448618085476852</v>
      </c>
      <c r="L373" s="1">
        <f t="shared" ref="L373" si="375">L366*IFERROR(L145/L138,0)</f>
        <v>4.9035488912347368E-3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4.0982632133389014</v>
      </c>
      <c r="L374" s="1">
        <f t="shared" ref="L374" si="377">L367*IFERROR(L146/L139,0)</f>
        <v>12.527963941864575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2.1158009813231566</v>
      </c>
      <c r="K375" s="1">
        <f t="shared" si="378"/>
        <v>1.7037171218512401</v>
      </c>
      <c r="L375" s="1">
        <f t="shared" ref="L375" si="379">L368*IFERROR(L147/L140,0)</f>
        <v>5.9935090409926071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0.45808826205576497</v>
      </c>
      <c r="L376" s="1">
        <f t="shared" ref="L376" si="381">L369*IFERROR(L148/L141,0)</f>
        <v>1.2865279332660067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9.7282705482027651E-3</v>
      </c>
      <c r="K377" s="1">
        <f t="shared" si="382"/>
        <v>1.0712163145899576E-2</v>
      </c>
      <c r="L377" s="1">
        <f t="shared" ref="L377" si="383">L363</f>
        <v>1.5873051063211032E-3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7.9371681595248687E-3</v>
      </c>
      <c r="L378" s="1">
        <f t="shared" ref="L378" si="385">L364</f>
        <v>1.1894971709797808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3.2257964557522238</v>
      </c>
      <c r="K379" s="1">
        <f t="shared" si="386"/>
        <v>4.2157783263080608</v>
      </c>
      <c r="L379" s="1">
        <f t="shared" ref="L379" si="387">SUM(L380:L386)</f>
        <v>5.3382170533713476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0.73916339718395807</v>
      </c>
      <c r="K380" s="1">
        <f>IFERROR(K152/SUM(K152,K207),0)*'[2]Electricity and CHPs_IN'!G$25</f>
        <v>1.0166520918226034</v>
      </c>
      <c r="L380" s="1">
        <f>IFERROR(L152/SUM(L152,L207),0)*'[2]Electricity and CHPs_IN'!H$25</f>
        <v>1.3927836769901849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1.0091425229626869E-2</v>
      </c>
      <c r="L381" s="1">
        <f>'[2]Electricity and CHPs_IN'!H$31</f>
        <v>2.3877128228244188E-2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2.4461277580837084</v>
      </c>
      <c r="K382" s="1">
        <f>IFERROR(K154/SUM(K154,K283),0)*'[2]Electricity and CHPs_IN'!G$42</f>
        <v>1.8566567020017579</v>
      </c>
      <c r="L382" s="1">
        <f>IFERROR(L154/SUM(L154,L283),0)*'[2]Electricity and CHPs_IN'!H$42</f>
        <v>1.4930052689469786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1.0482082110201392</v>
      </c>
      <c r="L383" s="1">
        <f>IFERROR(L155/SUM(L155,L284),0)*'[2]Electricity and CHPs_IN'!H$43</f>
        <v>2.2437115325336627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9.4988971619575282E-3</v>
      </c>
      <c r="K384" s="1">
        <f>IFERROR(K156/SUM(K285,K156),0)*'[2]Electricity and CHPs_IN'!G$50</f>
        <v>1.1799144682212923E-2</v>
      </c>
      <c r="L384" s="1">
        <f>IFERROR(L156/SUM(L285,L156),0)*'[2]Electricity and CHPs_IN'!H$50</f>
        <v>5.9284354831824568E-3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2.6356720073596209E-2</v>
      </c>
      <c r="K385" s="1">
        <f>IFERROR(K157/SUM(K286,K157),0)*'[2]Electricity and CHPs_IN'!G$53</f>
        <v>0.26681851752069369</v>
      </c>
      <c r="L385" s="1">
        <f>IFERROR(L157/SUM(L286,L157),0)*'[2]Electricity and CHPs_IN'!H$53</f>
        <v>0.1770674893753155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4.6496832490035772E-3</v>
      </c>
      <c r="K386" s="1">
        <f>IFERROR(K158/SUM(K287,K158),0)*'[2]Electricity and CHPs_IN'!G$56</f>
        <v>5.5522340310269506E-3</v>
      </c>
      <c r="L386" s="1">
        <f>IFERROR(L158/SUM(L287,L158),0)*'[2]Electricity and CHPs_IN'!H$56</f>
        <v>1.8435218137787574E-3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2.5990530238258525</v>
      </c>
      <c r="K387" s="1">
        <f t="shared" si="388"/>
        <v>5.1461408367203187</v>
      </c>
      <c r="L387" s="1">
        <f t="shared" si="388"/>
        <v>9.3643185818756667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2.5990530238258525</v>
      </c>
      <c r="K388" s="1">
        <f>'[2]Electricity and CHPs_IN'!G$33</f>
        <v>5.1461408367203187</v>
      </c>
      <c r="L388" s="1">
        <f>'[2]Electricity and CHPs_IN'!H$33</f>
        <v>9.3643185818756667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53.485892756352172</v>
      </c>
      <c r="K389" s="1">
        <f t="shared" si="389"/>
        <v>80.668237416633502</v>
      </c>
      <c r="L389" s="1">
        <f t="shared" ref="L389" si="390">SUM(L390:L394)</f>
        <v>107.55062376329735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0.66898284584922496</v>
      </c>
      <c r="K390" s="1">
        <f>'[2]Electricity and CHPs_IN'!G34</f>
        <v>3.580406750859495</v>
      </c>
      <c r="L390" s="1">
        <f>'[2]Electricity and CHPs_IN'!H34</f>
        <v>18.336005591063479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20.4708511061359</v>
      </c>
      <c r="K391" s="1">
        <f>'[2]Electricity and CHPs_IN'!G35</f>
        <v>40.847546257003444</v>
      </c>
      <c r="L391" s="1">
        <f>'[2]Electricity and CHPs_IN'!H35</f>
        <v>49.07471181784333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11.801991384657079</v>
      </c>
      <c r="K392" s="1">
        <f>'[2]Electricity and CHPs_IN'!G36</f>
        <v>12.452203990343707</v>
      </c>
      <c r="L392" s="1">
        <f>'[2]Electricity and CHPs_IN'!H36</f>
        <v>13.8630254336557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1.7285006439380799</v>
      </c>
      <c r="K393" s="1">
        <f>'[2]Electricity and CHPs_IN'!G37</f>
        <v>1.8278666491901641</v>
      </c>
      <c r="L393" s="1">
        <f>'[2]Electricity and CHPs_IN'!H37</f>
        <v>2.0191297184216226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18.815566775771888</v>
      </c>
      <c r="K394" s="1">
        <f>'[2]Electricity and CHPs_IN'!G38</f>
        <v>21.960213769236688</v>
      </c>
      <c r="L394" s="1">
        <f>'[2]Electricity and CHPs_IN'!H38</f>
        <v>24.257751202313216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0.10327497589529087</v>
      </c>
      <c r="L396" s="1">
        <f>'[2]Electricity and CHPs_IN'!H$32</f>
        <v>21.466494941199883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4.1288652542274908E-2</v>
      </c>
      <c r="K397" s="1">
        <f t="shared" ref="K397:L397" si="396">SUM(K398:K400)</f>
        <v>0.23625126193960791</v>
      </c>
      <c r="L397" s="1">
        <f t="shared" si="396"/>
        <v>2.0004933241609058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0.10646878094867662</v>
      </c>
      <c r="L398" s="1">
        <f>IFERROR(L170/SUM(L170,L209),0)*'[2]Electricity and CHPs_IN'!H$30</f>
        <v>0.22034088960178699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3.1833278141308131E-2</v>
      </c>
      <c r="K399" s="1">
        <f>IFERROR(K171/SUM(K171,K289),0)*'[2]Electricity and CHPs_IN'!G$46</f>
        <v>9.5044599736222687E-2</v>
      </c>
      <c r="L399" s="1">
        <f>IFERROR(L171/SUM(L171,L289),0)*'[2]Electricity and CHPs_IN'!H$46</f>
        <v>1.7572266567639612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9.4553744009667779E-3</v>
      </c>
      <c r="K400" s="1">
        <f>IFERROR(K172/SUM(K172,K290),0)*'[2]Electricity and CHPs_IN'!G$57</f>
        <v>3.4737881254708586E-2</v>
      </c>
      <c r="L400" s="1">
        <f>IFERROR(L172/SUM(L172,L290),0)*'[2]Electricity and CHPs_IN'!H$57</f>
        <v>2.292577779515742E-2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1.7704317707541082</v>
      </c>
      <c r="K401" s="1">
        <f t="shared" si="397"/>
        <v>1.9061378766449824</v>
      </c>
      <c r="L401" s="1">
        <f t="shared" ref="L401" si="398">SUM(L402:L408)</f>
        <v>6.7434573495469801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2.6966854241987696E-2</v>
      </c>
      <c r="K402" s="1">
        <f>'[2]Electricity and CHPs_IN'!G63</f>
        <v>2.5691318526609743E-2</v>
      </c>
      <c r="L402" s="1">
        <f>'[2]Electricity and CHPs_IN'!H63</f>
        <v>0.13499377534443693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0.1166967923465029</v>
      </c>
      <c r="K403" s="1">
        <f>'[2]Electricity and CHPs_IN'!G64</f>
        <v>0.49332083144801114</v>
      </c>
      <c r="L403" s="1">
        <f>'[2]Electricity and CHPs_IN'!H64</f>
        <v>2.6482266814439899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9.1276317145054089E-2</v>
      </c>
      <c r="K404" s="1">
        <f>'[2]Electricity and CHPs_IN'!G65</f>
        <v>0.16351169218934566</v>
      </c>
      <c r="L404" s="1">
        <f>'[2]Electricity and CHPs_IN'!H65</f>
        <v>0.6849800846297659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0.28029731895471988</v>
      </c>
      <c r="K405" s="1">
        <f>'[2]Electricity and CHPs_IN'!G66</f>
        <v>0.31639442714639554</v>
      </c>
      <c r="L405" s="1">
        <f>'[2]Electricity and CHPs_IN'!H66</f>
        <v>0.9066766222326067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0.70407682434500618</v>
      </c>
      <c r="K406" s="1">
        <f>'[2]Electricity and CHPs_IN'!G67</f>
        <v>0.41076558021705689</v>
      </c>
      <c r="L406" s="1">
        <f>'[2]Electricity and CHPs_IN'!H67</f>
        <v>1.3025034635456558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5.1460734660879789E-2</v>
      </c>
      <c r="K407" s="1">
        <f>'[2]Electricity and CHPs_IN'!G68</f>
        <v>8.8993452927290953E-2</v>
      </c>
      <c r="L407" s="1">
        <f>'[2]Electricity and CHPs_IN'!H68</f>
        <v>0.10574237913163145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0.49965692905995773</v>
      </c>
      <c r="K408" s="1">
        <f>'[2]Electricity and CHPs_IN'!G69</f>
        <v>0.40746057419027254</v>
      </c>
      <c r="L408" s="1">
        <f>'[2]Electricity and CHPs_IN'!H69</f>
        <v>0.9603343432188941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56.545531046118455</v>
      </c>
      <c r="K409" s="3">
        <f t="shared" si="400"/>
        <v>57.703968686250057</v>
      </c>
      <c r="L409" s="3">
        <f>IFERROR(L410+L463,0)</f>
        <v>52.464984067218623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47.736262974791153</v>
      </c>
      <c r="K410" s="1">
        <f t="shared" si="401"/>
        <v>47.554695574134286</v>
      </c>
      <c r="L410" s="1">
        <f t="shared" ref="L410" si="402">L411+L440</f>
        <v>35.172371906803519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38.345650861810121</v>
      </c>
      <c r="K411" s="1">
        <f t="shared" si="403"/>
        <v>39.451824764003725</v>
      </c>
      <c r="L411" s="1">
        <f t="shared" ref="L411" si="404">SUM(L412,L418,L427,L436,L438)</f>
        <v>26.972785504467083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6.7773636691096937E-3</v>
      </c>
      <c r="K412" s="1">
        <f t="shared" si="405"/>
        <v>0.95504345109900945</v>
      </c>
      <c r="L412" s="1">
        <f t="shared" si="405"/>
        <v>1.9366121404489284E-4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6.7773636691096937E-3</v>
      </c>
      <c r="K413" s="1">
        <f>'[2]Electricity and CHPs_IN'!G$28-K300</f>
        <v>0.95504345109900945</v>
      </c>
      <c r="L413" s="1">
        <f>'[2]Electricity and CHPs_IN'!H$28-L300</f>
        <v>1.9366121404489284E-4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6.7773636691096937E-3</v>
      </c>
      <c r="K414" s="1">
        <f t="shared" si="406"/>
        <v>0.95504345109900945</v>
      </c>
      <c r="L414" s="1">
        <f t="shared" si="406"/>
        <v>1.9366121404489284E-4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6.7773636691096937E-3</v>
      </c>
      <c r="K415" s="1">
        <f t="shared" si="407"/>
        <v>0.95504345109900945</v>
      </c>
      <c r="L415" s="1">
        <f t="shared" ref="L415" si="408">L413-L417</f>
        <v>1.9366121404489284E-4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36.405633084166197</v>
      </c>
      <c r="K427" s="1">
        <f t="shared" si="426"/>
        <v>35.708556224267369</v>
      </c>
      <c r="L427" s="1">
        <f t="shared" ref="L427" si="427">SUM(L428:L429)</f>
        <v>23.051995955790623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36.405633084166197</v>
      </c>
      <c r="K428" s="1">
        <f>'[2]Electricity and CHPs_IN'!G$26-K361</f>
        <v>27.112374632348949</v>
      </c>
      <c r="L428" s="1">
        <f>'[2]Electricity and CHPs_IN'!H$26-L361</f>
        <v>0.2547209783169837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8.5961815919184232</v>
      </c>
      <c r="L429" s="1">
        <f>'[2]Electricity and CHPs_IN'!H$27-L362</f>
        <v>22.797274977473641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18.202816542083099</v>
      </c>
      <c r="K430" s="1">
        <f t="shared" si="428"/>
        <v>17.854278112133684</v>
      </c>
      <c r="L430" s="1">
        <f t="shared" ref="L430" si="429">SUM(L431:L432)</f>
        <v>11.525997977895312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18.202816542083099</v>
      </c>
      <c r="K431" s="1">
        <f t="shared" si="430"/>
        <v>13.556187316174475</v>
      </c>
      <c r="L431" s="1">
        <f t="shared" ref="L431" si="431">IFERROR(L368/L361,0)*L428</f>
        <v>0.12736048915849185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4.2980907959592116</v>
      </c>
      <c r="L432" s="1">
        <f t="shared" ref="L432" si="433">IFERROR(L369/L362,0)*L429</f>
        <v>11.398637488736821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18.202816542083099</v>
      </c>
      <c r="K433" s="1">
        <f t="shared" si="434"/>
        <v>17.854278112133684</v>
      </c>
      <c r="L433" s="1">
        <f t="shared" ref="L433" si="435">SUM(L434:L435)</f>
        <v>11.525997977895312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18.202816542083099</v>
      </c>
      <c r="K434" s="1">
        <f t="shared" si="436"/>
        <v>13.556187316174475</v>
      </c>
      <c r="L434" s="1">
        <f t="shared" ref="L434" si="437">L428-L431</f>
        <v>0.12736048915849185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4.2980907959592116</v>
      </c>
      <c r="L435" s="1">
        <f t="shared" ref="L435" si="439">L429-L432</f>
        <v>11.398637488736821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1.9332404139748172</v>
      </c>
      <c r="K436" s="1">
        <f t="shared" si="440"/>
        <v>2.6589415689139555</v>
      </c>
      <c r="L436" s="1">
        <f t="shared" si="440"/>
        <v>3.6425466696315874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1.9332404139748172</v>
      </c>
      <c r="K437" s="1">
        <f>'[2]Electricity and CHPs_IN'!G$25-K380</f>
        <v>2.6589415689139555</v>
      </c>
      <c r="L437" s="1">
        <f>'[2]Electricity and CHPs_IN'!H$25-L380</f>
        <v>3.6425466696315874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0.12928351972339258</v>
      </c>
      <c r="L438" s="1">
        <f t="shared" si="441"/>
        <v>0.2780492178308257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0.12928351972339258</v>
      </c>
      <c r="L439" s="1">
        <f>'[2]Electricity and CHPs_IN'!H$30-L398</f>
        <v>0.2780492178308257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9.3906121129810316</v>
      </c>
      <c r="K440" s="1">
        <f t="shared" si="442"/>
        <v>8.1028708101305611</v>
      </c>
      <c r="L440" s="1">
        <f t="shared" ref="L440" si="443">SUM(L441,L447,L449,L455,L457,L459,L461)</f>
        <v>8.1995864023364398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2.3679660882487359</v>
      </c>
      <c r="K441" s="1">
        <f t="shared" si="444"/>
        <v>2.3679881132559721</v>
      </c>
      <c r="L441" s="1">
        <f t="shared" si="444"/>
        <v>2.3693754872183774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2.3679660882487359</v>
      </c>
      <c r="K442" s="1">
        <f t="shared" si="445"/>
        <v>2.3679881132559721</v>
      </c>
      <c r="L442" s="1">
        <f t="shared" ref="L442" si="446">SUM(L444:L446)</f>
        <v>2.3693754872183774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1.1839830441243679</v>
      </c>
      <c r="K445" s="1">
        <f t="shared" si="448"/>
        <v>1.1839940566279861</v>
      </c>
      <c r="L445" s="1">
        <f t="shared" si="448"/>
        <v>1.1846877436091887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1.1839830441243679</v>
      </c>
      <c r="K446" s="1">
        <f>'[2]Electricity and CHPs_IN'!G$91</f>
        <v>1.1839940566279861</v>
      </c>
      <c r="L446" s="1">
        <f>'[2]Electricity and CHPs_IN'!H$91</f>
        <v>1.1846877436091887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0.64961692104011126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0.64961692104011126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0.15465100797960446</v>
      </c>
      <c r="K449" s="1">
        <f t="shared" si="450"/>
        <v>7.5045143089350747E-4</v>
      </c>
      <c r="L449" s="1">
        <f t="shared" si="450"/>
        <v>1.5601940854353131E-5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0.15465100797960446</v>
      </c>
      <c r="K450" s="1">
        <f>'[2]Electricity and CHPs_IN'!G$93</f>
        <v>7.5045143089350747E-4</v>
      </c>
      <c r="L450" s="1">
        <f>'[2]Electricity and CHPs_IN'!H$93</f>
        <v>1.5601940854353131E-5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0.15465100797960446</v>
      </c>
      <c r="K451" s="1">
        <f t="shared" si="451"/>
        <v>7.5045143089350747E-4</v>
      </c>
      <c r="L451" s="1">
        <f t="shared" si="451"/>
        <v>1.5601940854353131E-5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0.15465100797960446</v>
      </c>
      <c r="K452" s="1">
        <f t="shared" si="452"/>
        <v>7.5045143089350747E-4</v>
      </c>
      <c r="L452" s="1">
        <f t="shared" ref="L452" si="453">L450</f>
        <v>1.5601940854353131E-5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2.8939876918446665</v>
      </c>
      <c r="K455" s="1">
        <f t="shared" si="455"/>
        <v>2.2396264222071904</v>
      </c>
      <c r="L455" s="1">
        <f t="shared" si="455"/>
        <v>1.9701525728491363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2.8939876918446665</v>
      </c>
      <c r="K456" s="1">
        <f>'[2]Electricity and CHPs_IN'!G$94</f>
        <v>2.2396264222071904</v>
      </c>
      <c r="L456" s="1">
        <f>'[2]Electricity and CHPs_IN'!H$94</f>
        <v>1.9701525728491363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3.4824514639682387E-4</v>
      </c>
      <c r="K457" s="1">
        <f t="shared" si="456"/>
        <v>3.507942587730957E-4</v>
      </c>
      <c r="L457" s="1">
        <f t="shared" si="456"/>
        <v>3.5517689071649418E-4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3.4824514639682387E-4</v>
      </c>
      <c r="K458" s="1">
        <f>'[2]Electricity and CHPs_IN'!G$95</f>
        <v>3.507942587730957E-4</v>
      </c>
      <c r="L458" s="1">
        <f>'[2]Electricity and CHPs_IN'!H$95</f>
        <v>3.5517689071649418E-4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5.506029746125277E-4</v>
      </c>
      <c r="L459" s="1">
        <f t="shared" si="457"/>
        <v>5.7179489641114045E-4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5.506029746125277E-4</v>
      </c>
      <c r="L460" s="1">
        <f>'[2]Electricity and CHPs_IN'!H$96</f>
        <v>5.7179489641114045E-4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3.3240421587215154</v>
      </c>
      <c r="K461" s="1">
        <f t="shared" ref="K461:L461" si="461">K462</f>
        <v>3.493604426003118</v>
      </c>
      <c r="L461" s="1">
        <f t="shared" si="461"/>
        <v>3.8591157685409456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3.3240421587215154</v>
      </c>
      <c r="K462" s="1">
        <f>'[2]Electricity and CHPs_IN'!G$97</f>
        <v>3.493604426003118</v>
      </c>
      <c r="L462" s="1">
        <f>'[2]Electricity and CHPs_IN'!H$97</f>
        <v>3.8591157685409456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8.8092680713273008</v>
      </c>
      <c r="K463" s="1">
        <f t="shared" si="462"/>
        <v>10.149273112115774</v>
      </c>
      <c r="L463" s="1">
        <f>IFERROR(SUM(L464,L470,L503,L512,L518),0)</f>
        <v>17.292612160415107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0.53422845069203484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0.53422845069203484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0.53422845069203484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0.53422845069203484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2.9126505024335749</v>
      </c>
      <c r="K470" s="1">
        <f t="shared" si="470"/>
        <v>3.0742806658571946</v>
      </c>
      <c r="L470" s="1">
        <f>IFERROR(SUM(L471:L480),0)</f>
        <v>2.7780384788335617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0.44554535299506343</v>
      </c>
      <c r="K471" s="1">
        <f>'[2]Electricity and CHPs_IN'!G$39-K316</f>
        <v>0.99207101054835445</v>
      </c>
      <c r="L471" s="1">
        <f>'[2]Electricity and CHPs_IN'!H$39-L316</f>
        <v>1.0130139645873451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2.9862487763510383E-2</v>
      </c>
      <c r="L472" s="6">
        <f>'[2]Electricity and CHPs_IN'!H$40-L317</f>
        <v>0.39682065364964469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0.10536857853796699</v>
      </c>
      <c r="K474" s="1">
        <f>'[2]Electricity and CHPs_IN'!G$48-K319</f>
        <v>5.2076588440941485E-2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0.41534375630697379</v>
      </c>
      <c r="K476" s="1">
        <f>'[2]Electricity and CHPs_IN'!G$51-K321</f>
        <v>0.18808978291414927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1.5347611238971584</v>
      </c>
      <c r="K478" s="1">
        <f>'[2]Electricity and CHPs_IN'!G$54-K323</f>
        <v>1.4055810990365336</v>
      </c>
      <c r="L478" s="1">
        <f>'[2]Electricity and CHPs_IN'!H$54-L323</f>
        <v>1.3682038605965718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0.41163169069641226</v>
      </c>
      <c r="K479" s="1">
        <f>'[2]Electricity and CHPs_IN'!G$55-K324</f>
        <v>0.4065996971537052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1.2942562480606066</v>
      </c>
      <c r="K481" s="1">
        <f t="shared" si="471"/>
        <v>1.3619602197506682</v>
      </c>
      <c r="L481" s="1">
        <f>IFERROR(SUM(L482:L491),0)</f>
        <v>0.32558228064864991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0.41850228754992103</v>
      </c>
      <c r="K482" s="1">
        <f t="shared" si="473"/>
        <v>0.80970911624855524</v>
      </c>
      <c r="L482" s="1">
        <f t="shared" ref="L482" si="474">L471-L493</f>
        <v>0.23394190542130433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2.4373183289178202E-2</v>
      </c>
      <c r="L483" s="1">
        <f t="shared" ref="L483" si="476">L472-L494</f>
        <v>9.1640375227345583E-2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9.8973069425126042E-2</v>
      </c>
      <c r="K485" s="1">
        <f t="shared" si="479"/>
        <v>4.2503901389525783E-2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0.39013382356155191</v>
      </c>
      <c r="K487" s="1">
        <f t="shared" si="482"/>
        <v>0.15351523255842103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0.38664706752400763</v>
      </c>
      <c r="K490" s="1">
        <f t="shared" si="486"/>
        <v>0.33185878626498783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1.6183942543729681</v>
      </c>
      <c r="K492" s="1">
        <f t="shared" si="490"/>
        <v>1.7123204461065262</v>
      </c>
      <c r="L492" s="1">
        <f>IFERROR(SUM(L493:L502),0)</f>
        <v>2.4524561981849118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2.7043065445142376E-2</v>
      </c>
      <c r="K493" s="1">
        <f t="shared" si="492"/>
        <v>0.18236189429979915</v>
      </c>
      <c r="L493" s="1">
        <f t="shared" ref="L493" si="493">IFERROR(L348/L316,0)*L471</f>
        <v>0.77907205916604072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5.4893044743321807E-3</v>
      </c>
      <c r="L494" s="1">
        <f t="shared" ref="L494" si="495">IFERROR(L349/L317,0)*L472</f>
        <v>0.30518027842229911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6.3955091128409577E-3</v>
      </c>
      <c r="K496" s="1">
        <f t="shared" si="498"/>
        <v>9.5726870514156997E-3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2.5209932745421867E-2</v>
      </c>
      <c r="K498" s="1">
        <f t="shared" si="501"/>
        <v>3.4574550355728234E-2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1.5347611238971584</v>
      </c>
      <c r="K500" s="1">
        <f t="shared" si="505"/>
        <v>1.4055810990365336</v>
      </c>
      <c r="L500" s="1">
        <f t="shared" ref="L500" si="506">L478</f>
        <v>1.3682038605965718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2.4984623172404654E-2</v>
      </c>
      <c r="K501" s="1">
        <f t="shared" si="507"/>
        <v>7.4740910888717385E-2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5.7410753891554943E-2</v>
      </c>
      <c r="K503" s="1">
        <f t="shared" si="511"/>
        <v>0.10239675729245151</v>
      </c>
      <c r="L503" s="1">
        <f t="shared" ref="L503" si="512">SUM(L504:L505)</f>
        <v>5.2299502620602647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5.7410753891554943E-2</v>
      </c>
      <c r="K504" s="6">
        <f>'[2]Electricity and CHPs_IN'!G$44-K363</f>
        <v>5.4257523388639449E-2</v>
      </c>
      <c r="L504" s="6">
        <f>'[2]Electricity and CHPs_IN'!H$44-L363</f>
        <v>5.3845314518726258E-3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4.813923390381207E-2</v>
      </c>
      <c r="L505" s="1">
        <f>'[2]Electricity and CHPs_IN'!H$45</f>
        <v>5.2245657306083917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5.7410753891554943E-2</v>
      </c>
      <c r="K509" s="1">
        <f t="shared" si="515"/>
        <v>0.10239675729245151</v>
      </c>
      <c r="L509" s="1">
        <f t="shared" ref="L509" si="516">SUM(L510:L511)</f>
        <v>5.2299502620602647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5.7410753891554943E-2</v>
      </c>
      <c r="K510" s="1">
        <f t="shared" si="517"/>
        <v>5.4257523388639449E-2</v>
      </c>
      <c r="L510" s="1">
        <f t="shared" ref="L510" si="518">L504</f>
        <v>5.3845314518726258E-3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4.813923390381207E-2</v>
      </c>
      <c r="L511" s="1">
        <f t="shared" ref="L511" si="520">L505</f>
        <v>5.2245657306083917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5.2769964301699739</v>
      </c>
      <c r="K512" s="1">
        <f t="shared" si="521"/>
        <v>6.8936973901649061</v>
      </c>
      <c r="L512" s="1">
        <f t="shared" ref="L512" si="522">SUM(L513:L517)</f>
        <v>8.3930527086261275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5.1745010267155447</v>
      </c>
      <c r="K513" s="6">
        <f>'[2]Electricity and CHPs_IN'!G$42-K382</f>
        <v>3.927543023465268</v>
      </c>
      <c r="L513" s="6">
        <f>'[2]Electricity and CHPs_IN'!H$42-L382</f>
        <v>3.1582803766186149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2.2173635233118381</v>
      </c>
      <c r="L514" s="1">
        <f>'[2]Electricity and CHPs_IN'!H$43-L383</f>
        <v>4.74631285728276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2.5113104787422243E-2</v>
      </c>
      <c r="K515" s="1">
        <f>'[2]Electricity and CHPs_IN'!G$50-K384</f>
        <v>3.0536368531914687E-2</v>
      </c>
      <c r="L515" s="1">
        <f>'[2]Electricity and CHPs_IN'!H$50-L384</f>
        <v>1.4734037978523276E-2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7.0111472116955537E-2</v>
      </c>
      <c r="K516" s="1">
        <f>'[2]Electricity and CHPs_IN'!G$53-K385</f>
        <v>0.70976354414371756</v>
      </c>
      <c r="L516" s="1">
        <f>'[2]Electricity and CHPs_IN'!H$53-L385</f>
        <v>0.47101696681118466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7.2708265500516745E-3</v>
      </c>
      <c r="K517" s="1">
        <f>'[2]Electricity and CHPs_IN'!G$56-K386</f>
        <v>8.490930712168273E-3</v>
      </c>
      <c r="L517" s="1">
        <f>'[2]Electricity and CHPs_IN'!H$56-L386</f>
        <v>2.7084699350443807E-3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2.7981934140162874E-2</v>
      </c>
      <c r="K518" s="1">
        <f t="shared" si="523"/>
        <v>7.8898298801221622E-2</v>
      </c>
      <c r="L518" s="1">
        <f t="shared" ref="L518" si="524">SUM(L519:L520)</f>
        <v>0.89157071089515494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2.1447269212376295E-2</v>
      </c>
      <c r="K519" s="1">
        <f>'[2]Electricity and CHPs_IN'!G$46-K399</f>
        <v>5.702675984173354E-2</v>
      </c>
      <c r="L519" s="1">
        <f>'[2]Electricity and CHPs_IN'!H$46-L399</f>
        <v>0.87861332838198081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6.5346649277865775E-3</v>
      </c>
      <c r="K520" s="1">
        <f>'[2]Electricity and CHPs_IN'!G$57-K400</f>
        <v>2.1871538959488082E-2</v>
      </c>
      <c r="L520" s="1">
        <f>'[2]Electricity and CHPs_IN'!H$57-L400</f>
        <v>1.2957382513174152E-2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0.33042017271000912</v>
      </c>
      <c r="K522" s="13">
        <f t="shared" si="525"/>
        <v>0.3317058400514763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0.80000006369580479</v>
      </c>
      <c r="K525" s="13">
        <f t="shared" si="527"/>
        <v>0.80000006038424798</v>
      </c>
      <c r="L525" s="13">
        <f t="shared" ref="L525" si="530">IFERROR(L69/L297,"-")</f>
        <v>0.80000006479725172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0.29378956603476281</v>
      </c>
      <c r="K526" s="13">
        <f t="shared" si="531"/>
        <v>0.32326780299769403</v>
      </c>
      <c r="L526" s="13">
        <f t="shared" ref="L526" si="532">IFERROR(L71/L299,"-")</f>
        <v>0.29853541481719603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0.10076897102911803</v>
      </c>
      <c r="K527" s="13">
        <f t="shared" si="533"/>
        <v>0.11601340772464544</v>
      </c>
      <c r="L527" s="13">
        <f t="shared" ref="L527" si="534">IFERROR(L72/(L300+L413),"-")</f>
        <v>9.8613801406470261E-2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0.26306517668928414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0.51087669182762063</v>
      </c>
      <c r="L529" s="13">
        <f t="shared" ref="L529" si="538">IFERROR(L83/L311,"-")</f>
        <v>0.62393755039958065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0.32597831782756254</v>
      </c>
      <c r="L530" s="13">
        <f t="shared" ref="L530" si="540">IFERROR(L84/L312,"-")</f>
        <v>0.41595974953309267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0.35745391849018621</v>
      </c>
      <c r="K534" s="13">
        <f t="shared" si="547"/>
        <v>0.34630182377878377</v>
      </c>
      <c r="L534" s="13">
        <f t="shared" ref="L534" si="548">IFERROR(L88/SUM(L316,L471),"-'")</f>
        <v>0.21837264710837642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0.30758705505333389</v>
      </c>
      <c r="L535" s="13">
        <f t="shared" ref="L535" si="551">IFERROR(L89/SUM(L317,L472),"-")</f>
        <v>0.32237314269490969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0.25832765663020774</v>
      </c>
      <c r="K537" s="13">
        <f t="shared" si="554"/>
        <v>0.25386053034936384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0.2967578670981324</v>
      </c>
      <c r="K539" s="13">
        <f t="shared" si="558"/>
        <v>0.29312830773337861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0.36970013322579326</v>
      </c>
      <c r="K541" s="13">
        <f t="shared" si="562"/>
        <v>0.37482277376124129</v>
      </c>
      <c r="L541" s="13">
        <f t="shared" ref="L541" si="563">IFERROR(L95/SUM(L323,L478),"-")</f>
        <v>0.38506205731723891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0.35578590712118646</v>
      </c>
      <c r="K542" s="13">
        <f t="shared" si="564"/>
        <v>0.35807276470830973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0.35745695376016595</v>
      </c>
      <c r="K544" s="13">
        <f t="shared" si="568"/>
        <v>0.35745695376016556</v>
      </c>
      <c r="L544" s="13">
        <f t="shared" ref="L544" si="569">IFERROR(L131/L359,"-")</f>
        <v>0.35745695376016545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0.33470839322286883</v>
      </c>
      <c r="L545" s="13">
        <f t="shared" ref="L545" si="571">IFERROR(L132/L360,"-")</f>
        <v>0.34140256108732608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3.5304591357326498E-2</v>
      </c>
      <c r="K546" s="13">
        <f t="shared" si="572"/>
        <v>3.2080616187165199E-2</v>
      </c>
      <c r="L546" s="13">
        <f t="shared" ref="L546" si="573">IFERROR(L133/SUM(L361,L428),"-")</f>
        <v>1.165277824159101E-2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4.8242849883234809E-2</v>
      </c>
      <c r="L547" s="13">
        <f t="shared" ref="L547" si="575">IFERROR(L134/SUM(L362,L429),"-")</f>
        <v>5.3999999999999972E-2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6.1972650567355306E-2</v>
      </c>
      <c r="K548" s="13">
        <f t="shared" si="576"/>
        <v>6.1972650567355292E-2</v>
      </c>
      <c r="L548" s="13">
        <f t="shared" ref="L548" si="577">IFERROR(L135/SUM(L363,L504),"-")</f>
        <v>6.1972650567355209E-2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4.7880823847050447E-2</v>
      </c>
      <c r="L549" s="13">
        <f t="shared" ref="L549" si="579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0.29056341379443296</v>
      </c>
      <c r="K550" s="13">
        <f t="shared" si="580"/>
        <v>0.30608311241590969</v>
      </c>
      <c r="L550" s="13">
        <f t="shared" ref="L550" si="581">IFERROR(L152/SUM(L380,L437),"-")</f>
        <v>0.30618571421998708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0.19303586152389793</v>
      </c>
      <c r="L551" s="13">
        <f t="shared" ref="L551" si="583">IFERROR(L153/L381,"-")</f>
        <v>0.24711271133325882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0.34573028614797047</v>
      </c>
      <c r="K552" s="13">
        <f t="shared" si="584"/>
        <v>0.35267840827833019</v>
      </c>
      <c r="L552" s="13">
        <f t="shared" ref="L552" si="585">IFERROR(L154/SUM(L382,L513),"-")</f>
        <v>0.36753938292693616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0.3353312700246916</v>
      </c>
      <c r="L553" s="13">
        <f t="shared" ref="L553" si="587">IFERROR(L155/SUM(L383,L514),"-")</f>
        <v>0.34899999344947075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0.22341876414079789</v>
      </c>
      <c r="K554" s="13">
        <f t="shared" si="588"/>
        <v>0.23055364544920595</v>
      </c>
      <c r="L554" s="13">
        <f t="shared" ref="L554" si="589">IFERROR(L156/SUM(L384,L515),"-")</f>
        <v>0.23830427948982991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0.25984219412795628</v>
      </c>
      <c r="K555" s="13">
        <f t="shared" si="590"/>
        <v>0.2729221801479258</v>
      </c>
      <c r="L555" s="13">
        <f t="shared" ref="L555" si="591">IFERROR(L157/SUM(L385,L516),"-")</f>
        <v>0.28396388777697423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0.28274156154428692</v>
      </c>
      <c r="K556" s="13">
        <f t="shared" si="592"/>
        <v>0.29774905554143138</v>
      </c>
      <c r="L556" s="13">
        <f t="shared" ref="L556" si="593">IFERROR(L158/SUM(L386,L517),"-")</f>
        <v>0.28078734832685132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0.15000000000000008</v>
      </c>
      <c r="L563" s="13">
        <f t="shared" ref="L563" si="595">IFERROR(L168/L396,"-")</f>
        <v>0.15000000000000002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0.41999999999999976</v>
      </c>
      <c r="L564" s="13">
        <f t="shared" ref="L564" si="597">IFERROR(L170/SUM(L398,L439),"-")</f>
        <v>0.4200000000000001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0.52249999999999985</v>
      </c>
      <c r="K565" s="13">
        <f t="shared" si="598"/>
        <v>0.55000000000000016</v>
      </c>
      <c r="L565" s="13">
        <f t="shared" ref="L565" si="599">IFERROR(L171/SUM(L399,L519),"-")</f>
        <v>0.59999999999999987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0.50750000000000073</v>
      </c>
      <c r="K566" s="13">
        <f t="shared" si="600"/>
        <v>0.53999999999999926</v>
      </c>
      <c r="L566" s="13">
        <f t="shared" ref="L566" si="601">IFERROR(L172/SUM(L400,L520),"-")</f>
        <v>0.57500000000000018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0.69992480066243223</v>
      </c>
      <c r="K567" s="13">
        <f t="shared" si="602"/>
        <v>0.69993398118829042</v>
      </c>
      <c r="L567" s="13">
        <f t="shared" ref="L567" si="603">IFERROR(L174/L402,"-")</f>
        <v>0.6999905518495787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0.86703179783745798</v>
      </c>
      <c r="K568" s="13">
        <f t="shared" si="602"/>
        <v>0.86703822840499045</v>
      </c>
      <c r="L568" s="13">
        <f t="shared" ref="L568" si="604">IFERROR(L175/L403,"-")</f>
        <v>0.86703918691714332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0.89425875592550608</v>
      </c>
      <c r="K569" s="13">
        <f t="shared" si="602"/>
        <v>0.89426777903840193</v>
      </c>
      <c r="L569" s="13">
        <f t="shared" ref="L569" si="605">IFERROR(L176/L404,"-")</f>
        <v>0.8942689448344634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0.90426596514627866</v>
      </c>
      <c r="K570" s="13">
        <f t="shared" si="602"/>
        <v>0.90426701545319532</v>
      </c>
      <c r="L570" s="13">
        <f t="shared" ref="L570" si="606">IFERROR(L177/L405,"-")</f>
        <v>0.90426909835358815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0.90426672116881412</v>
      </c>
      <c r="K571" s="13">
        <f t="shared" si="602"/>
        <v>0.90426566443261103</v>
      </c>
      <c r="L571" s="13">
        <f t="shared" ref="L571" si="607">IFERROR(L178/L406,"-")</f>
        <v>0.90426887253672772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0.90422926119495339</v>
      </c>
      <c r="K572" s="13">
        <f t="shared" si="602"/>
        <v>0.9042509166010898</v>
      </c>
      <c r="L572" s="13">
        <f t="shared" ref="L572" si="608">IFERROR(L179/L407,"-")</f>
        <v>0.90425978285252429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0.90426759384794531</v>
      </c>
      <c r="K573" s="13">
        <f t="shared" si="602"/>
        <v>0.90426757855353646</v>
      </c>
      <c r="L573" s="13">
        <f t="shared" ref="L573" si="609">IFERROR(L180/L408,"-")</f>
        <v>0.9042691304944841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0.3808329304841987</v>
      </c>
      <c r="K575" s="4">
        <f t="shared" si="610"/>
        <v>0.3808329304841987</v>
      </c>
      <c r="L575" s="4">
        <f t="shared" ref="L575" si="611">IFERROR(L212/L442,"-")</f>
        <v>0.38083293048419897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0.85445501111132605</v>
      </c>
      <c r="K577" s="4">
        <f t="shared" si="614"/>
        <v>0.85445501111132582</v>
      </c>
      <c r="L577" s="4">
        <f t="shared" ref="L577" si="615">IFERROR(L220/L450,"-")</f>
        <v>0.8544550111113256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0.70000000000000018</v>
      </c>
      <c r="K578" s="4">
        <f t="shared" si="616"/>
        <v>0.69999999999999973</v>
      </c>
      <c r="L578" s="4">
        <f t="shared" ref="L578" si="617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0.49999999999999978</v>
      </c>
      <c r="K579">
        <f t="shared" si="618"/>
        <v>0.49999999999999944</v>
      </c>
      <c r="L579">
        <f t="shared" ref="L579" si="619">IFERROR(L228/L458,"-")</f>
        <v>0.50000000000000033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0.85000000000000009</v>
      </c>
      <c r="L580">
        <f t="shared" ref="L580" si="621">IFERROR(L230/L460,"-")</f>
        <v>0.85000000000000109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3.0000000000000009</v>
      </c>
      <c r="K581" s="4">
        <f t="shared" si="622"/>
        <v>2.9999999999999982</v>
      </c>
      <c r="L581" s="4">
        <f t="shared" ref="L581" si="623">IFERROR(L232/L462,"-")</f>
        <v>3.0000000000000009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4.2096415860116651E-4</v>
      </c>
      <c r="K582" s="3">
        <f>[2]Other_transformation!G$5</f>
        <v>4.8967595552660008E-4</v>
      </c>
      <c r="L582" s="3">
        <f>[2]Other_transformation!H$5</f>
        <v>3.5045912949976699E-4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4.2096415860116651E-4</v>
      </c>
      <c r="K583" s="1">
        <f t="shared" si="624"/>
        <v>4.8967595552660008E-4</v>
      </c>
      <c r="L583" s="1">
        <f t="shared" ref="L583" si="625">L582</f>
        <v>3.5045912949976699E-4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4.2096415860116651E-4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4.8967595552660008E-4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3.5045912949976699E-4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1.6417602185445467E-4</v>
      </c>
      <c r="K586" s="3">
        <f t="shared" si="626"/>
        <v>1.9097362265537365E-4</v>
      </c>
      <c r="L586" s="3">
        <f t="shared" si="626"/>
        <v>1.3667906050490901E-4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1.6417602185445467E-4</v>
      </c>
      <c r="K587" s="1">
        <f t="shared" si="627"/>
        <v>1.9097362265537365E-4</v>
      </c>
      <c r="L587" s="1">
        <f t="shared" ref="L587" si="628">SUM(L588:L589)</f>
        <v>1.3667906050490901E-4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1.6417602185445467E-4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1.9097362265537365E-4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1.3667906050490901E-4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1.2287943789568037E-3</v>
      </c>
      <c r="K590" s="3">
        <f t="shared" si="629"/>
        <v>1.4293641141821445E-3</v>
      </c>
      <c r="L590" s="3">
        <f t="shared" ref="L590" si="630">L591+L594</f>
        <v>1.0229901990098198E-3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1.1995373699340227E-3</v>
      </c>
      <c r="K591" s="1">
        <f t="shared" si="631"/>
        <v>1.3953316352730458E-3</v>
      </c>
      <c r="L591" s="1">
        <f t="shared" ref="L591" si="632">SUM(L592:L593)</f>
        <v>9.9863328950958608E-4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1.1995373699340227E-3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1.3953316352730458E-3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9.9863328950958608E-4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2.9257009022781052E-5</v>
      </c>
      <c r="K594" s="1">
        <f t="shared" si="633"/>
        <v>3.4032478909098686E-5</v>
      </c>
      <c r="L594" s="1">
        <f t="shared" ref="L594" si="634">SUM(L595:L596)</f>
        <v>2.4356909500233794E-5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2.9257009022781052E-5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3.4032478909098686E-5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2.4356909500233794E-5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0.4761904761904765</v>
      </c>
      <c r="K598" s="4">
        <f t="shared" si="635"/>
        <v>0.47619047619047633</v>
      </c>
      <c r="L598" s="4">
        <f t="shared" ref="L598" si="636">IFERROR(SUM(L584,L588)/SUM(L592,L595),"-")</f>
        <v>0.47619047619047605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3.1067347052123328E-4</v>
      </c>
      <c r="K600" s="1">
        <f>[2]Other_transformation!G$12</f>
        <v>2.1129299035227116E-4</v>
      </c>
      <c r="L600" s="1">
        <f>[2]Other_transformation!H$12</f>
        <v>2.1036754139201411E-4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3.1067347052123328E-4</v>
      </c>
      <c r="K601" s="1">
        <f t="shared" si="638"/>
        <v>2.1129299035227116E-4</v>
      </c>
      <c r="L601" s="1">
        <f t="shared" ref="L601" si="639">SUM(L602:L603)</f>
        <v>2.1036754139201411E-4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3.1067347052123328E-4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2.1129299035227116E-4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2.1036754139201411E-4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1.1588120450441997E-3</v>
      </c>
      <c r="K604" s="3">
        <f t="shared" si="641"/>
        <v>7.8812285401397134E-4</v>
      </c>
      <c r="L604" s="3">
        <f t="shared" ref="L604" si="642">L605+L608</f>
        <v>7.8467092939221239E-4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6.4930755338937741E-4</v>
      </c>
      <c r="K605" s="1">
        <f t="shared" si="643"/>
        <v>4.4160234983624681E-4</v>
      </c>
      <c r="L605" s="1">
        <f t="shared" ref="L605" si="644">SUM(L606:L607)</f>
        <v>4.3966816150930945E-4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6.4930755338937741E-4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4.4160234983624681E-4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4.3966816150930945E-4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5.0950449165482236E-4</v>
      </c>
      <c r="K608" s="1">
        <f t="shared" si="645"/>
        <v>3.4652050417772448E-4</v>
      </c>
      <c r="L608" s="1">
        <f t="shared" ref="L608" si="646">SUM(L609:L610)</f>
        <v>3.45002767882903E-4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5.0950449165482236E-4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3.4652050417772448E-4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3.45002767882903E-4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0.26809651474530843</v>
      </c>
      <c r="K612">
        <f t="shared" si="647"/>
        <v>0.26809651474530832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12.128336817807455</v>
      </c>
      <c r="K614" s="3">
        <f t="shared" ref="K614:L614" si="654">K615+K616+K621</f>
        <v>12.560034553947126</v>
      </c>
      <c r="L614" s="3">
        <f t="shared" si="654"/>
        <v>16.496206810554117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4.3847689219273525</v>
      </c>
      <c r="K615" s="1">
        <f>[2]Other_transformation!G$19</f>
        <v>5.1166556825893448</v>
      </c>
      <c r="L615" s="1">
        <f>[2]Other_transformation!H$19</f>
        <v>9.3766147306850858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7.7411587887171684</v>
      </c>
      <c r="K616" s="1">
        <f>[2]Other_transformation!G$20</f>
        <v>7.440793503693647</v>
      </c>
      <c r="L616" s="1">
        <f>[2]Other_transformation!H$20</f>
        <v>7.1169611190171667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7.7411587887171684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7.4394150681798425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7.1154069778718814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1.3784355138047155E-3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1.554141145285681E-3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2.4091071629335783E-3</v>
      </c>
      <c r="K621" s="1">
        <f>[2]Other_transformation!G$21</f>
        <v>2.5853676641354332E-3</v>
      </c>
      <c r="L621" s="1">
        <f>[2]Other_transformation!H$21</f>
        <v>2.6309608518623917E-3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2.4091071629335783E-3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2.5853676641354332E-3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2.6309608518623917E-3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0.15491954006086064</v>
      </c>
      <c r="K624" s="3">
        <f t="shared" ref="K624:L624" si="659">K625+K626+K631</f>
        <v>0.14889171607016227</v>
      </c>
      <c r="L624" s="3">
        <f t="shared" si="659"/>
        <v>0.14241337799151224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0.15482317577434329</v>
      </c>
      <c r="K626" s="1">
        <f t="shared" si="660"/>
        <v>0.14878830136359686</v>
      </c>
      <c r="L626" s="1">
        <f t="shared" ref="L626" si="661">SUM(L627:L630)</f>
        <v>0.14230813955743774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0.15482317577434329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0.14878830136359686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0.14230813955743774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9.6364286517343258E-5</v>
      </c>
      <c r="K631" s="1">
        <f t="shared" si="662"/>
        <v>1.0341470656541748E-4</v>
      </c>
      <c r="L631" s="1">
        <f t="shared" ref="L631" si="663">SUM(L632:L633)</f>
        <v>1.0523843407449581E-4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9.6364286517343258E-5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1.0341470656541748E-4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1.0523843407449581E-4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2.8909285955202956E-4</v>
      </c>
      <c r="K634" s="3">
        <f t="shared" ref="K634:L634" si="668">K635+K636+K641</f>
        <v>3.1024411969625203E-4</v>
      </c>
      <c r="L634" s="3">
        <f t="shared" si="668"/>
        <v>3.157153022234869E-4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2.8909285955202956E-4</v>
      </c>
      <c r="K641" s="1">
        <f t="shared" ref="K641:L641" si="678">SUM(K642:K643)</f>
        <v>3.1024411969625203E-4</v>
      </c>
      <c r="L641" s="1">
        <f t="shared" si="678"/>
        <v>3.157153022234869E-4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2.8909285955202956E-4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3.1024411969625203E-4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3.157153022234869E-4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25.854061008667848</v>
      </c>
      <c r="K644" s="3">
        <f t="shared" ref="K644:L644" si="683">K645+K646+K651</f>
        <v>27.430637515087898</v>
      </c>
      <c r="L644" s="3">
        <f t="shared" si="683"/>
        <v>39.057324183640588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12.540439116712214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14.633635252205508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26.817118129759312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13.310369597285675</v>
      </c>
      <c r="K646" s="1">
        <f t="shared" ref="K646:L646" si="688">SUM(K647:K650)</f>
        <v>12.793512016535807</v>
      </c>
      <c r="L646" s="1">
        <f t="shared" si="688"/>
        <v>12.23665425673126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13.310369597285675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12.791542822944658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12.234434055095138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1.9691935911495925E-3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2.2202016361224002E-3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3.2522946699603326E-3</v>
      </c>
      <c r="K651" s="1">
        <f t="shared" ref="K651:L651" si="693">SUM(K652:K653)</f>
        <v>3.4902463465828338E-3</v>
      </c>
      <c r="L651" s="1">
        <f t="shared" si="693"/>
        <v>3.5517971500142308E-3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3.2522946699603326E-3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3.4902463465828338E-3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3.5517971500142308E-3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0.34965034965035002</v>
      </c>
      <c r="K655" s="4">
        <f t="shared" si="694"/>
        <v>0.34965034965035008</v>
      </c>
      <c r="L655" s="4">
        <f t="shared" ref="L655" si="695">IFERROR(SUM(L635,L625,L615)/L645,"-")</f>
        <v>0.34965034965035008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0.5932203389830516</v>
      </c>
      <c r="K656" s="4">
        <f t="shared" si="696"/>
        <v>0.59322033898305071</v>
      </c>
      <c r="L656" s="4">
        <f t="shared" ref="L656" si="697">IFERROR(SUM(L637,L627,L617)/L647,"-")</f>
        <v>0.59322033898305082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0.7000000000000004</v>
      </c>
      <c r="L658" s="4">
        <f t="shared" ref="L658" si="699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0.85925925925925883</v>
      </c>
      <c r="K660" s="4">
        <f t="shared" si="701"/>
        <v>0.85925925925925961</v>
      </c>
      <c r="L660" s="4">
        <f t="shared" ref="L660" si="702">IFERROR(SUM(L642,L632,L622)/L652,"-")</f>
        <v>0.85925925925925872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9.0199167611490818</v>
      </c>
      <c r="K662" s="3">
        <f t="shared" si="704"/>
        <v>9.0199654740027491</v>
      </c>
      <c r="L662" s="3">
        <f t="shared" ref="L662" si="705">SUM(L663,L667,L676)</f>
        <v>12.251881980303319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9.0199167611490818</v>
      </c>
      <c r="K663" s="1">
        <f>[2]Other_transformation!G$28</f>
        <v>9.0199654740027491</v>
      </c>
      <c r="L663" s="1">
        <f>[2]Other_transformation!H$28</f>
        <v>12.245960923212861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9.0197773407729791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7.6928547020684084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10.865866546185284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1.3942037610250365E-4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1.2934886147964593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1.3685972163083473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3.3622157137882171E-2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1.1497160719229503E-2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5.9210570904580269E-3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3.9944064964761664E-3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1.9266505939818607E-3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5.9210570904580269E-3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3.9944064964761664E-3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1.9266505939818607E-3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11.986600347041973</v>
      </c>
      <c r="K679" s="3">
        <f t="shared" si="722"/>
        <v>11.633927856810224</v>
      </c>
      <c r="L679" s="3">
        <f t="shared" ref="L679" si="723">SUM(L680,L684,L686,L695)</f>
        <v>14.940900427419276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11.986600347041973</v>
      </c>
      <c r="K680" s="1">
        <f t="shared" si="724"/>
        <v>11.628903856318358</v>
      </c>
      <c r="L680" s="1">
        <f t="shared" ref="L680" si="725">SUM(L681:L683)</f>
        <v>14.931574919857805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11.98641507079466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9.9262641317011724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13.251056763640591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1.8527624731229736E-4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1.6690175674793031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1.6690209954979849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3.3622157137882171E-2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1.1497160719229503E-2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5.0240004918674494E-3</v>
      </c>
      <c r="L684" s="1">
        <f t="shared" si="732"/>
        <v>1.2774623021366105E-3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5.0240004918674494E-3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1.2774623021366105E-3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8.0480452593340319E-3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5.255798021679161E-3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2.7922472376548705E-3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8.0480452593340319E-3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5.255798021679161E-3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2.7922472376548705E-3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0.75249999999999984</v>
      </c>
      <c r="K699" s="4">
        <f t="shared" si="749"/>
        <v>0.77500000000000002</v>
      </c>
      <c r="L699" s="4">
        <f t="shared" ref="L699" si="750">IFERROR(L664/L681,"-")</f>
        <v>0.82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0.75249999999999939</v>
      </c>
      <c r="K700" s="4">
        <f t="shared" si="752"/>
        <v>0.77499999999999958</v>
      </c>
      <c r="L700" s="4">
        <f t="shared" ref="L700" si="753">IFERROR(L665/L682,"-")</f>
        <v>0.81999999999999984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0.76000000000000079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0.69000000000000006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2.4515337412097131</v>
      </c>
      <c r="K706" s="1">
        <f>[2]Other_transformation!G$39</f>
        <v>2.8155440091843125</v>
      </c>
      <c r="L706" s="1">
        <f>[2]Other_transformation!H$39</f>
        <v>3.1839067879060621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2.6861691417925533</v>
      </c>
      <c r="K707" s="1">
        <f>[2]Other_transformation!G$38</f>
        <v>3.0850186998029248</v>
      </c>
      <c r="L707" s="1">
        <f>[2]Other_transformation!H$38</f>
        <v>3.4886373457772022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0.91265054871925844</v>
      </c>
      <c r="K708" s="14">
        <f t="shared" si="762"/>
        <v>0.91265054871925844</v>
      </c>
      <c r="L708" s="14">
        <f t="shared" ref="L708" si="763">L706/L707</f>
        <v>0.91265054871925877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6.6141888433490381</v>
      </c>
      <c r="K709" s="17" cm="1">
        <f t="array" ref="K709">SUMPRODUCT(("CT_CWODPLT"=[2]OUT_SyntheticFuels!$C$4:$C$1000)*1,("Var_Fout"=[2]OUT_SyntheticFuels!$B$4:$B$1000)*1,[2]OUT_SyntheticFuels!J$4:J$1000)</f>
        <v>6.8011908904420499</v>
      </c>
      <c r="L709" s="17" cm="1">
        <f t="array" ref="L709">SUMPRODUCT(("CT_CWODPLT"=[2]OUT_SyntheticFuels!$C$4:$C$1000)*1,("Var_Fout"=[2]OUT_SyntheticFuels!$B$4:$B$1000)*1,[2]OUT_SyntheticFuels!K$4:K$1000)</f>
        <v>6.6522743703956655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6.6141888433490381</v>
      </c>
      <c r="K710" s="18">
        <f t="shared" si="764"/>
        <v>6.8011908904420499</v>
      </c>
      <c r="L710" s="18">
        <f t="shared" ref="L710" si="765">L709</f>
        <v>6.6522743703956655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7.8740343373202828</v>
      </c>
      <c r="K711" s="17" cm="1">
        <f t="array" ref="K711">SUMPRODUCT(("CT_CWODPLT"=[2]OUT_SyntheticFuels!$C$4:$C$1000)*1,("Var_Fin"=[2]OUT_SyntheticFuels!$B$4:$B$1000)*1,[2]OUT_SyntheticFuels!J$4:J$1000)</f>
        <v>8.0966558219548226</v>
      </c>
      <c r="L711" s="17" cm="1">
        <f t="array" ref="L711">SUMPRODUCT(("CT_CWODPLT"=[2]OUT_SyntheticFuels!$C$4:$C$1000)*1,("Var_Fin"=[2]OUT_SyntheticFuels!$B$4:$B$1000)*1,[2]OUT_SyntheticFuels!K$4:K$1000)</f>
        <v>7.919374250471038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7.8740343373202828</v>
      </c>
      <c r="K712" s="18">
        <f t="shared" si="766"/>
        <v>8.0966558219548226</v>
      </c>
      <c r="L712" s="18">
        <f t="shared" ref="L712" si="767">L711</f>
        <v>7.919374250471038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0.84000000000000008</v>
      </c>
      <c r="K713" s="14">
        <f t="shared" si="768"/>
        <v>0.83999999999999986</v>
      </c>
      <c r="L713" s="14">
        <f t="shared" ref="L713" si="769">IFERROR(L709/L711,"-")</f>
        <v>0.83999999999999919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5.5628336633830062E-3</v>
      </c>
      <c r="L714" s="17">
        <f t="shared" ref="L714" si="771">L715+L717</f>
        <v>0.2316744077750979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4.4282332628728502E-4</v>
      </c>
      <c r="L715" s="18">
        <f t="shared" si="772"/>
        <v>3.5423290513897283E-3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4.4282332628728502E-4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3.5423290513897283E-3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5.1200103370957215E-3</v>
      </c>
      <c r="L717" s="18">
        <f t="shared" ref="L717" si="775">SUM(L718:L720)</f>
        <v>0.22813207872370816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2.6153205834032545E-3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6.485521961774815E-2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2.144860355067931E-3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0.16327685910596001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3.5982939862453604E-4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9.9801703115432634E-3</v>
      </c>
      <c r="L721" s="17">
        <f t="shared" si="777"/>
        <v>0.34967350959878524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9.9801703115432634E-3</v>
      </c>
      <c r="L722" s="18">
        <f t="shared" ref="L722" si="780">SUM(L723,L725)</f>
        <v>0.34967350959878524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5.7509522894452693E-4</v>
      </c>
      <c r="L723" s="18">
        <f t="shared" si="782"/>
        <v>4.6004273394671894E-3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5.7509522894452693E-4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4.6004273394671894E-3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9.4050750825987357E-3</v>
      </c>
      <c r="L725" s="18">
        <f t="shared" ref="L725" si="784">SUM(L726:L728)</f>
        <v>0.34507308225931804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5.5740782104007442E-3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0.11182042639366065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3.0640862215256214E-3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0.23325265586565741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7.6691065067236927E-4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0.7699999999999988</v>
      </c>
      <c r="L730" s="14">
        <f t="shared" ref="L730" si="787">IFERROR(L716/L724,"-")</f>
        <v>0.76999999999999835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0.46919337775406417</v>
      </c>
      <c r="L731" s="16">
        <f t="shared" ref="L731" si="790">IFERROR(L718/L726,"-")</f>
        <v>0.57999438661973246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0.69999999999999873</v>
      </c>
      <c r="L732" s="16">
        <f t="shared" ref="L732" si="792">IFERROR(L719/L727,"-")</f>
        <v>0.69999999999999929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0.46919337775406406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4.5284673024627905E-4</v>
      </c>
      <c r="L734" s="17">
        <f t="shared" si="799"/>
        <v>1.7003553168218336E-2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4.5284673024627905E-4</v>
      </c>
      <c r="L735" s="18">
        <f t="shared" si="804"/>
        <v>1.7003553168218336E-2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3.6796963851878309E-4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8.4872682517634894E-5</v>
      </c>
      <c r="L737" s="18">
        <f>IFERROR(L735-L736-L738,0)</f>
        <v>1.7003553168218336E-2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4.4092098610627001E-9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2.4975235602602857E-5</v>
      </c>
      <c r="L739" s="18">
        <f t="shared" si="810"/>
        <v>1.9978735849838082E-4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2.4975235602602857E-5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1.9978735849838082E-4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4.2787149464367619E-4</v>
      </c>
      <c r="L741" s="18">
        <f t="shared" si="817"/>
        <v>1.6803765809719956E-2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2.3697636103697765E-4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4.7539336077000996E-3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1.5829069420401345E-4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1.2049832202019857E-2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3.2604439402685151E-5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2.0294125589939001E-5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2.0294125589939001E-5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3.4767551292884407E-4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1.9255986647148768E-4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1.2862225922545824E-4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2.6493387231898211E-5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4.6808668375501896E-6</v>
      </c>
      <c r="L751" s="18">
        <f t="shared" ref="L751" si="833">IFERROR(L$737/L$735,0)*L739</f>
        <v>1.9978735849838082E-4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4.6808668375501896E-6</v>
      </c>
      <c r="L752" s="18">
        <f t="shared" ref="L752" si="835">IFERROR(L$737/L$735,0)*L740</f>
        <v>1.9978735849838082E-4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8.0191815680084706E-5</v>
      </c>
      <c r="L753" s="18">
        <f t="shared" ref="L753" si="839">IFERROR(L$737/L$735,0)*L741</f>
        <v>1.6803765809719956E-2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4.4414187209737708E-5</v>
      </c>
      <c r="L754" s="18">
        <f t="shared" ref="L754" si="841">IFERROR(L$737/L$735,0)*L742</f>
        <v>4.7539336077000996E-3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2.9666893757556622E-5</v>
      </c>
      <c r="L755" s="18">
        <f t="shared" ref="L755" si="843">IFERROR(L$737/L$735,0)*L743</f>
        <v>1.2049832202019857E-2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6.110734712790388E-6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2.4317511366698354E-10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2.4317511366698354E-10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4.1660347473957163E-9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2.3073557522536226E-9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1.5412209985909054E-9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3.1745799655118933E-10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143.5458601252835</v>
      </c>
      <c r="K763" s="17">
        <f t="shared" si="862"/>
        <v>138.75823675263348</v>
      </c>
      <c r="L763" s="17">
        <f t="shared" ref="L763" si="863">L764+L768+L778+L789+L791+L803+L805+L807+L811+L813+L815</f>
        <v>137.58938047416225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67.476850688543379</v>
      </c>
      <c r="K764" s="18">
        <f>[2]Industry!G$11</f>
        <v>66.252047355425674</v>
      </c>
      <c r="L764" s="18">
        <f>[2]Industry!H$11</f>
        <v>68.472113316739808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12.546109773632587</v>
      </c>
      <c r="K765" s="1">
        <f>K764-K766-K767</f>
        <v>12.529562988062594</v>
      </c>
      <c r="L765" s="1">
        <f>L764-L766-L767</f>
        <v>12.51874268056946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2.2948712624069652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2.2554830263864774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2.6708219584390878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52.635869652503821</v>
      </c>
      <c r="K767" s="1">
        <f>[2]Industry!G$11-[2]Industry!G$33</f>
        <v>51.467001340976601</v>
      </c>
      <c r="L767" s="1">
        <f>[2]Industry!H$11-[2]Industry!H$33</f>
        <v>53.282548677731256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4.8457639583476082</v>
      </c>
      <c r="K768" s="1">
        <f t="shared" si="866"/>
        <v>4.827301720915889</v>
      </c>
      <c r="L768" s="1">
        <f t="shared" ref="L768" si="867">SUM(L771,L776)</f>
        <v>0.96341632515754527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4.842464114965308</v>
      </c>
      <c r="K769" s="1">
        <f t="shared" si="868"/>
        <v>4.8167472092513943</v>
      </c>
      <c r="L769" s="1">
        <f t="shared" ref="L769" si="869">SUM(L773,L777)</f>
        <v>0.96341632515754527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3.2998433822995321E-3</v>
      </c>
      <c r="K770" s="1">
        <f t="shared" si="870"/>
        <v>1.0554511664494533E-2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3.9951144714728812</v>
      </c>
      <c r="K771" s="1">
        <f t="shared" si="872"/>
        <v>3.863891030497359</v>
      </c>
      <c r="L771" s="1">
        <f t="shared" ref="L771" si="873">SUM(L772,L774)</f>
        <v>1.2780562222574187E-5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3.9918146280905815</v>
      </c>
      <c r="K772" s="1">
        <f>[2]Industry!G$34</f>
        <v>3.8533365188328643</v>
      </c>
      <c r="L772" s="1">
        <f>[2]Industry!H$34</f>
        <v>1.2780562222574187E-5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3.9918146280905815</v>
      </c>
      <c r="K773" s="1">
        <f t="shared" si="874"/>
        <v>3.8533365188328643</v>
      </c>
      <c r="L773" s="1">
        <f t="shared" ref="L773" si="875">L772</f>
        <v>1.2780562222574187E-5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3.2998433822995321E-3</v>
      </c>
      <c r="K774" s="1">
        <f>[2]Industry!G$35</f>
        <v>1.0554511664494533E-2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3.2998433822995321E-3</v>
      </c>
      <c r="K775" s="1">
        <f t="shared" si="876"/>
        <v>1.0554511664494533E-2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0.85064948687472663</v>
      </c>
      <c r="K776" s="1">
        <f>[2]Industry!G$36</f>
        <v>0.96341069041853022</v>
      </c>
      <c r="L776" s="1">
        <f>[2]Industry!H$36</f>
        <v>0.96340354459532274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0.85064948687472663</v>
      </c>
      <c r="K777" s="1">
        <f t="shared" si="878"/>
        <v>0.96341069041853022</v>
      </c>
      <c r="L777" s="1">
        <f t="shared" ref="L777" si="879">L776</f>
        <v>0.96340354459532274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21.239603228774733</v>
      </c>
      <c r="K778" s="1">
        <f>SUM([2]Industry!G$37:G$39)</f>
        <v>17.333224012016146</v>
      </c>
      <c r="L778" s="1">
        <f>SUM([2]Industry!H$37:H$39)</f>
        <v>12.586855587514592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11.956977627849916</v>
      </c>
      <c r="K779" s="1">
        <f>SUM([2]Industry!G$37:G$38)-K780</f>
        <v>6.7896423975710309</v>
      </c>
      <c r="L779" s="1">
        <f>SUM([2]Industry!H$37:H$38)-L780</f>
        <v>1.469667403513967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9.2826256009248169</v>
      </c>
      <c r="K781" s="1">
        <f t="shared" si="884"/>
        <v>10.543581614445115</v>
      </c>
      <c r="L781" s="1">
        <f t="shared" ref="L781" si="885">L778-L779</f>
        <v>11.117188184000625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9.7179078553941949</v>
      </c>
      <c r="K782" s="1">
        <f>[2]Industry!G$37</f>
        <v>4.9157400738868535</v>
      </c>
      <c r="L782" s="1">
        <f>[2]Industry!H$37</f>
        <v>0.43106353360979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9.7179078553941949</v>
      </c>
      <c r="K783" s="1">
        <f>[2]Industry!G$37*K779/SUM(K779:K780)</f>
        <v>4.9157400738868535</v>
      </c>
      <c r="L783" s="1">
        <f>[2]Industry!H$37*L779/SUM(L779:L780)</f>
        <v>0.43106353360978994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11.521695373380538</v>
      </c>
      <c r="K785" s="1">
        <f t="shared" si="892"/>
        <v>12.417483938129292</v>
      </c>
      <c r="L785" s="1">
        <f t="shared" ref="L785" si="893">SUM(L786:L788)</f>
        <v>12.155792053904802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2.2390697724557223</v>
      </c>
      <c r="K786" s="1">
        <f>[2]Industry!G$38*K779/SUM(K779:K780)</f>
        <v>1.8739023236841776</v>
      </c>
      <c r="L786" s="1">
        <f>[2]Industry!H$38*L779/SUM(L779:L780)</f>
        <v>1.0386038699041771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9.2826256009248169</v>
      </c>
      <c r="K788" s="1">
        <f>[2]Industry!G$39</f>
        <v>10.543581614445115</v>
      </c>
      <c r="L788" s="1">
        <f>[2]Industry!H$39</f>
        <v>11.117188184000625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2.0766381025999502E-3</v>
      </c>
      <c r="K789" s="1">
        <f>[2]Industry!G$18</f>
        <v>1.2146049563273904E-2</v>
      </c>
      <c r="L789" s="1">
        <f>[2]Industry!H$18</f>
        <v>2.1919645827213809E-3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2.0766381025999502E-3</v>
      </c>
      <c r="K790" s="1">
        <f t="shared" si="896"/>
        <v>1.2146049563273904E-2</v>
      </c>
      <c r="L790" s="1">
        <f t="shared" ref="L790" si="897">L789</f>
        <v>2.1919645827213809E-3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14.486644887717251</v>
      </c>
      <c r="K791" s="1">
        <f>[2]Industry!G$19</f>
        <v>15.067872631847971</v>
      </c>
      <c r="L791" s="1">
        <f>[2]Industry!H$19</f>
        <v>20.391567088611456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6.8740192273505318</v>
      </c>
      <c r="K792" s="1">
        <f t="shared" si="900"/>
        <v>7.4708088313378793</v>
      </c>
      <c r="L792" s="1">
        <f t="shared" ref="L792" si="901">SUM(L793:L801)</f>
        <v>11.29460777730797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0.83731809032590021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0.41845935630019249</v>
      </c>
      <c r="K794" s="1">
        <f t="shared" si="906"/>
        <v>0.73267030793084276</v>
      </c>
      <c r="L794" s="1">
        <f t="shared" ref="L794" si="907">L241</f>
        <v>0.46571482316776863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1.9588676433391582E-2</v>
      </c>
      <c r="L795" s="1">
        <f t="shared" ref="L795" si="909">L242</f>
        <v>0.26931436042796725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1.5648271877138828E-3</v>
      </c>
      <c r="K796" s="1">
        <f t="shared" si="910"/>
        <v>2.6198215940854011E-3</v>
      </c>
      <c r="L796" s="1">
        <f t="shared" ref="L796" si="911">L243</f>
        <v>2.0180362511852123E-3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2.4554591168943988E-2</v>
      </c>
      <c r="K797" s="1">
        <f t="shared" si="912"/>
        <v>2.0393587501538579E-2</v>
      </c>
      <c r="L797" s="1">
        <f t="shared" ref="L797" si="913">L274</f>
        <v>1.4656651899975781E-3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1.3599550161247366E-2</v>
      </c>
      <c r="L798" s="1">
        <f t="shared" ref="L798" si="915">L275</f>
        <v>0.98850821505372422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5.5733661296840804</v>
      </c>
      <c r="K799" s="1">
        <f t="shared" si="916"/>
        <v>4.315304976107381</v>
      </c>
      <c r="L799" s="1">
        <f t="shared" ref="L799" si="917">L283</f>
        <v>3.6163148492055921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2.3164483629486678</v>
      </c>
      <c r="L800" s="1">
        <f t="shared" ref="L800" si="919">L284</f>
        <v>5.1605198324679531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1.8756232683701191E-2</v>
      </c>
      <c r="K801" s="1">
        <f t="shared" si="920"/>
        <v>5.0183548660725504E-2</v>
      </c>
      <c r="L801" s="1">
        <f t="shared" ref="L801" si="921">L289</f>
        <v>0.79075199554378228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7.6289517899650949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7.6287605931790985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8.5016877042601813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6.0853488132948694</v>
      </c>
      <c r="K803" s="1">
        <f t="shared" si="922"/>
        <v>6.1424044330854386</v>
      </c>
      <c r="L803" s="1">
        <f t="shared" si="922"/>
        <v>10.025625317224756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6.0853488132948694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6.1424044330854386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10.025625317224756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4.1059023043480707</v>
      </c>
      <c r="K805" s="1">
        <f t="shared" si="924"/>
        <v>4.0944423182576575</v>
      </c>
      <c r="L805" s="1">
        <f t="shared" si="924"/>
        <v>4.0717243063792674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4.1059023043480707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4.0944423182576575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4.0717243063792674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10.727767642769978</v>
      </c>
      <c r="K807" s="1">
        <f>[2]Industry!G$21</f>
        <v>10.62773031626258</v>
      </c>
      <c r="L807" s="1">
        <f>[2]Industry!H$21</f>
        <v>5.400043796125181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10.727767642769978</v>
      </c>
      <c r="K808" s="1">
        <f t="shared" si="926"/>
        <v>10.62773031626258</v>
      </c>
      <c r="L808" s="1">
        <f t="shared" ref="L808" si="927">L807</f>
        <v>5.400043796125181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10.727767642769978</v>
      </c>
      <c r="K810" s="1">
        <f t="shared" si="928"/>
        <v>10.62773031626258</v>
      </c>
      <c r="L810" s="1">
        <f t="shared" ref="L810" si="929">L808</f>
        <v>5.400043796125181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8.8217061778476852E-2</v>
      </c>
      <c r="K811" s="1">
        <f>[2]Industry!G$22</f>
        <v>6.2223876733462337E-2</v>
      </c>
      <c r="L811" s="1">
        <f>[2]Industry!H$22</f>
        <v>5.5468448076777359E-2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8.8217061778476852E-2</v>
      </c>
      <c r="K812" s="1">
        <f t="shared" si="932"/>
        <v>6.2223876733462337E-2</v>
      </c>
      <c r="L812" s="1">
        <f t="shared" ref="L812" si="933">L811</f>
        <v>5.5468448076777359E-2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9.2824553488552084</v>
      </c>
      <c r="K813" s="1">
        <f>[2]Industry!G$23</f>
        <v>9.0891356192594692</v>
      </c>
      <c r="L813" s="1">
        <f>[2]Industry!H$23</f>
        <v>9.0750895983610089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9.2824553488552084</v>
      </c>
      <c r="K814" s="1">
        <f t="shared" si="936"/>
        <v>9.0891356192594692</v>
      </c>
      <c r="L814" s="1">
        <f t="shared" ref="L814" si="937">L813</f>
        <v>9.0750895983610089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5.2052295527513639</v>
      </c>
      <c r="K815" s="1">
        <f>[2]Industry!G$24</f>
        <v>5.2497084192659127</v>
      </c>
      <c r="L815" s="1">
        <f>[2]Industry!H$24</f>
        <v>6.5452847253891573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5.1982503498994577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5.2475011032883305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6.5417500129544699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6.9792028519062299E-3</v>
      </c>
      <c r="K817" s="1">
        <f t="shared" si="942"/>
        <v>2.2073159775821694E-3</v>
      </c>
      <c r="L817" s="1">
        <f t="shared" ref="L817" si="943">L815-L816</f>
        <v>3.5347124346873926E-3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77.516945120721047</v>
      </c>
      <c r="K818" s="17">
        <f>[2]Industry!G$71</f>
        <v>77.996112667418458</v>
      </c>
      <c r="L818" s="17">
        <f>[2]Industry!H$71</f>
        <v>78.646350894360438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70.742767815083482</v>
      </c>
      <c r="K819" s="18">
        <f t="shared" si="944"/>
        <v>69.583242120302501</v>
      </c>
      <c r="L819" s="18">
        <f t="shared" ref="L819" si="945">SUM(L820:L822)</f>
        <v>71.515013379840155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10.613600459530341</v>
      </c>
      <c r="K820" s="1">
        <f>[2]Industry!G$55</f>
        <v>10.613602190923816</v>
      </c>
      <c r="L820" s="1">
        <f>[2]Industry!H$55</f>
        <v>10.632411839837552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7.4931216123064228</v>
      </c>
      <c r="K821" s="1">
        <f>[2]Industry!G$56</f>
        <v>7.5029841296748083</v>
      </c>
      <c r="L821" s="1">
        <f>[2]Industry!H$56</f>
        <v>9.2125719713935581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52.636045743246726</v>
      </c>
      <c r="K822" s="1">
        <f>[2]Industry!G$3-([2]Industry!G$6-[2]Industry!G$70)</f>
        <v>51.466655799703872</v>
      </c>
      <c r="L822" s="1">
        <f>[2]Industry!H$3-([2]Industry!H$6-[2]Industry!H$70)</f>
        <v>51.670029568609053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3.8128156660491843</v>
      </c>
      <c r="K823" s="1">
        <f t="shared" si="947"/>
        <v>3.8128662465162724</v>
      </c>
      <c r="L823" s="1">
        <f t="shared" ref="L823" si="948">SUM(L824:L825)</f>
        <v>0.76719581285625171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3.8105121691281281</v>
      </c>
      <c r="K824" s="1">
        <f>[2]Industry!G$57</f>
        <v>3.8054213578509297</v>
      </c>
      <c r="L824" s="1">
        <f>[2]Industry!H$57</f>
        <v>0.76719581285625171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2.3034969210564667E-3</v>
      </c>
      <c r="K825" s="1">
        <f>[2]Industry!G$58</f>
        <v>7.4448886653428279E-3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16.577147523115286</v>
      </c>
      <c r="K826" s="1">
        <f t="shared" si="949"/>
        <v>13.151794514391783</v>
      </c>
      <c r="L826" s="1">
        <f t="shared" ref="L826" si="950">SUM(L827:L829)</f>
        <v>9.2431885546816694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9.9629446621891624</v>
      </c>
      <c r="K827" s="1">
        <f>[2]Industry!G$59</f>
        <v>5.6508843382610898</v>
      </c>
      <c r="L827" s="1">
        <f>[2]Industry!H$59</f>
        <v>1.2319736564325316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1.4256058668568784E-2</v>
      </c>
      <c r="K828" s="1">
        <f>[2]Industry!G$60</f>
        <v>4.4236482602169691E-3</v>
      </c>
      <c r="L828" s="1">
        <f>[2]Industry!H$60</f>
        <v>6.8394057686760393E-3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6.5999468022575556</v>
      </c>
      <c r="K829" s="1">
        <f>[2]Industry!G$68</f>
        <v>7.4964865278704762</v>
      </c>
      <c r="L829" s="1">
        <f>[2]Industry!H$68</f>
        <v>8.0043754924804613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1.396539123998468E-3</v>
      </c>
      <c r="K830" s="1">
        <f t="shared" si="953"/>
        <v>8.198583455209886E-3</v>
      </c>
      <c r="L830" s="1">
        <f t="shared" si="953"/>
        <v>1.4905359162505388E-3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1.396539123998468E-3</v>
      </c>
      <c r="K831" s="1">
        <f>[2]Industry!G$61</f>
        <v>8.198583455209886E-3</v>
      </c>
      <c r="L831" s="1">
        <f>[2]Industry!H$61</f>
        <v>1.4905359162505388E-3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13.607697053080688</v>
      </c>
      <c r="K832" s="1">
        <f t="shared" si="954"/>
        <v>14.232415641687261</v>
      </c>
      <c r="L832" s="1">
        <f t="shared" ref="L832" si="955">L833+L843</f>
        <v>18.777271947097304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6.4416164598839991</v>
      </c>
      <c r="K833" s="1">
        <f>[2]Industry!G$62</f>
        <v>7.0287503390578374</v>
      </c>
      <c r="L833" s="1">
        <f>[2]Industry!H$62</f>
        <v>10.700668628050135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0.78464749870664163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0.392136621703157</v>
      </c>
      <c r="K835" s="1">
        <f t="shared" si="958"/>
        <v>0.68931715314207787</v>
      </c>
      <c r="L835" s="1">
        <f t="shared" ref="L835" si="959">IFERROR(L794/L$792,0)*L$833</f>
        <v>0.44122470617364351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1.8429586304678443E-2</v>
      </c>
      <c r="L836" s="1">
        <f t="shared" ref="L836" si="960">IFERROR(L795/L$792,0)*L$833</f>
        <v>0.25515217389884548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1.4663934207726822E-3</v>
      </c>
      <c r="K837" s="1">
        <f t="shared" si="958"/>
        <v>2.4648029863188451E-3</v>
      </c>
      <c r="L837" s="1">
        <f t="shared" ref="L837" si="961">IFERROR(L796/L$792,0)*L$833</f>
        <v>1.9119156352388573E-3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2.3010011087873573E-2</v>
      </c>
      <c r="K838" s="1">
        <f t="shared" si="958"/>
        <v>1.9186869628462336E-2</v>
      </c>
      <c r="L838" s="1">
        <f t="shared" ref="L838" si="962">IFERROR(L797/L$792,0)*L$833</f>
        <v>1.3885916029188891E-3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1.2794845238970402E-2</v>
      </c>
      <c r="L839" s="1">
        <f t="shared" ref="L839" si="963">IFERROR(L798/L$792,0)*L$833</f>
        <v>0.93652644287895581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5.2227795428745898</v>
      </c>
      <c r="K840" s="1">
        <f t="shared" si="958"/>
        <v>4.0599621806305795</v>
      </c>
      <c r="L840" s="1">
        <f t="shared" ref="L840" si="964">IFERROR(L799/L$792,0)*L$833</f>
        <v>3.4261470268841352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2.1793807851417974</v>
      </c>
      <c r="L841" s="1">
        <f t="shared" ref="L841" si="965">IFERROR(L800/L$792,0)*L$833</f>
        <v>4.8891483232082713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1.7576392090964798E-2</v>
      </c>
      <c r="K842" s="1">
        <f t="shared" si="958"/>
        <v>4.721411598495328E-2</v>
      </c>
      <c r="L842" s="1">
        <f t="shared" ref="L842" si="966">IFERROR(L801/L$792,0)*L$833</f>
        <v>0.74916944776812577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7.16608059319669</v>
      </c>
      <c r="K843" s="1">
        <f>[2]Industry!G$63</f>
        <v>7.2036653026294228</v>
      </c>
      <c r="L843" s="1">
        <f>[2]Industry!H$63</f>
        <v>8.0766033190471713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3.6207825439104457</v>
      </c>
      <c r="K844" s="1">
        <f t="shared" si="967"/>
        <v>3.664967978407645</v>
      </c>
      <c r="L844" s="1">
        <f t="shared" si="967"/>
        <v>6.0153751903348471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3.6207825439104457</v>
      </c>
      <c r="K845" s="1">
        <f>[2]Industry!G$64</f>
        <v>3.664967978407645</v>
      </c>
      <c r="L845" s="1">
        <f>[2]Industry!H$64</f>
        <v>6.0153751903348471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3.0537648388588794</v>
      </c>
      <c r="K846" s="1">
        <f t="shared" si="968"/>
        <v>3.0537715623671686</v>
      </c>
      <c r="L846" s="1">
        <f t="shared" si="968"/>
        <v>3.0537932297844499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3.0537648388588794</v>
      </c>
      <c r="K847" s="1">
        <f>[2]Industry!G$65</f>
        <v>3.0537715623671686</v>
      </c>
      <c r="L847" s="1">
        <f>[2]Industry!H$65</f>
        <v>3.0537932297844499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5.6642613153825536</v>
      </c>
      <c r="K848" s="1">
        <f t="shared" si="969"/>
        <v>5.6114416069866406</v>
      </c>
      <c r="L848" s="1">
        <f t="shared" si="969"/>
        <v>2.9376238250920981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5.6642613153825536</v>
      </c>
      <c r="K849" s="1">
        <f>[2]Industry!G$66</f>
        <v>5.6114416069866406</v>
      </c>
      <c r="L849" s="1">
        <f>[2]Industry!H$66</f>
        <v>2.9376238250920981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8.8217061778476852E-2</v>
      </c>
      <c r="K850" s="1">
        <f t="shared" si="970"/>
        <v>6.2223876733462337E-2</v>
      </c>
      <c r="L850" s="1">
        <f t="shared" si="970"/>
        <v>5.5468448076777359E-2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8.8217061778476852E-2</v>
      </c>
      <c r="K851" s="1">
        <f>[2]Industry!G$67</f>
        <v>6.2223876733462337E-2</v>
      </c>
      <c r="L851" s="1">
        <f>[2]Industry!H$67</f>
        <v>5.5468448076777359E-2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7.2097321673380037</v>
      </c>
      <c r="K852" s="1">
        <f t="shared" si="971"/>
        <v>7.2102523731294044</v>
      </c>
      <c r="L852" s="1">
        <f t="shared" si="971"/>
        <v>7.3335300396853613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7.2097321673380037</v>
      </c>
      <c r="K853" s="1">
        <f>[2]Industry!G$69</f>
        <v>7.2102523731294044</v>
      </c>
      <c r="L853" s="1">
        <f>[2]Industry!H$69</f>
        <v>7.3335300396853613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7.492869084219854</v>
      </c>
      <c r="K854" s="1">
        <f t="shared" si="972"/>
        <v>12.480762576756939</v>
      </c>
      <c r="L854" s="1">
        <f t="shared" ref="L854" si="973">SUM(L855:L856)</f>
        <v>15.171941745764085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1.7184607439730843</v>
      </c>
      <c r="K855" s="1">
        <f>[2]Industry!G$6-K856</f>
        <v>3.4091686136119534</v>
      </c>
      <c r="L855" s="1">
        <f>[2]Industry!H$6-L856</f>
        <v>4.5555122461597843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5.7744083402467696</v>
      </c>
      <c r="K856" s="1">
        <f>[2]Industry!G$70</f>
        <v>9.071593963144986</v>
      </c>
      <c r="L856" s="1">
        <f>[2]Industry!H$70</f>
        <v>10.616429499604301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0.84596744736255325</v>
      </c>
      <c r="K858" s="4">
        <f t="shared" si="974"/>
        <v>0.84708478667897757</v>
      </c>
      <c r="L858" s="4">
        <f t="shared" ref="L858" si="975">IFERROR(L820/L765,"-")</f>
        <v>0.84931946531182301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3.2651598959182122</v>
      </c>
      <c r="K859" s="4">
        <f t="shared" si="978"/>
        <v>3.3265531338071663</v>
      </c>
      <c r="L859" s="4">
        <f t="shared" ref="L859" si="979">IFERROR(L821/L766,"-")</f>
        <v>3.4493396095850861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1.0000033454513826</v>
      </c>
      <c r="K860" s="4">
        <f t="shared" si="980"/>
        <v>0.99999328615882555</v>
      </c>
      <c r="L860" s="4">
        <f t="shared" ref="L860" si="981">IFERROR(L822/L767,"-")</f>
        <v>0.96973644937904158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0.78689528278629839</v>
      </c>
      <c r="K861" s="4">
        <f t="shared" si="982"/>
        <v>0.79003966630051936</v>
      </c>
      <c r="L861" s="4">
        <f t="shared" ref="L861" si="983">IFERROR(L824/L769,"-")</f>
        <v>0.79632843332895975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0.69806249999999992</v>
      </c>
      <c r="K862" s="4">
        <f t="shared" si="982"/>
        <v>0.70537499999999964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0.83323269243087827</v>
      </c>
      <c r="K863" s="4">
        <f t="shared" si="985"/>
        <v>0.83228011246699418</v>
      </c>
      <c r="L863" s="4">
        <f t="shared" ref="L863" si="986">IFERROR(L827/L779,"-")</f>
        <v>0.83826698032962366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0.71100000000000119</v>
      </c>
      <c r="K865" s="4">
        <f t="shared" si="985"/>
        <v>0.71099999999999997</v>
      </c>
      <c r="L865" s="4">
        <f t="shared" ref="L865" si="988">IFERROR(L829/L781,"-")</f>
        <v>0.72000000000000097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0.67250000000000065</v>
      </c>
      <c r="K866" s="4">
        <f t="shared" si="989"/>
        <v>0.67500000000000004</v>
      </c>
      <c r="L866" s="4">
        <f t="shared" ref="L866" si="990">IFERROR(L831/L790,"-")</f>
        <v>0.67999999999999994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0.93709607826727093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0.93709607826727093</v>
      </c>
      <c r="K868" s="4">
        <f t="shared" si="993"/>
        <v>0.94082856324395092</v>
      </c>
      <c r="L868" s="4">
        <f t="shared" ref="L868" si="994">IFERROR(L835/L794,"-")</f>
        <v>0.94741391990157287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0.94082856324395092</v>
      </c>
      <c r="L869" s="4">
        <f t="shared" ref="L869" si="995">IFERROR(L836/L795,"-")</f>
        <v>0.94741391990157287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0.93709607826727093</v>
      </c>
      <c r="K870" s="4">
        <f t="shared" si="993"/>
        <v>0.94082856324395092</v>
      </c>
      <c r="L870" s="4">
        <f t="shared" ref="L870" si="996">IFERROR(L837/L796,"-")</f>
        <v>0.94741391990157298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0.93709607826727082</v>
      </c>
      <c r="K871" s="4">
        <f t="shared" si="993"/>
        <v>0.94082856324395092</v>
      </c>
      <c r="L871" s="4">
        <f t="shared" ref="L871" si="997">IFERROR(L838/L797,"-")</f>
        <v>0.94741391990157287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0.94082856324395103</v>
      </c>
      <c r="L872" s="4">
        <f t="shared" ref="L872" si="998">IFERROR(L839/L798,"-")</f>
        <v>0.94741391990157287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0.93709607826727093</v>
      </c>
      <c r="K873" s="4">
        <f t="shared" si="993"/>
        <v>0.94082856324395103</v>
      </c>
      <c r="L873" s="4">
        <f t="shared" ref="L873" si="999">IFERROR(L840/L799,"-")</f>
        <v>0.94741391990157287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0.94082856324395092</v>
      </c>
      <c r="L874" s="4">
        <f t="shared" ref="L874" si="1000">IFERROR(L841/L800,"-")</f>
        <v>0.94741391990157287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0.93709607826727104</v>
      </c>
      <c r="K875" s="4">
        <f t="shared" si="993"/>
        <v>0.94082856324395103</v>
      </c>
      <c r="L875" s="4">
        <f t="shared" ref="L875" si="1001">IFERROR(L842/L801,"-")</f>
        <v>0.94741391990157275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0.9393270255846613</v>
      </c>
      <c r="K876" s="4">
        <f>IFERROR(K843/K802,"-")</f>
        <v>0.94427727999096545</v>
      </c>
      <c r="L876" s="4">
        <f>IFERROR(L843/L802,"-")</f>
        <v>0.94999999999999984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0.59499999999999975</v>
      </c>
      <c r="K877" s="4">
        <f t="shared" si="1002"/>
        <v>0.59666666666666668</v>
      </c>
      <c r="L877" s="4">
        <f t="shared" ref="L877" si="1003">IFERROR(L845/L804,"-")</f>
        <v>0.59999999999999931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0.74375000000000047</v>
      </c>
      <c r="K878" s="4">
        <f t="shared" si="1004"/>
        <v>0.74583333333333313</v>
      </c>
      <c r="L878" s="4">
        <f t="shared" ref="L878" si="1005">IFERROR(L847/L806,"-")</f>
        <v>0.74999999999999989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0.52800000000000047</v>
      </c>
      <c r="K879" s="4">
        <f t="shared" si="1006"/>
        <v>0.5279999999999998</v>
      </c>
      <c r="L879" s="4">
        <f t="shared" ref="L879" si="1007">IFERROR(L849/L808,"-")</f>
        <v>0.54399999999999993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0.7767052893205858</v>
      </c>
      <c r="K881" s="4">
        <f t="shared" si="1010"/>
        <v>0.79328251609000133</v>
      </c>
      <c r="L881" s="4">
        <f t="shared" ref="L881" si="1011">IFERROR(L853/L814,"-")</f>
        <v>0.80809450531593885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116.17803929700048</v>
      </c>
      <c r="K882" s="17">
        <f t="shared" si="1012"/>
        <v>109.89563032290769</v>
      </c>
      <c r="L882" s="17">
        <f t="shared" ref="L882" si="1013">L883+L887+L894+L905+L913+L915+L917+L919+L923</f>
        <v>97.762738357212143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59.67741698400809</v>
      </c>
      <c r="K883" s="1">
        <f>[2]Services!G$11</f>
        <v>59.009591921957323</v>
      </c>
      <c r="L883" s="1">
        <f>[2]Services!H$11</f>
        <v>56.046174272377954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0.53191941606366211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0.45320754820361603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0.32167652769109989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4.8617212969674224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6.0058595195858127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6.7492645443944346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54.283776270977008</v>
      </c>
      <c r="K886" s="1">
        <f>[2]Services!G$11-[2]Services!G$28</f>
        <v>52.550524854167897</v>
      </c>
      <c r="L886" s="1">
        <f>[2]Services!H$11-[2]Services!H$28</f>
        <v>48.975233200292422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10.26326039727102</v>
      </c>
      <c r="K887" s="1">
        <f t="shared" si="1016"/>
        <v>5.7533006020566715</v>
      </c>
      <c r="L887" s="1">
        <f t="shared" si="1016"/>
        <v>0.24008627063850524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10.26326039727102</v>
      </c>
      <c r="K888" s="1">
        <f t="shared" si="1017"/>
        <v>5.7533006020566715</v>
      </c>
      <c r="L888" s="1">
        <f t="shared" ref="L888" si="1018">SUM(L891,L893)</f>
        <v>0.24008627063850524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10.260970460558655</v>
      </c>
      <c r="K889" s="1">
        <f t="shared" si="1019"/>
        <v>5.7522837432809331</v>
      </c>
      <c r="L889" s="1">
        <f t="shared" si="1019"/>
        <v>1.2242544691878297E-5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10.260970460558655</v>
      </c>
      <c r="K890" s="1">
        <f>[2]Services!G$12</f>
        <v>5.7522837432809331</v>
      </c>
      <c r="L890" s="1">
        <f>[2]Services!H$12</f>
        <v>1.2242544691878297E-5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10.260970460558655</v>
      </c>
      <c r="K891" s="1">
        <f t="shared" si="1020"/>
        <v>5.7522837432809331</v>
      </c>
      <c r="L891" s="1">
        <f t="shared" ref="L891" si="1021">L890</f>
        <v>1.2242544691878297E-5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2.2899367123657465E-3</v>
      </c>
      <c r="K892">
        <f t="shared" si="1022"/>
        <v>1.0168587757387283E-3</v>
      </c>
      <c r="L892">
        <f t="shared" si="1022"/>
        <v>0.24007402809381337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2.2899367123657465E-3</v>
      </c>
      <c r="K893">
        <f>[2]Services!G$13</f>
        <v>1.0168587757387283E-3</v>
      </c>
      <c r="L893">
        <f>[2]Services!H$13</f>
        <v>0.24007402809381337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14.542683375291332</v>
      </c>
      <c r="K894" s="1">
        <f t="shared" si="1023"/>
        <v>9.9972713160011217</v>
      </c>
      <c r="L894" s="1">
        <f t="shared" ref="L894" si="1024">SUM(L895:L897)</f>
        <v>5.6870532918555234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12.813247428538432</v>
      </c>
      <c r="K895" s="1">
        <f>SUM([2]Services!G$14:G$15)</f>
        <v>7.8672832545766083</v>
      </c>
      <c r="L895" s="1">
        <f>SUM([2]Services!H$14:H$15)</f>
        <v>3.5116667690946177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1.729435946752901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2.1299880614245126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2.1753865227609053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12.811724546389888</v>
      </c>
      <c r="K898" s="1">
        <f>[2]Services!G$14</f>
        <v>7.7370718564181242</v>
      </c>
      <c r="L898" s="1">
        <f>[2]Services!H$14</f>
        <v>3.5109394266608125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11.288136608824734</v>
      </c>
      <c r="K899" s="1">
        <f>[2]Services!G$14*IFERROR(K895/SUM(K895:K896),0)</f>
        <v>6.0886349816303653</v>
      </c>
      <c r="L899" s="1">
        <f>[2]Services!H$14*IFERROR(L895/SUM(L895:L896),0)</f>
        <v>2.1679503743293043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1.5235879375651535</v>
      </c>
      <c r="K900" s="1">
        <f t="shared" si="1028"/>
        <v>1.6484368747877589</v>
      </c>
      <c r="L900" s="1">
        <f t="shared" ref="L900" si="1029">L898-L899</f>
        <v>1.3429890523315082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1.5228821485444434E-3</v>
      </c>
      <c r="K901" s="1">
        <f>[2]Services!G$15+K904</f>
        <v>0.13021139815848395</v>
      </c>
      <c r="L901" s="1">
        <f>[2]Services!H$15+L904</f>
        <v>7.2734243380526771E-4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1.341778904913638E-3</v>
      </c>
      <c r="K902" s="1">
        <f>[2]Services!G$15*K895/SUM(K895:K896)</f>
        <v>0.10246895576872361</v>
      </c>
      <c r="L902" s="1">
        <f>[2]Services!H$15*L895/SUM(L895:L896)</f>
        <v>4.4912261648826624E-4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1.8110324363080553E-4</v>
      </c>
      <c r="K903" s="1">
        <f>[2]Services!G$15*K896/SUM(K895:K896)</f>
        <v>2.7742442389760331E-2</v>
      </c>
      <c r="L903" s="1">
        <f>[2]Services!H$15*L896/SUM(L895:L896)</f>
        <v>2.7821981731700142E-4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7.7399073186750238</v>
      </c>
      <c r="K905" s="1">
        <f>[2]Services!G$17</f>
        <v>8.2550878357962993</v>
      </c>
      <c r="L905" s="1">
        <f>[2]Services!H$17</f>
        <v>8.0637371626360572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5.6082862473759753E-3</v>
      </c>
      <c r="K911" s="1">
        <f t="shared" si="1037"/>
        <v>1.9246797768972871E-2</v>
      </c>
      <c r="L911" s="1">
        <f t="shared" ref="L911" si="1038">L290</f>
        <v>1.1661427886080997E-2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7.7399073186750238</v>
      </c>
      <c r="K912" s="1">
        <f t="shared" si="1039"/>
        <v>8.2550878357962993</v>
      </c>
      <c r="L912" s="1">
        <f t="shared" ref="L912" si="1040">L905-L906</f>
        <v>8.0637371626360572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10.001362218566861</v>
      </c>
      <c r="K913" s="1">
        <f t="shared" si="1041"/>
        <v>8.8461015841615023</v>
      </c>
      <c r="L913" s="1">
        <f t="shared" si="1041"/>
        <v>5.9783542881574094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10.001362218566861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8.8461015841615023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5.9783542881574094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1.3095075732838641</v>
      </c>
      <c r="K915" s="1">
        <f t="shared" si="1042"/>
        <v>1.40366115578761</v>
      </c>
      <c r="L915" s="1">
        <f t="shared" si="1042"/>
        <v>1.3370262524553682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1.3095075732838641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1.40366115578761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1.3370262524553682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0.81451993079485507</v>
      </c>
      <c r="K917" s="1">
        <f t="shared" si="1043"/>
        <v>0.95880461858475041</v>
      </c>
      <c r="L917" s="1">
        <f t="shared" si="1043"/>
        <v>1.1194114162118936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0.81451993079485507</v>
      </c>
      <c r="K918" s="1">
        <f>[2]Services!G$19</f>
        <v>0.95880461858475041</v>
      </c>
      <c r="L918" s="1">
        <f>[2]Services!H$19</f>
        <v>1.1194114162118936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4.8376375426392327E-3</v>
      </c>
      <c r="K919" s="1">
        <f>[2]Services!G$20</f>
        <v>1.406012037367531E-2</v>
      </c>
      <c r="L919" s="1">
        <f>[2]Services!H$20</f>
        <v>9.2526551329267584E-3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4.8376375426392327E-3</v>
      </c>
      <c r="K921" s="1">
        <f t="shared" si="1046"/>
        <v>1.406012037367531E-2</v>
      </c>
      <c r="L921" s="1">
        <f t="shared" si="1046"/>
        <v>9.2526551329267584E-3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4.8376375426392327E-3</v>
      </c>
      <c r="K922" s="1">
        <f>[2]Services!G$20</f>
        <v>1.406012037367531E-2</v>
      </c>
      <c r="L922" s="1">
        <f>[2]Services!H$20</f>
        <v>9.2526551329267584E-3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11.824543861566783</v>
      </c>
      <c r="K923" s="1">
        <f t="shared" si="1047"/>
        <v>15.657751168188746</v>
      </c>
      <c r="L923" s="1">
        <f t="shared" si="1047"/>
        <v>19.281642747746503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11.824543861566783</v>
      </c>
      <c r="K924" s="1">
        <f>[2]Services!G$21-K925</f>
        <v>15.657751168188746</v>
      </c>
      <c r="L924" s="1">
        <f>[2]Services!H$21-L925</f>
        <v>19.281642747746503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1.9001899891418681</v>
      </c>
      <c r="K925" s="1">
        <f>[2]Services!G$50-K896</f>
        <v>2.5037137164955574</v>
      </c>
      <c r="L925" s="1">
        <f>[2]Services!H$50-L896</f>
        <v>2.9921970200637462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60.164920916501735</v>
      </c>
      <c r="K926" s="17">
        <f>[2]Services!G$59</f>
        <v>59.73699742501762</v>
      </c>
      <c r="L926" s="17">
        <f>[2]Services!H$59</f>
        <v>58.314776695576079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71.235579632707086</v>
      </c>
      <c r="K927" s="1">
        <f t="shared" si="1050"/>
        <v>74.443223323473404</v>
      </c>
      <c r="L927" s="1">
        <f t="shared" ref="L927" si="1051">SUM(L928:L930)</f>
        <v>75.176970373767588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0.26553820319588523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0.22908778153094597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0.17082988133422866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16.686265158534205</v>
      </c>
      <c r="K929" s="1">
        <f>[2]Services!G$47</f>
        <v>21.663610687774558</v>
      </c>
      <c r="L929" s="1">
        <f>[2]Services!H$47</f>
        <v>26.030907292140938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54.283776270977</v>
      </c>
      <c r="K930" s="1">
        <f>[2]Services!G$3-([2]Services!G$6-[2]Services!G$58)</f>
        <v>52.550524854167897</v>
      </c>
      <c r="L930" s="1">
        <f>[2]Services!H$3-([2]Services!H$6-[2]Services!H$58)</f>
        <v>48.975233200292422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8.4116086974692816</v>
      </c>
      <c r="K931" s="1">
        <f t="shared" si="1054"/>
        <v>4.7153157486175763</v>
      </c>
      <c r="L931" s="1">
        <f t="shared" si="1054"/>
        <v>0.19865478284987137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8.4116086974692816</v>
      </c>
      <c r="K932" s="1">
        <f>[2]Services!G$48</f>
        <v>4.7153157486175763</v>
      </c>
      <c r="L932" s="1">
        <f>[2]Services!H$48</f>
        <v>0.19865478284987137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13.202607569737083</v>
      </c>
      <c r="K933" s="1">
        <f t="shared" si="1055"/>
        <v>9.5989250610804149</v>
      </c>
      <c r="L933" s="1">
        <f t="shared" ref="L933" si="1056">SUM(L934:L936)</f>
        <v>6.3292004011864869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9.5729816338423142</v>
      </c>
      <c r="K934" s="1">
        <f>[2]Services!G$49</f>
        <v>4.9652232831603449</v>
      </c>
      <c r="L934" s="1">
        <f>[2]Services!H$49</f>
        <v>1.1616168583618349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3.6296259358947691</v>
      </c>
      <c r="K935" s="1">
        <f>[2]Services!G$50</f>
        <v>4.63370177792007</v>
      </c>
      <c r="L935" s="1">
        <f>[2]Services!H$50</f>
        <v>5.1675835428246515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6.3766001699147452</v>
      </c>
      <c r="K937" s="1">
        <f t="shared" si="1061"/>
        <v>6.8010367991604106</v>
      </c>
      <c r="L937" s="1">
        <f t="shared" ref="L937" si="1062">L938+L944</f>
        <v>6.6433906304468806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6.3766001699147452</v>
      </c>
      <c r="K944" s="1">
        <f>[2]Services!G$52</f>
        <v>6.8010367991604106</v>
      </c>
      <c r="L944" s="1">
        <f>[2]Services!H$52</f>
        <v>6.6433906304468806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6.7637764589914351</v>
      </c>
      <c r="K945" s="1">
        <f t="shared" si="1070"/>
        <v>5.9873918672172701</v>
      </c>
      <c r="L945" s="1">
        <f t="shared" si="1070"/>
        <v>4.1287510276801438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6.7637764589914351</v>
      </c>
      <c r="K946" s="1">
        <f>[2]Services!G$53</f>
        <v>5.9873918672172701</v>
      </c>
      <c r="L946" s="1">
        <f>[2]Services!H$53</f>
        <v>4.1287510276801438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0.87769024332239853</v>
      </c>
      <c r="K947" s="1">
        <f t="shared" si="1071"/>
        <v>0.94497281662556754</v>
      </c>
      <c r="L947" s="1">
        <f t="shared" si="1071"/>
        <v>0.90011286447272121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0.87769024332239853</v>
      </c>
      <c r="K948" s="1">
        <f>[2]Services!G$54</f>
        <v>0.94497281662556754</v>
      </c>
      <c r="L948" s="1">
        <f>[2]Services!H$54</f>
        <v>0.90011286447272121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0.81451993079485507</v>
      </c>
      <c r="K949" s="1">
        <f t="shared" si="1072"/>
        <v>0.95880461858475041</v>
      </c>
      <c r="L949" s="1">
        <f t="shared" si="1072"/>
        <v>1.1194114162118936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0.81451993079485507</v>
      </c>
      <c r="K950" s="1">
        <f>[2]Services!G$55</f>
        <v>0.95880461858475041</v>
      </c>
      <c r="L950" s="1">
        <f>[2]Services!H$55</f>
        <v>1.1194114162118936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6.7663144845418532</v>
      </c>
      <c r="K953" s="1">
        <f>[2]Services!G$58</f>
        <v>8.8378520444261319</v>
      </c>
      <c r="L953" s="1">
        <f>[2]Services!H$58</f>
        <v>12.793518399252909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0.49920757764575491</v>
      </c>
      <c r="K955" s="4">
        <f t="shared" si="1076"/>
        <v>0.50548094893605333</v>
      </c>
      <c r="L955" s="4">
        <f t="shared" ref="L955" si="1077">IFERROR(L928/L884,"-")</f>
        <v>0.53106107107159983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3.4321722985113388</v>
      </c>
      <c r="K956" s="4">
        <f t="shared" si="1076"/>
        <v>3.6070791561352675</v>
      </c>
      <c r="L956" s="4">
        <f t="shared" ref="L956" si="1078">IFERROR(L929/L885,"-")</f>
        <v>3.8568509384864411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0.99999999999999989</v>
      </c>
      <c r="K957" s="4">
        <f t="shared" si="1076"/>
        <v>1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0.81958445677807323</v>
      </c>
      <c r="K958" s="4">
        <f t="shared" si="1080"/>
        <v>0.81958445677807279</v>
      </c>
      <c r="L958" s="4">
        <f t="shared" ref="L958" si="1081">IFERROR(L932/L888,"-")</f>
        <v>0.82743083276504081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0.74711595848221868</v>
      </c>
      <c r="K959" s="4">
        <f t="shared" si="1082"/>
        <v>0.63112298394390998</v>
      </c>
      <c r="L959" s="4">
        <f t="shared" ref="L959" si="1083">IFERROR(L934/L895,"-")</f>
        <v>0.33078789496342914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2.0987339500543896</v>
      </c>
      <c r="K960" s="4">
        <f t="shared" si="1082"/>
        <v>2.1754590374657319</v>
      </c>
      <c r="L960" s="4">
        <f t="shared" ref="L960" si="1084">IFERROR(L935/L896,"-")</f>
        <v>2.3754783293711781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0.82386001632463213</v>
      </c>
      <c r="K967" s="4">
        <f t="shared" si="1086"/>
        <v>0.82386001632463202</v>
      </c>
      <c r="L967" s="4">
        <f t="shared" ref="L967" si="1092">IFERROR(L944/L912,"-")</f>
        <v>0.82386001632463157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0.67628552102981887</v>
      </c>
      <c r="K968" s="4">
        <f t="shared" si="1093"/>
        <v>0.67683960106646213</v>
      </c>
      <c r="L968" s="4">
        <f t="shared" ref="L968" si="1094">IFERROR(L946/L913,"-")</f>
        <v>0.69061665279002182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0.67024449589199908</v>
      </c>
      <c r="K969" s="4">
        <f t="shared" si="1095"/>
        <v>0.67322003799081609</v>
      </c>
      <c r="L969" s="4">
        <f t="shared" ref="L969" si="1096">IFERROR(L948/L916,"-")</f>
        <v>0.67322003799081587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192.40032208993179</v>
      </c>
      <c r="K972" s="3">
        <f>[2]Residential!G$26</f>
        <v>183.65382198534999</v>
      </c>
      <c r="L972" s="3">
        <f>[2]Residential!H$26</f>
        <v>166.82100787714631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70.795524174362754</v>
      </c>
      <c r="K973" s="1">
        <f>[2]Residential!G$15</f>
        <v>71.103098491344653</v>
      </c>
      <c r="L973" s="1">
        <f>[2]Residential!H$15</f>
        <v>67.289115618973412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16.053787493178678</v>
      </c>
      <c r="K974" s="1">
        <f t="shared" si="1101"/>
        <v>17.311408687166992</v>
      </c>
      <c r="L974" s="1">
        <f t="shared" ref="L974" si="1102">SUM(L975:L976)</f>
        <v>16.746916784807734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7.4702569174249236E-2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2.14052532510456E-2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1.6349718494251462E-2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15.979084924004429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17.290003433915945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16.730567066313483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8.8415351507333249</v>
      </c>
      <c r="K977" s="1">
        <f t="shared" si="1106"/>
        <v>9.4018259863658624</v>
      </c>
      <c r="L977" s="1">
        <f t="shared" ref="L977" si="1107">SUM(L978:L979)</f>
        <v>9.7583282875478616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3.963562416698176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3.6502734747295804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3.2155527013133205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4.8779727340351489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5.751552511636282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6.5427755862345416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45.900201530450751</v>
      </c>
      <c r="K980" s="1">
        <f>[2]Residential!G$3-([2]Residential!G$10-[2]Residential!G$244)</f>
        <v>44.389863817811801</v>
      </c>
      <c r="L980" s="1">
        <f>[2]Residential!H$3-([2]Residential!H$10-[2]Residential!H$244)</f>
        <v>40.78387054661782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17.255487108879162</v>
      </c>
      <c r="K981" s="1">
        <f>SUM([2]Residential!G$16:G$17)</f>
        <v>8.78285247507538</v>
      </c>
      <c r="L981" s="1">
        <f>SUM([2]Residential!H$16:H$17)</f>
        <v>0.5263428370862071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17.253192181400486</v>
      </c>
      <c r="K982" s="1">
        <f>[2]Residential!G$16</f>
        <v>8.7818144052413256</v>
      </c>
      <c r="L982" s="1">
        <f>[2]Residential!H$16</f>
        <v>1.4045769333806075E-5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2.2949274786743614E-3</v>
      </c>
      <c r="K983" s="1">
        <f>[2]Residential!G$17</f>
        <v>1.0380698340548685E-3</v>
      </c>
      <c r="L983" s="1">
        <f>[2]Residential!H$17</f>
        <v>0.52632879131687327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14.491536419977507</v>
      </c>
      <c r="K984" s="1">
        <f t="shared" si="1110"/>
        <v>7.1488528381753493</v>
      </c>
      <c r="L984" s="1">
        <f t="shared" ref="L984" si="1111">SUM(L986,L988)</f>
        <v>0.4588020503827781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14.491536419977507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7.1488528381753493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0.4588020503827781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14.489609089562052</v>
      </c>
      <c r="K986" s="1">
        <f t="shared" si="1112"/>
        <v>7.1480078953164705</v>
      </c>
      <c r="L986" s="1">
        <f t="shared" si="1112"/>
        <v>1.2243403567964402E-5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14.489609089562052</v>
      </c>
      <c r="K987" s="1">
        <f t="shared" si="1113"/>
        <v>7.1480078953164705</v>
      </c>
      <c r="L987" s="1">
        <f t="shared" ref="L987" si="1114">L985*IFERROR(L982/L981,0)</f>
        <v>1.2243403567964402E-5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1.9273304154552306E-3</v>
      </c>
      <c r="K988" s="1">
        <f t="shared" si="1115"/>
        <v>8.4494285887881659E-4</v>
      </c>
      <c r="L988" s="1">
        <f t="shared" si="1115"/>
        <v>0.45878980697921012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1.9273304154552306E-3</v>
      </c>
      <c r="K989" s="1">
        <f t="shared" si="1116"/>
        <v>8.4494285887881659E-4</v>
      </c>
      <c r="L989" s="1">
        <f t="shared" ref="L989" si="1117">L985-L987</f>
        <v>0.45878980697921012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2.7639506889016543</v>
      </c>
      <c r="K990" s="1">
        <f t="shared" si="1118"/>
        <v>1.6339996369000325</v>
      </c>
      <c r="L990" s="1">
        <f t="shared" si="1118"/>
        <v>6.7540786703428932E-2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2.7639506889016543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1.6339996369000325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6.7540786703428932E-2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2.7635830918384334</v>
      </c>
      <c r="K992" s="1">
        <f t="shared" si="1119"/>
        <v>1.6338065099248573</v>
      </c>
      <c r="L992" s="1">
        <f t="shared" ref="L992" si="1120">IFERROR(L982/L981,0)*L991</f>
        <v>1.8023657658416703E-6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3.6759706322087027E-4</v>
      </c>
      <c r="K993" s="1">
        <f t="shared" si="1121"/>
        <v>1.9312697517515076E-4</v>
      </c>
      <c r="L993" s="1">
        <f t="shared" ref="L993" si="1122">L991-L992</f>
        <v>6.7538984337663088E-2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26.361148867796871</v>
      </c>
      <c r="K994" s="1">
        <f t="shared" si="1123"/>
        <v>16.839773945898653</v>
      </c>
      <c r="L994" s="1">
        <f t="shared" ref="L994" si="1124">SUM(L995:L996)</f>
        <v>8.402505192425231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26.359542110004664</v>
      </c>
      <c r="K995" s="1">
        <f>[2]Residential!G$18</f>
        <v>16.624019989863768</v>
      </c>
      <c r="L995" s="1">
        <f>[2]Residential!H$18</f>
        <v>8.4017830242876137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1.6067577922065873E-3</v>
      </c>
      <c r="K996" s="1">
        <f>[2]Residential!G$19</f>
        <v>0.21575395603488406</v>
      </c>
      <c r="L996" s="1">
        <f>[2]Residential!H$19</f>
        <v>7.2216813761744481E-4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20.896108898604478</v>
      </c>
      <c r="K997" s="1">
        <f t="shared" si="1127"/>
        <v>12.83461360621628</v>
      </c>
      <c r="L997" s="1">
        <f t="shared" ref="L997" si="1128">SUM(L998:L999)</f>
        <v>6.1968675664390922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17.617963502030062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8.9981283294674093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2.4364773815499183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3.2781453965744172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3.8364852767488697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3.7603901848891743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20.894835244486895</v>
      </c>
      <c r="K1000" s="1">
        <f t="shared" si="1129"/>
        <v>12.670174423801082</v>
      </c>
      <c r="L1000" s="1">
        <f t="shared" ref="L1000" si="1130">SUM(L1001:L1002)</f>
        <v>6.1963349657197799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17.616889656565977</v>
      </c>
      <c r="K1001" s="1">
        <f t="shared" si="1131"/>
        <v>8.8828428279975409</v>
      </c>
      <c r="L1001" s="1">
        <f t="shared" ref="L1001" si="1132">L998-L1004</f>
        <v>2.4362679742014328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3.2779455879209194</v>
      </c>
      <c r="K1002" s="1">
        <f t="shared" si="1133"/>
        <v>3.7873315958035412</v>
      </c>
      <c r="L1002" s="1">
        <f t="shared" ref="L1002" si="1134">L999-L1005</f>
        <v>3.7600669915183467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1.2736541175808085E-3</v>
      </c>
      <c r="K1003" s="1">
        <f t="shared" si="1135"/>
        <v>0.16443918241519709</v>
      </c>
      <c r="L1003" s="1">
        <f t="shared" ref="L1003" si="1136">SUM(L1004:L1005)</f>
        <v>5.3260071931304429E-4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1.0738454640829118E-3</v>
      </c>
      <c r="K1004" s="1">
        <f t="shared" si="1137"/>
        <v>0.11528550146986873</v>
      </c>
      <c r="L1004" s="1">
        <f t="shared" ref="L1004" si="1138">L998*IFERROR(L996/L994,0)</f>
        <v>2.0940734848544281E-4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1.9980865349789674E-4</v>
      </c>
      <c r="K1005" s="1">
        <f t="shared" si="1139"/>
        <v>4.9153680945328369E-2</v>
      </c>
      <c r="L1005" s="1">
        <f t="shared" ref="L1005" si="1140">L999*IFERROR(L$996/L$994,0)</f>
        <v>3.2319337082760142E-4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5.4650399691923921</v>
      </c>
      <c r="K1006" s="1">
        <f t="shared" si="1141"/>
        <v>4.0051603396823738</v>
      </c>
      <c r="L1006" s="1">
        <f t="shared" ref="L1006" si="1142">SUM(L1007:L1008)</f>
        <v>2.2056376259861379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4.488530058552163</v>
      </c>
      <c r="K1007" s="1">
        <f t="shared" si="1143"/>
        <v>2.765954943142745</v>
      </c>
      <c r="L1007" s="1">
        <f t="shared" ref="L1007" si="1144">L994-L998-L999-L1008</f>
        <v>0.92305411371631374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0.97650991064022907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1.239205396539629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1.2825835122698241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5.4647068655177664</v>
      </c>
      <c r="K1009" s="1">
        <f t="shared" si="1145"/>
        <v>3.9538455660626872</v>
      </c>
      <c r="L1009" s="1">
        <f t="shared" ref="L1009" si="1146">SUM(L1010:L1011)</f>
        <v>2.2054480585678338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4.4882564748520251</v>
      </c>
      <c r="K1010" s="1">
        <f t="shared" si="1147"/>
        <v>2.7305170730671415</v>
      </c>
      <c r="L1010" s="1">
        <f t="shared" ref="L1010" si="1148">L1007-L1013</f>
        <v>0.92297478020149204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0.97645039066574102</v>
      </c>
      <c r="K1011" s="1">
        <f t="shared" si="1149"/>
        <v>1.2233284929955457</v>
      </c>
      <c r="L1011" s="1">
        <f t="shared" ref="L1011" si="1150">L1008-L1014</f>
        <v>1.2824732783663415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3.3310367462577876E-4</v>
      </c>
      <c r="K1012" s="1">
        <f t="shared" si="1151"/>
        <v>5.1314773619686976E-2</v>
      </c>
      <c r="L1012" s="1">
        <f t="shared" ref="L1012" si="1152">SUM(L1013:L1014)</f>
        <v>1.8956741830440058E-4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2.7358370013768365E-4</v>
      </c>
      <c r="K1013" s="1">
        <f t="shared" si="1153"/>
        <v>3.5437870075603541E-2</v>
      </c>
      <c r="L1013" s="1">
        <f t="shared" ref="L1013" si="1154">L1007*IFERROR(L$996/L$994,0)</f>
        <v>7.9333514821694424E-5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5.9519974488095087E-5</v>
      </c>
      <c r="K1014" s="1">
        <f t="shared" si="1155"/>
        <v>1.5876903544083436E-2</v>
      </c>
      <c r="L1014" s="1">
        <f t="shared" ref="L1014" si="1156">L1008*IFERROR(L$996/L$994,0)</f>
        <v>1.1023390348270614E-4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14.232609517005852</v>
      </c>
      <c r="K1020" s="1">
        <f t="shared" si="1163"/>
        <v>12.430247518255243</v>
      </c>
      <c r="L1020" s="1">
        <f t="shared" ref="L1020" si="1164">L1021+L1023</f>
        <v>8.256454537755582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11.539643173333454</v>
      </c>
      <c r="K1021" s="1">
        <f t="shared" si="1165"/>
        <v>9.891894522016635</v>
      </c>
      <c r="L1021" s="1">
        <f t="shared" si="1165"/>
        <v>6.2727711875228858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11.539643173333454</v>
      </c>
      <c r="K1022" s="1">
        <f>[2]Residential!G$22-K1024-K1025</f>
        <v>9.891894522016635</v>
      </c>
      <c r="L1022" s="1">
        <f>[2]Residential!H$22-L1024-L1025</f>
        <v>6.2727711875228858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2.6929663436723983</v>
      </c>
      <c r="K1023" s="1">
        <f t="shared" ref="K1023:L1023" si="1170">K1024</f>
        <v>2.5383529962386073</v>
      </c>
      <c r="L1023" s="1">
        <f t="shared" si="1170"/>
        <v>1.9836833502326963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2.6929663436723983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2.5383529962386073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1.9836833502326963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1.1988217840305442</v>
      </c>
      <c r="K1025" s="1">
        <f t="shared" si="1171"/>
        <v>1.3031038528141181</v>
      </c>
      <c r="L1025" s="1">
        <f t="shared" ref="L1025" si="1172">L1026+L1028</f>
        <v>1.2435462297732374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0.83372701937228688</v>
      </c>
      <c r="K1026" s="1">
        <f t="shared" si="1173"/>
        <v>0.89026388442146742</v>
      </c>
      <c r="L1026" s="1">
        <f t="shared" si="1173"/>
        <v>0.81064414734375101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0.83372701937228688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0.89026388442146742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0.81064414734375101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0.36509476465825724</v>
      </c>
      <c r="K1028" s="1">
        <f t="shared" si="1174"/>
        <v>0.41283996839265064</v>
      </c>
      <c r="L1028" s="1">
        <f t="shared" si="1174"/>
        <v>0.4329020824294863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0.36509476465825724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0.41283996839265064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0.4329020824294863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1.3786336749367771</v>
      </c>
      <c r="K1030" s="1">
        <f>[2]Residential!G$23</f>
        <v>1.5884627273415564</v>
      </c>
      <c r="L1030" s="1">
        <f>[2]Residential!H$23</f>
        <v>1.7808090701351749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3.9902519772064424E-2</v>
      </c>
      <c r="K1031" s="1">
        <f t="shared" si="1175"/>
        <v>4.0942928192883456E-2</v>
      </c>
      <c r="L1031" s="1">
        <f t="shared" si="1175"/>
        <v>3.943450538095445E-2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3.9902519772064424E-2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4.0942928192883456E-2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3.943450538095445E-2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1.3387311551647127</v>
      </c>
      <c r="K1033" s="1">
        <f t="shared" si="1176"/>
        <v>1.5475197991486729</v>
      </c>
      <c r="L1033" s="1">
        <f t="shared" ref="L1033" si="1177">L1030-L1031</f>
        <v>1.7413745647542205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1.3387311551647127</v>
      </c>
      <c r="K1034" s="1">
        <f t="shared" si="1178"/>
        <v>1.5475197991486729</v>
      </c>
      <c r="L1034" s="1">
        <f t="shared" ref="L1034" si="1179">L1033</f>
        <v>1.7413745647542205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8.6339773870029619E-3</v>
      </c>
      <c r="K1035" s="1">
        <f>[2]Residential!G$24</f>
        <v>3.8718339712052345E-2</v>
      </c>
      <c r="L1035" s="1">
        <f>[2]Residential!H$24</f>
        <v>2.4872574026922209E-2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8.6339773870029619E-3</v>
      </c>
      <c r="K1036" s="1">
        <f t="shared" si="1180"/>
        <v>3.8718339712052345E-2</v>
      </c>
      <c r="L1036" s="1">
        <f t="shared" ref="L1036" si="1181">L1035-L1038-L1040</f>
        <v>2.4872574026922209E-2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10.944915214035131</v>
      </c>
      <c r="K1042" s="1">
        <f>[2]Residential!G$21</f>
        <v>11.549432335323885</v>
      </c>
      <c r="L1042" s="1">
        <f>[2]Residential!H$21</f>
        <v>11.298053822795861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0.55090230357893299</v>
      </c>
      <c r="K1043" s="1">
        <f t="shared" si="1186"/>
        <v>0.94347386672550981</v>
      </c>
      <c r="L1043" s="1">
        <f t="shared" ref="L1043" si="1187">SUM(L1044:L1046)</f>
        <v>0.50178238710791201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0.46377856289849917</v>
      </c>
      <c r="K1044" s="1">
        <f t="shared" si="1188"/>
        <v>0.20921479795782272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8.7123740680433867E-2</v>
      </c>
      <c r="K1046" s="1">
        <f t="shared" si="1191"/>
        <v>0.7342590687676871</v>
      </c>
      <c r="L1046" s="1">
        <f t="shared" ref="L1046" si="1192">SUM(L285,L286)</f>
        <v>0.50178238710791201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10.394012910456198</v>
      </c>
      <c r="K1047" s="1">
        <f t="shared" si="1193"/>
        <v>10.605958468598375</v>
      </c>
      <c r="L1047" s="1">
        <f t="shared" ref="L1047" si="1194">L1042-L1043</f>
        <v>10.796271435687949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50.22454777149769</v>
      </c>
      <c r="K1048" s="1">
        <f>[2]Residential!G$25</f>
        <v>60.018132299584465</v>
      </c>
      <c r="L1048" s="1">
        <f>[2]Residential!H$25</f>
        <v>67.9993079941747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42.618268037889543</v>
      </c>
      <c r="K1049" s="1">
        <f t="shared" si="1195"/>
        <v>49.857162554077249</v>
      </c>
      <c r="L1049" s="1">
        <f t="shared" ref="L1049" si="1196">L1048-L1052</f>
        <v>54.24722174634821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39.435046636605968</v>
      </c>
      <c r="K1050" s="1">
        <f t="shared" si="1197"/>
        <v>45.946628040848424</v>
      </c>
      <c r="L1050" s="1">
        <f t="shared" ref="L1050" si="1198">L1049-L1051</f>
        <v>50.050831778791427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3.1832214012835776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3.9105345132288241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4.1963899675567813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7.6062797336081491</v>
      </c>
      <c r="K1052" s="1">
        <f t="shared" si="1199"/>
        <v>10.16096974550722</v>
      </c>
      <c r="L1052" s="1">
        <f t="shared" ref="L1052" si="1200">SUM(L1053:L1054)</f>
        <v>13.752086247826492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6.1980587442847561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8.1650437700564868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11.031651345552905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1.408220989323393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1.9959259754507326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2.720434902273587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146.23084246693486</v>
      </c>
      <c r="K1055" s="3">
        <f>[2]Residential!G$245</f>
        <v>146.93004259820719</v>
      </c>
      <c r="L1055" s="3">
        <f>[2]Residential!H$245</f>
        <v>146.62335938836867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122.56666355708866</v>
      </c>
      <c r="K1056" s="1">
        <f>[2]Residential!G$116</f>
        <v>120.85947177593636</v>
      </c>
      <c r="L1056" s="1">
        <f>[2]Residential!H$116</f>
        <v>118.04056283571131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55.483163207886975</v>
      </c>
      <c r="K1057" s="1">
        <f t="shared" si="1203"/>
        <v>63.256757298890776</v>
      </c>
      <c r="L1057" s="1">
        <f t="shared" ref="L1057" si="1204">SUM(L1058:L1059)</f>
        <v>66.796864822697046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6.90316472765653E-2</v>
      </c>
      <c r="K1058" s="1">
        <f>[2]Residential!G$102</f>
        <v>2.0125824126417072E-2</v>
      </c>
      <c r="L1058" s="1">
        <f>[2]Residential!H$102</f>
        <v>1.5465977592125328E-2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55.414131560610407</v>
      </c>
      <c r="K1059" s="1">
        <f>[2]Residential!G$104</f>
        <v>63.236631474764359</v>
      </c>
      <c r="L1059" s="1">
        <f>[2]Residential!H$104</f>
        <v>66.781398845104917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12.594881757503584</v>
      </c>
      <c r="K1060" s="1">
        <f t="shared" si="1205"/>
        <v>6.2114434174804734</v>
      </c>
      <c r="L1060" s="1">
        <f t="shared" si="1205"/>
        <v>0.39862913636081065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12.594881757503584</v>
      </c>
      <c r="K1061" s="1">
        <f>[2]Residential!G$105</f>
        <v>6.2114434174804734</v>
      </c>
      <c r="L1061" s="1">
        <f>[2]Residential!H$105</f>
        <v>0.39862913636081065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22.924222823001696</v>
      </c>
      <c r="K1062" s="1">
        <f t="shared" si="1206"/>
        <v>16.148427615104772</v>
      </c>
      <c r="L1062" s="1">
        <f t="shared" ref="L1062" si="1207">SUM(L1063:L1064)</f>
        <v>10.235437503360767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16.462856025143701</v>
      </c>
      <c r="K1063" s="1">
        <f>[2]Residential!G$106</f>
        <v>8.4014078251270803</v>
      </c>
      <c r="L1063" s="1">
        <f>[2]Residential!H$106</f>
        <v>2.2786573509148127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6.4613667978579938</v>
      </c>
      <c r="K1064" s="1">
        <f>[2]Residential!G$107</f>
        <v>7.7470197899776938</v>
      </c>
      <c r="L1064" s="1">
        <f>[2]Residential!H$107</f>
        <v>7.9567801524459556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7.3999532469563825</v>
      </c>
      <c r="K1067" s="1">
        <f>SUM([2]Residential!G$109:G$110)</f>
        <v>7.6753407988625337</v>
      </c>
      <c r="L1067" s="1">
        <f>SUM([2]Residential!H$109:H$110)</f>
        <v>7.267568121591192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7.3999532469563825</v>
      </c>
      <c r="K1072" s="1">
        <f t="shared" si="1215"/>
        <v>7.6753407988625337</v>
      </c>
      <c r="L1072" s="1">
        <f t="shared" ref="L1072" si="1216">L1067-L1068</f>
        <v>7.267568121591192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8.397961608338802</v>
      </c>
      <c r="K1073" s="1">
        <f t="shared" si="1217"/>
        <v>7.2122118540967861</v>
      </c>
      <c r="L1073" s="1">
        <f t="shared" si="1217"/>
        <v>4.6487818627070263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8.397961608338802</v>
      </c>
      <c r="K1074" s="1">
        <f>[2]Residential!G$111</f>
        <v>7.2122118540967861</v>
      </c>
      <c r="L1074" s="1">
        <f>[2]Residential!H$111</f>
        <v>4.6487818627070263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0.61718335524593293</v>
      </c>
      <c r="K1075" s="1">
        <f t="shared" si="1218"/>
        <v>0.6599273983769447</v>
      </c>
      <c r="L1075" s="1">
        <f t="shared" si="1218"/>
        <v>0.60362412532937326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0.61718335524593293</v>
      </c>
      <c r="K1076" s="1">
        <f>[2]Residential!G$112</f>
        <v>0.6599273983769447</v>
      </c>
      <c r="L1076" s="1">
        <f>[2]Residential!H$112</f>
        <v>0.60362412532937326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3.9902519772064424E-2</v>
      </c>
      <c r="K1077" s="1">
        <f t="shared" si="1219"/>
        <v>4.0942928192883449E-2</v>
      </c>
      <c r="L1077" s="1">
        <f t="shared" si="1219"/>
        <v>3.943450538095445E-2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3.9902519772064424E-2</v>
      </c>
      <c r="K1078" s="1">
        <f>[2]Residential!G$113</f>
        <v>4.0942928192883449E-2</v>
      </c>
      <c r="L1078" s="1">
        <f>[2]Residential!H$113</f>
        <v>3.943450538095445E-2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15.109395038383221</v>
      </c>
      <c r="K1081" s="1">
        <f>[2]Residential!G$10-[2]Residential!G$223</f>
        <v>19.654420464931182</v>
      </c>
      <c r="L1081" s="1">
        <f>[2]Residential!H$10-[2]Residential!H$223</f>
        <v>28.050222758284132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23.664178909846218</v>
      </c>
      <c r="K1082" s="1">
        <f>[2]Residential!G$224</f>
        <v>26.070570822270824</v>
      </c>
      <c r="L1082" s="1">
        <f>[2]Residential!H$224</f>
        <v>28.582796552657381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13.029534846640912</v>
      </c>
      <c r="K1083" s="1">
        <f t="shared" si="1221"/>
        <v>15.748617826486452</v>
      </c>
      <c r="L1083" s="1">
        <f t="shared" ref="L1083" si="1222">SUM(L1084:L1085)</f>
        <v>19.235380971476257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1.9535033683210006</v>
      </c>
      <c r="K1084" s="1">
        <f>[2]Residential!G$231-K1058</f>
        <v>1.8320215447936823</v>
      </c>
      <c r="L1084" s="1">
        <f>[2]Residential!H$231-L1058</f>
        <v>1.6609540396888145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11.076031478319912</v>
      </c>
      <c r="K1085" s="1">
        <f>[2]Residential!G$233-K1059</f>
        <v>13.916596281692769</v>
      </c>
      <c r="L1085" s="1">
        <f>[2]Residential!H$233-L1059</f>
        <v>17.574426931787443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1.507016240748861</v>
      </c>
      <c r="K1086" s="1">
        <f t="shared" si="1223"/>
        <v>0.90375097567659868</v>
      </c>
      <c r="L1086" s="1">
        <f t="shared" si="1223"/>
        <v>3.9393975418440363E-2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1.507016240748861</v>
      </c>
      <c r="K1087" s="1">
        <f>[2]Residential!G$234-K1061</f>
        <v>0.90375097567659868</v>
      </c>
      <c r="L1087" s="1">
        <f>[2]Residential!H$234-L1061</f>
        <v>3.9393975418440363E-2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4.8801012318809294</v>
      </c>
      <c r="K1088" s="1">
        <f t="shared" si="1224"/>
        <v>4.7913784745702852</v>
      </c>
      <c r="L1088" s="1">
        <f t="shared" ref="L1088" si="1225">SUM(L1089:L1090)</f>
        <v>4.5290005923167271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2.4953703319173073</v>
      </c>
      <c r="K1089" s="1">
        <f>[2]Residential!G$235-K1063</f>
        <v>1.556247102579924</v>
      </c>
      <c r="L1089" s="1">
        <f>[2]Residential!H$235-L1063</f>
        <v>0.52598217777331602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2.3847308999636221</v>
      </c>
      <c r="K1090" s="1">
        <f>[2]Residential!G$236-K1064</f>
        <v>3.2351313719903612</v>
      </c>
      <c r="L1090" s="1">
        <f>[2]Residential!H$236-L1064</f>
        <v>4.0030184145434111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1.502041667729392</v>
      </c>
      <c r="K1093" s="1">
        <f t="shared" si="1226"/>
        <v>1.6917280786224698</v>
      </c>
      <c r="L1093" s="1">
        <f t="shared" ref="L1093" si="1227">SUM(L1094,L1098)</f>
        <v>1.8509915433618138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1.502041667729392</v>
      </c>
      <c r="K1098" s="1">
        <f>[2]Residential!G$239-K1072</f>
        <v>1.6917280786224698</v>
      </c>
      <c r="L1098" s="1">
        <f>[2]Residential!H$239-L1072</f>
        <v>1.8509915433618138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1.2349673798514331</v>
      </c>
      <c r="K1099" s="1">
        <f t="shared" si="1232"/>
        <v>1.1898382103929777</v>
      </c>
      <c r="L1099" s="1">
        <f t="shared" si="1232"/>
        <v>0.97278522774178988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1.2349673798514331</v>
      </c>
      <c r="K1100" s="1">
        <f>[2]Residential!G$240-K1074</f>
        <v>1.1898382103929777</v>
      </c>
      <c r="L1100" s="1">
        <f>[2]Residential!H$240-L1074</f>
        <v>0.97278522774178988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0.17178638782999123</v>
      </c>
      <c r="K1101" s="1">
        <f t="shared" ref="K1101:L1101" si="1237">K1102</f>
        <v>0.19773745737336546</v>
      </c>
      <c r="L1101" s="1">
        <f t="shared" si="1237"/>
        <v>0.21386967758813014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0.17178638782999123</v>
      </c>
      <c r="K1102" s="1">
        <f>[2]Residential!G$241-K1076</f>
        <v>0.19773745737336546</v>
      </c>
      <c r="L1102" s="1">
        <f>[2]Residential!H$241-L1076</f>
        <v>0.21386967758813014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1.3387311551647127</v>
      </c>
      <c r="K1103" s="1">
        <f t="shared" ref="K1103:L1103" si="1242">K1104</f>
        <v>1.5475197991486729</v>
      </c>
      <c r="L1103" s="1">
        <f t="shared" si="1242"/>
        <v>1.7413745647542205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1.3387311551647127</v>
      </c>
      <c r="K1104" s="1">
        <f>[2]Residential!G$242-K1078</f>
        <v>1.5475197991486729</v>
      </c>
      <c r="L1104" s="1">
        <f>[2]Residential!H$242-L1078</f>
        <v>1.7413745647542205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0.92408665511281018</v>
      </c>
      <c r="K1109" s="4">
        <f t="shared" si="1250"/>
        <v>0.94022826501405532</v>
      </c>
      <c r="L1109" s="4">
        <f t="shared" ref="L1109" si="1251">IFERROR(L1058/L975,"-")</f>
        <v>0.9459476380320031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3.4679164560521896</v>
      </c>
      <c r="K1110" s="4">
        <f t="shared" si="1250"/>
        <v>3.6574100008979662</v>
      </c>
      <c r="L1110" s="4">
        <f t="shared" ref="L1110" si="1252">IFERROR(L1059/L976,"-")</f>
        <v>3.9915801168250504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0.86911983605414933</v>
      </c>
      <c r="K1111" s="4">
        <f t="shared" si="1253"/>
        <v>0.86887274896903077</v>
      </c>
      <c r="L1111" s="4">
        <f t="shared" ref="L1111" si="1254">IFERROR(L1061/L985,"-")</f>
        <v>0.86884776567200328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0.93443581167861645</v>
      </c>
      <c r="K1112" s="4">
        <f t="shared" si="1255"/>
        <v>0.93368393042515674</v>
      </c>
      <c r="L1112" s="4">
        <f t="shared" ref="L1112" si="1256">IFERROR(L1063/L998,"-")</f>
        <v>0.93522614581600938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1.9710433846558382</v>
      </c>
      <c r="K1113" s="4">
        <f t="shared" si="1257"/>
        <v>2.0193013216885602</v>
      </c>
      <c r="L1113" s="4">
        <f t="shared" ref="L1113" si="1258">IFERROR(L1064/L999,"-")</f>
        <v>2.1159453570588598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0.72774881183027817</v>
      </c>
      <c r="K1119" s="4">
        <f t="shared" si="1261"/>
        <v>0.72910319029831816</v>
      </c>
      <c r="L1119" s="4">
        <f t="shared" ref="L1119" si="1262">IFERROR(L1074/L1022,"-")</f>
        <v>0.74110496361701783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0.74027030539397698</v>
      </c>
      <c r="K1120" s="4">
        <f t="shared" si="1263"/>
        <v>0.74127167228152191</v>
      </c>
      <c r="L1120" s="4">
        <f t="shared" ref="L1120" si="1264">IFERROR(L1076/L1027,"-")</f>
        <v>0.74462281299048028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0.49286554945900307</v>
      </c>
      <c r="K1123" s="4">
        <f t="shared" si="1267"/>
        <v>0.50188610729485195</v>
      </c>
      <c r="L1123" s="4">
        <f t="shared" ref="L1123" si="1268">IFERROR(L1084/L978,"-")</f>
        <v>0.51653765121325335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2.2706218509666853</v>
      </c>
      <c r="K1124" s="4">
        <f t="shared" si="1267"/>
        <v>2.4196243107469395</v>
      </c>
      <c r="L1124" s="4">
        <f t="shared" ref="L1124" si="1269">IFERROR(L1085/L979,"-")</f>
        <v>2.68608126629967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0.54523991574817965</v>
      </c>
      <c r="K1125" s="4">
        <f t="shared" si="1270"/>
        <v>0.55309129529010403</v>
      </c>
      <c r="L1125" s="4">
        <f t="shared" ref="L1125" si="1271">IFERROR(L1087/L991,"-")</f>
        <v>0.58326201605289263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0.55594377209589707</v>
      </c>
      <c r="K1126" s="4">
        <f t="shared" si="1272"/>
        <v>0.56264369252945179</v>
      </c>
      <c r="L1126" s="4">
        <f t="shared" ref="L1126" si="1273">IFERROR(L1089/L1007,"-")</f>
        <v>0.56982810645375492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2.442095952103672</v>
      </c>
      <c r="K1127" s="4">
        <f t="shared" si="1274"/>
        <v>2.6106498414420871</v>
      </c>
      <c r="L1127" s="4">
        <f t="shared" ref="L1127" si="1275">IFERROR(L1090/L1008,"-")</f>
        <v>3.1210586883805771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0.45858997931897955</v>
      </c>
      <c r="K1132" s="4">
        <f t="shared" si="1276"/>
        <v>0.46874418654777666</v>
      </c>
      <c r="L1132" s="4">
        <f t="shared" ref="L1132" si="1277">IFERROR(L1100/L1024,"-")</f>
        <v>0.49039340256985936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0.47052547573721004</v>
      </c>
      <c r="K1133" s="4">
        <f t="shared" si="1278"/>
        <v>0.47896878333567272</v>
      </c>
      <c r="L1133" s="4">
        <f t="shared" ref="L1133" si="1279">IFERROR(L1102/L1029,"-")</f>
        <v>0.49403707274373421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58.454536775844673</v>
      </c>
      <c r="K1136" s="3">
        <f t="shared" si="1282"/>
        <v>49.545289155661337</v>
      </c>
      <c r="L1136" s="3">
        <f t="shared" ref="L1136" si="1283">L1137+L1152+L1157+L1180+L1203</f>
        <v>39.574604978437137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32.931979683301577</v>
      </c>
      <c r="K1137" s="1">
        <f t="shared" si="1284"/>
        <v>38.291774470278504</v>
      </c>
      <c r="L1137" s="1">
        <f t="shared" ref="L1137" si="1285">SUM(L1138:L1151)</f>
        <v>38.154559445572907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1.0007526056307252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1.200065480040545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1.1548426552190116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10.596580506661818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11.665328046647472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10.495189067801713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0.75059133717461024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4.6399034711486822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9.0519590566977133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16.137756644326927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16.446183789364554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15.475746163925661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7.9364007891597648E-4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5.7793069694388947E-4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1.7174162587081938E-4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1.00829085608429E-2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6.1565189809146895E-3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9.381857697743762E-4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2.4666697836902189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2.1538218045988993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0.58960666660562833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1.3285760300832379E-2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5.6227057885640487E-3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9.5428668472607179E-4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8.0473972880711346E-4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5.8119310834024761E-4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1.7338208207398999E-4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8.3321006947383522E-3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5.5187099090789546E-3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9.8433814004222258E-4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1.7692280722061626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1.5379253989902832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0.41100568698310208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1.0698398260963499E-2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5.9133093528869803E-3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9.7064005228699086E-4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0.16640318598601725</v>
      </c>
      <c r="K1151" s="1">
        <f>[2]Transport!G$32</f>
        <v>0.62417611165136133</v>
      </c>
      <c r="L1151" s="1">
        <f>[2]Transport!H$32</f>
        <v>0.97201757398530531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1.7826048826010687E-4</v>
      </c>
      <c r="K1152" s="1">
        <f t="shared" si="1290"/>
        <v>1.5038348547711372E-4</v>
      </c>
      <c r="L1152" s="1">
        <f t="shared" ref="L1152" si="1291">SUM(L1153:L1156)</f>
        <v>1.4078423904881289E-4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2.5419672530689841E-5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2.3163374926904713E-5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1.9079551039405791E-5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4.6091264648407345E-5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4.0966012170173208E-5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3.7256751975586187E-5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6.1081458539309828E-5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4.4726054218265706E-5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4.4978376194548022E-5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4.5668092541699866E-5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4.1528044161770093E-5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3.9469559839272906E-5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16.362516835627115</v>
      </c>
      <c r="K1157" s="1">
        <f t="shared" si="1292"/>
        <v>6.7765223137957813</v>
      </c>
      <c r="L1157" s="1">
        <f t="shared" ref="L1157" si="1293">SUM(L1162:L1179)</f>
        <v>0.84078290877943762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14.959021724633685</v>
      </c>
      <c r="K1158" s="1">
        <f>IF(K1157-K1159&lt;0,0,K1157-K1159)</f>
        <v>6.4012314101449217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1.4034951109934302</v>
      </c>
      <c r="K1159" s="1">
        <f t="shared" ref="K1159:L1159" si="1300">SUM(K1160:K1161)</f>
        <v>0.37529090365085915</v>
      </c>
      <c r="L1159" s="1">
        <f t="shared" si="1300"/>
        <v>0.84266507722868644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1.4034951109934302</v>
      </c>
      <c r="K1160" s="1">
        <f>[2]Transport!G$25/SUM([2]Transport!G$21,[2]Transport!G$25)*K1157*(K$35+K$600)/(K$35+K$600+K$39)</f>
        <v>0.37343127587319241</v>
      </c>
      <c r="L1160" s="1">
        <f>[2]Transport!H$25/SUM([2]Transport!H$21,[2]Transport!H$25)*L1157*(L$35+L$600)/(L$35+L$600+L$39)</f>
        <v>0.71461511337513761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1.8596277776667526E-3</v>
      </c>
      <c r="L1161" s="1">
        <f>(L$39+L$719)/([2]Transport!H$21+[2]Transport!H$25)*L1157</f>
        <v>0.1280499638535488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5.3594737795497095E-3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1.2085043018422949E-3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0.31187304698006607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3.7711288120337715E-2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0.30191982765084024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5.4226757150878195E-4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1.7297034903737487E-2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5.8623962581991641E-4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0.62483050357814607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8.3715492372864686E-2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0.74389728198566407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7.9919972952366011E-2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0.9458915442288115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9.0078954728495128E-2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1.7006874187134648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0.20687676570076627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2.9952401547818593E-3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9.6453401318702934E-4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3.4720843509953364E-3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1.0627536040038487E-3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3.5848645072189601E-3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1.0119977159642147E-3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4.5936885104089871E-3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1.3844771409928585E-3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6.074126168036301E-3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2.7862384503061495E-3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4.1699762409208395E-4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6.4140812787024076E-2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2.4328851563729614E-2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1.8188531729271913E-3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11.558130898361831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6.2265333232913704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0.83706215835503239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6.7768988966538296E-2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1.7810652642226702E-2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1.4848996273859826E-3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9.158194787041916</v>
      </c>
      <c r="K1180" s="1">
        <f t="shared" si="1301"/>
        <v>4.4766242998074413</v>
      </c>
      <c r="L1180" s="1">
        <f t="shared" ref="L1180" si="1302">SUM(L1185:L1202)</f>
        <v>0.57912183984574117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8.4660285504269623</v>
      </c>
      <c r="K1181" s="1">
        <f t="shared" si="1303"/>
        <v>3.8841529852845533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0.69216623661495402</v>
      </c>
      <c r="K1182" s="1">
        <f t="shared" ref="K1182:L1182" si="1311">SUM(K1183:K1184)</f>
        <v>0.59247131452288782</v>
      </c>
      <c r="L1182" s="1">
        <f t="shared" si="1311"/>
        <v>0.61151966262664648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0.69216623661495402</v>
      </c>
      <c r="K1183" s="1">
        <f>[2]Transport!G$26/SUM([2]Transport!G$22,[2]Transport!G$26)*K1180*(K$34+K$582)/(K$34+K$582+K$38)</f>
        <v>0.59195061412195926</v>
      </c>
      <c r="L1183" s="1">
        <f>[2]Transport!H$26/SUM([2]Transport!H$22,[2]Transport!H$26)*L1180*(L$34+L$582)/(L$34+L$582+L$38)</f>
        <v>0.51378563198788352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5.207004009285199E-4</v>
      </c>
      <c r="L1184" s="1">
        <f>(L$38+L$718)/([2]Transport!H$22+[2]Transport!H$26)*L1180</f>
        <v>9.7734030638762945E-2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3.3579165564247823E-2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7.2963866213424523E-4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0.56679274458304141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3.9447778747894943E-2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7.8763212997898149E-3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4.6263754310133458E-4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1.3900336095508514E-2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4.8943887135972051E-4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2.4478121040983078E-3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6.5916444370810688E-4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2.3667310917004854E-2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7.5494430007661125E-4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0.13965261477845062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7.1673394597662158E-4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7.9915745156434376E-2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5.2183498890640131E-4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2.3009917867047439E-3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7.4026929715537712E-4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2.7336105238465148E-3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8.4360247270918749E-4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2.7408041861407876E-3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7.8848180337215033E-4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1.8656663861202896E-3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5.4528800923127818E-4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6.0301305217736979E-3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2.7513509999627104E-3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4.1596892982944685E-4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5.2082208801229227E-2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2.5452921699436769E-2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1.893501800528173E-3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8.1688759845924768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4.3832184816362849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0.57530809674539218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5.3733339745048819E-2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1.8501732386130548E-2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1.5042723699914113E-3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1.6672093858109886E-3</v>
      </c>
      <c r="K1203" s="1">
        <f t="shared" si="1312"/>
        <v>2.1768829413419766E-4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1.3694983202205852E-2</v>
      </c>
      <c r="K1205" s="1">
        <f t="shared" ref="K1205:L1205" si="1319">SUM(K1206:K1207)</f>
        <v>1.1488316013734911E-2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3.6296241500288327E-5</v>
      </c>
      <c r="K1206" s="1">
        <f>[2]Transport!G$27/SUM([2]Transport!G$24,[2]Transport!G$27)*K1203*(K$47+K$614)/(K$47+K$614+K$49)</f>
        <v>4.5423633944688406E-5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1.3658686960705563E-2</v>
      </c>
      <c r="K1207" s="1">
        <f>(K$49+K$716)/([2]Transport!G$24+[2]Transport!G$27)*K1203</f>
        <v>1.1442892379790223E-2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2.0889410752319225E-4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3.0043343365110406E-5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5.2692682797088255E-4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5.8944513231072424E-5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4.8203652966467126E-4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6.835500790272938E-5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4.4935192065224255E-4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6.0345429635285443E-5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62.5663122291649</v>
      </c>
      <c r="K1213" s="3">
        <f t="shared" si="1320"/>
        <v>62.301680362796958</v>
      </c>
      <c r="L1213" s="3">
        <f t="shared" ref="L1213" si="1321">SUM(L1214:L1263)</f>
        <v>61.107760778638735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1.8665711949874775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2.3093433251969819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2.444682421257844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16.102839960949712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18.147721738796353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18.029989984140418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1.0528861819143671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6.8273394467185717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14.503173317978515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21.426085308695161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22.691001881918915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23.555214617538709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5.8118127617610904E-3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3.1520389216993889E-3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6.631527692636122E-4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5.3288195866777764E-2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2.4881429915422644E-2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2.7508602887130118E-3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9.9319864042217336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6.9153286391261863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1.5106094757917781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5.3572509096117764E-2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1.7663565779460873E-2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2.2616712936475228E-3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5.8870347729919207E-3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3.1730871140259369E-3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6.669251097290227E-4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4.3964842765171319E-2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2.4774001119607411E-2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2.8903973148360898E-3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7.1231013366875624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4.9372442857500287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1.052404438414325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4.3063332863045763E-2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1.8588851461821498E-2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2.3029449082641274E-3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2.8466775673715578E-5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2.7585791734449869E-5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2.515013507989846E-5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4.1997325437841536E-5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3.9710431377896204E-5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4.0262341430979316E-5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5.1627827540717198E-5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4.0415688315541789E-5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4.5420252538675195E-5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3.9014219101217613E-5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3.7629800795975011E-5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3.9739103639931679E-5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6.1148974285140014E-3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1.1066547336477436E-3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0.59334480831795777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6.8885530091070651E-2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0.76740405002951839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4.6726498840706665E-4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2.6728803949737534E-2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4.4272479347266379E-4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0.37444109882059784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5.0112267866202286E-2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0.42029251356264063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4.4121144459394246E-2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0.46540330080000314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4.3381703224469846E-2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0.73806780919841242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8.9882483804385585E-2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1.7371970155543074E-3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5.7821801966520807E-4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1.6255592903144935E-3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5.1523098127162113E-4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1.5531155421651111E-3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4.5566710389121831E-4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2.0186404942008286E-3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6.3005975313717966E-4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5.5741967151930354E-2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7.2095163478573846E-4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1.2300270977204433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7.6247749700616083E-2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1.1014395855767063E-2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3.6637547383416575E-4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2.1284536122816156E-2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3.8234607771888481E-4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1.847129563887467E-3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4.3362586001669418E-4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1.9110340074957453E-2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4.0386390379301126E-4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8.2395220181836634E-2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3.4135810515149818E-4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3.1255219017899828E-2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2.2154907265843683E-4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1.4188069414823642E-3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4.6963540934456615E-4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1.3613261868506586E-3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4.3295908211652898E-4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1.2646005538665659E-3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3.761180775172739E-4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8.1639440341494459E-4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2.4670540903510072E-4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1.1887915226185042E-4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1.6811628934665871E-5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2.525708484487586E-4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2.6474834496434154E-5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2.3491589777407861E-4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3.0877109500566237E-5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2.1781331201214114E-4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2.6378067129224407E-5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1.8651674594552461</v>
      </c>
      <c r="K1266" s="1">
        <f t="shared" si="1325"/>
        <v>1.9243477656893848</v>
      </c>
      <c r="L1266" s="1">
        <f t="shared" ref="L1266" si="1330">IFERROR(L1215/L1139,"-")</f>
        <v>2.1168965401561297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1.5196260671851869</v>
      </c>
      <c r="K1267" s="1">
        <f t="shared" si="1325"/>
        <v>1.5556975051389037</v>
      </c>
      <c r="L1267" s="1">
        <f t="shared" ref="L1267" si="1331">IFERROR(L1216/L1140,"-")</f>
        <v>1.717929030878995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1.4027422510332463</v>
      </c>
      <c r="K1268" s="1">
        <f t="shared" si="1325"/>
        <v>1.471439974812311</v>
      </c>
      <c r="L1268" s="1">
        <f t="shared" ref="L1268" si="1332">IFERROR(L1217/L1141,"-")</f>
        <v>1.6022137558440841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1.327699120820941</v>
      </c>
      <c r="K1269" s="1">
        <f t="shared" si="1325"/>
        <v>1.3797122890352698</v>
      </c>
      <c r="L1269" s="1">
        <f t="shared" ref="L1269" si="1333">IFERROR(L1218/L1142,"-")</f>
        <v>1.5220729500233394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0.84624498749359889</v>
      </c>
      <c r="K1270" s="1">
        <f t="shared" si="1334"/>
        <v>0.93694424499313578</v>
      </c>
      <c r="L1270" s="1">
        <f t="shared" ref="L1270" si="1335">IFERROR(L1219/SUM(L1143,L1176),"-")</f>
        <v>1.1263946973221126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0.71794023391834616</v>
      </c>
      <c r="K1271" s="1">
        <f t="shared" si="1334"/>
        <v>0.8161760697310545</v>
      </c>
      <c r="L1271" s="1">
        <f t="shared" ref="L1271" si="1336">IFERROR(L1220/SUM(L1144,L1177),"-")</f>
        <v>0.99775895295026129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0.70817308775959931</v>
      </c>
      <c r="K1272" s="1">
        <f t="shared" si="1334"/>
        <v>0.82518324505265939</v>
      </c>
      <c r="L1272" s="1">
        <f t="shared" ref="L1272" si="1337">IFERROR(L1221/SUM(L1145,L1178),"-")</f>
        <v>1.0588368157784844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0.66094225915623017</v>
      </c>
      <c r="K1273" s="1">
        <f t="shared" si="1334"/>
        <v>0.75377867118916519</v>
      </c>
      <c r="L1273" s="1">
        <f t="shared" ref="L1273" si="1338">IFERROR(L1222/SUM(L1146,L1179),"-")</f>
        <v>0.92722367390180049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0.86132355950599859</v>
      </c>
      <c r="K1274" s="1">
        <f t="shared" si="1339"/>
        <v>0.95215157276396201</v>
      </c>
      <c r="L1274" s="1">
        <f t="shared" ref="L1274" si="1340">IFERROR(L1223/SUM(L1147,L1199),"-")</f>
        <v>1.1316263080215023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0.72772234147782155</v>
      </c>
      <c r="K1275" s="1">
        <f t="shared" si="1339"/>
        <v>0.79989331633389771</v>
      </c>
      <c r="L1275" s="1">
        <f t="shared" ref="L1275" si="1341">IFERROR(L1224/SUM(L1148,L1200),"-")</f>
        <v>1.004363472091921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0.71674650375739035</v>
      </c>
      <c r="K1276" s="1">
        <f t="shared" si="1339"/>
        <v>0.83383285143673558</v>
      </c>
      <c r="L1276" s="1">
        <f t="shared" ref="L1276" si="1342">IFERROR(L1225/SUM(L1149,L1201),"-")</f>
        <v>1.0670077370671964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0.66835590961441071</v>
      </c>
      <c r="K1277" s="1">
        <f t="shared" si="1339"/>
        <v>0.76136881765451869</v>
      </c>
      <c r="L1277" s="1">
        <f t="shared" ref="L1277" si="1343">IFERROR(L1226/SUM(L1150,L1202),"-")</f>
        <v>0.93051571745881756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>
        <f t="shared" si="1344"/>
        <v>1.1198718488346728</v>
      </c>
      <c r="K1278" s="1">
        <f t="shared" si="1344"/>
        <v>1.1909228176593745</v>
      </c>
      <c r="L1278" s="1">
        <f t="shared" ref="L1278" si="1345">IFERROR(L1227/L1153,"-")</f>
        <v>1.3181722687265984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>
        <f t="shared" si="1346"/>
        <v>0.91117754650918925</v>
      </c>
      <c r="K1279" s="1">
        <f t="shared" si="1346"/>
        <v>0.96935067081801107</v>
      </c>
      <c r="L1279" s="1">
        <f t="shared" ref="L1279" si="1347">IFERROR(L1228/L1154,"-")</f>
        <v>1.0806723424887561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>
        <f t="shared" si="1348"/>
        <v>0.84522912149341334</v>
      </c>
      <c r="K1280" s="1">
        <f t="shared" si="1348"/>
        <v>0.90362740514311668</v>
      </c>
      <c r="L1280" s="1">
        <f t="shared" ref="L1280" si="1349">IFERROR(L1229/L1155,"-")</f>
        <v>1.0098241951246949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>
        <f t="shared" si="1350"/>
        <v>0.85429929147124872</v>
      </c>
      <c r="K1281" s="1">
        <f t="shared" si="1350"/>
        <v>0.90612985888259745</v>
      </c>
      <c r="L1281" s="1">
        <f t="shared" ref="L1281" si="1351">IFERROR(L1230/L1156,"-")</f>
        <v>1.0068291564880987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1.1409510858783902</v>
      </c>
      <c r="K1283" s="1">
        <f t="shared" si="1352"/>
        <v>0.91572262668880244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1.9025203173645284</v>
      </c>
      <c r="K1284" s="1">
        <f t="shared" si="1352"/>
        <v>1.8266554531697541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2.5417477745681363</v>
      </c>
      <c r="K1285" s="1">
        <f t="shared" si="1352"/>
        <v>0.86168713188393076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1.5452824197031632</v>
      </c>
      <c r="K1286" s="1">
        <f t="shared" si="1352"/>
        <v>0.75519424817704472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0.59926827623864143</v>
      </c>
      <c r="K1288" s="1">
        <f t="shared" si="1352"/>
        <v>0.59860208004278004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0.56498729561259542</v>
      </c>
      <c r="K1289" s="1">
        <f t="shared" si="1352"/>
        <v>0.55206655895255841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0.49202607174107682</v>
      </c>
      <c r="K1290" s="1">
        <f t="shared" si="1352"/>
        <v>0.48159643232124111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0.43398204812777741</v>
      </c>
      <c r="K1291" s="1">
        <f t="shared" si="1352"/>
        <v>0.4344735548234292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0.57998588620044256</v>
      </c>
      <c r="K1292" s="1">
        <f t="shared" si="1352"/>
        <v>0.59947913890008964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0.46817966557998431</v>
      </c>
      <c r="K1293" s="1">
        <f t="shared" si="1352"/>
        <v>0.48480755965496142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0.43324246677595513</v>
      </c>
      <c r="K1294" s="1">
        <f t="shared" si="1352"/>
        <v>0.45026495287794815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0.43943782640610612</v>
      </c>
      <c r="K1295" s="1">
        <f t="shared" si="1352"/>
        <v>0.45508859227920589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1.6600164481537789</v>
      </c>
      <c r="K1297" s="1">
        <f t="shared" si="1367"/>
        <v>0.9880940692984983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2.1701532164553505</v>
      </c>
      <c r="K1298" s="1">
        <f t="shared" si="1367"/>
        <v>1.9328781523518583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1.3984188095603705</v>
      </c>
      <c r="K1299" s="1">
        <f t="shared" si="1367"/>
        <v>0.79192767490967786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1.5312245672745735</v>
      </c>
      <c r="K1300" s="1">
        <f t="shared" si="1367"/>
        <v>0.78119270881914438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0.75460431002643802</v>
      </c>
      <c r="K1302" s="1">
        <f t="shared" si="1367"/>
        <v>0.6578417027128266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0.80745717762243796</v>
      </c>
      <c r="K1303" s="1">
        <f t="shared" si="1367"/>
        <v>0.53495854429529099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0.59000127074277164</v>
      </c>
      <c r="K1304" s="1">
        <f t="shared" si="1367"/>
        <v>0.4762689238701589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0.39110214084493622</v>
      </c>
      <c r="K1305" s="1">
        <f t="shared" si="1367"/>
        <v>0.42455771914170148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0.6166066952869228</v>
      </c>
      <c r="K1306" s="1">
        <f t="shared" si="1367"/>
        <v>0.6344115731251152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0.49799566360137903</v>
      </c>
      <c r="K1307" s="1">
        <f t="shared" si="1367"/>
        <v>0.51322642609866043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0.46139762930207628</v>
      </c>
      <c r="K1308" s="1">
        <f t="shared" si="1367"/>
        <v>0.4770155454554636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0.43758863293488487</v>
      </c>
      <c r="K1309" s="1">
        <f t="shared" si="1367"/>
        <v>0.45243138462350307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2.2825290055487179E-3</v>
      </c>
      <c r="K1311" s="1">
        <f t="shared" si="1382"/>
        <v>6.6049898448545836E-4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3.0918678276563243E-5</v>
      </c>
      <c r="K1312" s="1">
        <f t="shared" si="1382"/>
        <v>6.0400444575947582E-6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4.3718834319380756E-3</v>
      </c>
      <c r="K1313" s="1">
        <f t="shared" si="1382"/>
        <v>1.6688766682039268E-3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0.13064544493683328</v>
      </c>
      <c r="K1314" s="1">
        <f t="shared" si="1382"/>
        <v>0.12117356716003846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1.1949536612061544</v>
      </c>
      <c r="K1315" s="3">
        <f t="shared" si="1390"/>
        <v>1.1757463218220157</v>
      </c>
      <c r="L1315" s="3">
        <f t="shared" ref="L1315" si="1391">L1316+L1322+L1327+L1341</f>
        <v>1.1503776063176336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1.1948897868664365</v>
      </c>
      <c r="K1316" s="1">
        <f t="shared" si="1392"/>
        <v>1.175710547070713</v>
      </c>
      <c r="L1316" s="1">
        <f t="shared" ref="L1316" si="1393">SUM(L1317:L1321)</f>
        <v>1.1503332643271849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0.24282359563139705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0.25246976650872199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0.24137035493112396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0.12210334414036009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0.12549331904731398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0.12081929398734981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0.82753996448801848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0.79732773618902564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0.78792311069035526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2.4228826066609202E-3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4.1972532565120617E-4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2.2050471835593377E-4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3.0027688917864868E-6</v>
      </c>
      <c r="K1322" s="1">
        <f t="shared" si="1396"/>
        <v>2.8201881559301108E-6</v>
      </c>
      <c r="L1322" s="1">
        <f t="shared" ref="L1322" si="1397">SUM(L1323:L1326)</f>
        <v>4.8813533363988827E-7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3.0027688917864868E-6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2.8201881559301108E-6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4.8813533363988827E-7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7.6231763909286643E-6</v>
      </c>
      <c r="K1327" s="1">
        <f t="shared" si="1398"/>
        <v>2.1448740795983186E-5</v>
      </c>
      <c r="L1327" s="1">
        <f t="shared" ref="L1327" si="1399">SUM(L1332:L1340)</f>
        <v>1.9548993750334649E-5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7.0470251475606074E-6</v>
      </c>
      <c r="K1328" s="1">
        <f t="shared" si="1400"/>
        <v>1.8610047440634276E-5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5.7615124336805735E-7</v>
      </c>
      <c r="K1329" s="1">
        <f t="shared" ref="K1329:L1329" si="1405">SUM(K1330:K1331)</f>
        <v>2.8386933553489096E-6</v>
      </c>
      <c r="L1329" s="1">
        <f t="shared" si="1405"/>
        <v>2.0642623434956925E-5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5.7615124336805735E-7</v>
      </c>
      <c r="K1330" s="1">
        <f>[2]Transport!G$26/SUM([2]Transport!G$22,[2]Transport!G$26)*K1327*(K$34+K$582)/(K$34+K$582+K$38)</f>
        <v>2.8361985362209429E-6</v>
      </c>
      <c r="L1330" s="1">
        <f>[2]Transport!H$26/SUM([2]Transport!H$22,[2]Transport!H$26)*L1327*(L$34+L$582)/(L$34+L$582+L$38)</f>
        <v>1.7343487013748716E-5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2.4948191279667461E-9</v>
      </c>
      <c r="L1331" s="1">
        <f>(L$38+L$718)/([2]Transport!H$22+[2]Transport!H$26)*L1327</f>
        <v>3.2991364212082085E-6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3.3911894810533755E-6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0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1.7407520852222779E-5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1.1038532937807302E-5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4.0412199437604047E-6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4.2319869098752893E-6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8.510460812527349E-6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5.3248394435014343E-5</v>
      </c>
      <c r="K1341" s="1">
        <f t="shared" si="1406"/>
        <v>1.1505822350875673E-5</v>
      </c>
      <c r="L1341" s="1">
        <f t="shared" ref="L1341" si="1407">SUM(L1346:L1350)</f>
        <v>2.4304861364907982E-5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4.373990894834288E-4</v>
      </c>
      <c r="K1343" s="1">
        <f t="shared" ref="K1343:L1343" si="1413">SUM(K1344:K1345)</f>
        <v>6.0721006469584391E-4</v>
      </c>
      <c r="L1343" s="1">
        <f t="shared" si="1413"/>
        <v>5.0086977937076514E-5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1.1592524612472412E-6</v>
      </c>
      <c r="K1344" s="1">
        <f>[2]Transport!G$27/SUM([2]Transport!G$24,[2]Transport!G$27)*K1341*(K$47+K$614)/(K$47+K$614+K$49)</f>
        <v>2.4008468841994909E-6</v>
      </c>
      <c r="L1344" s="1">
        <f>[2]Transport!H$27/SUM([2]Transport!H$24,[2]Transport!H$27)*L1341*(L$47+L$614)/(L$47+L$614+L$49)</f>
        <v>2.9649168843043377E-6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4.3623983702218154E-4</v>
      </c>
      <c r="K1345" s="1">
        <f>(K$49+K$716)/([2]Transport!G$24+[2]Transport!G$27)*K1341</f>
        <v>6.0480921781164447E-4</v>
      </c>
      <c r="L1345" s="1">
        <f>(L$49+L$716)/([2]Transport!H$24+[2]Transport!H$27)*L1341</f>
        <v>4.7122061052772179E-5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1.3645770202493675E-5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5.6914231190668207E-6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1.1969315003101172E-6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3.9602624232520666E-5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1.631573570367037E-6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5.8143992318088521E-6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2.1476356294230829E-5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0.33688431885228487</v>
      </c>
      <c r="K1351" s="3">
        <f t="shared" si="1414"/>
        <v>0.35121670335874688</v>
      </c>
      <c r="L1351" s="3">
        <f t="shared" ref="L1351" si="1415">SUM(L1352:L1374)</f>
        <v>0.37570311467402501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0.11430007017624523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0.11947089054940693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0.12783527909191733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4.1379362115942439E-2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4.314099901495904E-2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4.6146153299397807E-2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0.18084269579081591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0.18853496969171668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0.20168070555779169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3.5411541369815511E-4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6.5820314264303874E-5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3.7437752180150685E-5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7.4378683121055011E-7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7.5280034275171653E-7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1.4812024971671389E-7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6.5960735512426641E-7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0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1.7186792191730728E-6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1.0898563518276282E-6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2.6945547394896952E-7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6.5527741355854402E-7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4.2787326596722006E-7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1.9830648787132017E-6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8.702748519444934E-7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1.8302265750202749E-7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4.0336191045243385E-6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1.6617955126481737E-7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4.1257851205984543E-7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1.5239206616337405E-6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0.47071236993686233</v>
      </c>
      <c r="K1377" s="1">
        <f t="shared" si="1423"/>
        <v>0.47320870218050293</v>
      </c>
      <c r="L1377" s="1">
        <f t="shared" ref="L1377" si="1424">IFERROR(L1353/L1318,"-")</f>
        <v>0.52962294863590709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0.33888803297947423</v>
      </c>
      <c r="K1378" s="1">
        <f t="shared" si="1425"/>
        <v>0.34377128075394875</v>
      </c>
      <c r="L1378" s="1">
        <f t="shared" ref="L1378" si="1426">IFERROR(L1354/L1319,"-")</f>
        <v>0.38194357686140318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0.21853046807558046</v>
      </c>
      <c r="K1379" s="1">
        <f t="shared" si="1427"/>
        <v>0.23645856168613197</v>
      </c>
      <c r="L1379" s="1">
        <f t="shared" ref="L1379" si="1428">IFERROR(L1355/L1320,"-")</f>
        <v>0.25596495752115322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0.14615458987762389</v>
      </c>
      <c r="K1380" s="1">
        <f t="shared" si="1429"/>
        <v>0.15681759055683211</v>
      </c>
      <c r="L1380" s="1">
        <f t="shared" ref="L1380" si="1430">IFERROR(L1356/L1321,"-")</f>
        <v>0.16978209110119588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>
        <f t="shared" si="1431"/>
        <v>0.24770032527146529</v>
      </c>
      <c r="K1381" s="1">
        <f t="shared" si="1431"/>
        <v>0.26693266588215975</v>
      </c>
      <c r="L1381" s="1">
        <f t="shared" ref="L1381" si="1432">IFERROR(L1357/L1323,"-")</f>
        <v>0.30344095071385785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>
        <f t="shared" si="1439"/>
        <v>0.1945061928298322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 t="str">
        <f t="shared" si="1441"/>
        <v>-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>
        <f t="shared" si="1443"/>
        <v>9.8731992554448866E-2</v>
      </c>
      <c r="L1387" s="1">
        <f t="shared" ref="L1387" si="1444">IFERROR(L1363/L1334,"-")</f>
        <v>9.8731992554448783E-2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>
        <f t="shared" si="1445"/>
        <v>6.6676765357699855E-2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0.15483918724546672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 t="str">
        <f t="shared" si="1453"/>
        <v>-</v>
      </c>
      <c r="K1392" s="1" t="str">
        <f t="shared" si="1453"/>
        <v>-</v>
      </c>
      <c r="L1392" s="1" t="str">
        <f t="shared" ref="L1392" si="1454">IFERROR(L1368/L1339,"-")</f>
        <v>-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>
        <f t="shared" ref="L1393" si="1456">IFERROR(L1369/L1340,"-")</f>
        <v>5.0276157236679019E-2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0.14532451076677297</v>
      </c>
      <c r="K1395" s="1">
        <f t="shared" si="1459"/>
        <v>0.15290988452940496</v>
      </c>
      <c r="L1395" s="1">
        <f t="shared" ref="L1395" si="1460">IFERROR(L1371/L1347,"-")</f>
        <v>0.15290988452940499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0.1018523186958917</v>
      </c>
      <c r="K1396" s="1" t="str">
        <f t="shared" si="1461"/>
        <v>-</v>
      </c>
      <c r="L1396" s="1">
        <f t="shared" ref="L1396" si="1462">IFERROR(L1372/L1348,"-")</f>
        <v>0.10185231869589172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 t="str">
        <f t="shared" si="1463"/>
        <v>-</v>
      </c>
      <c r="K1397" s="1">
        <f t="shared" si="1463"/>
        <v>7.0958063870597471E-2</v>
      </c>
      <c r="L1397" s="1">
        <f t="shared" ref="L1397" si="1464">IFERROR(L1373/L1349,"-")</f>
        <v>7.095806387059754E-2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0.36395917983953663</v>
      </c>
      <c r="K1399" s="3">
        <f t="shared" ref="K1399:L1399" si="1471">K1400+K1406+K1411+K1425</f>
        <v>0.35793896345965626</v>
      </c>
      <c r="L1399" s="3">
        <f t="shared" si="1471"/>
        <v>0.31287725122025278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0.36380976245077973</v>
      </c>
      <c r="K1400" s="1">
        <f t="shared" ref="K1400:L1400" si="1476">SUM(K1401:K1405)</f>
        <v>0.3576153015844053</v>
      </c>
      <c r="L1400" s="1">
        <f t="shared" si="1476"/>
        <v>0.31273534838319172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0.1377502290117156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0.13730731503269392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0.11886401947348661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0.16997849917039301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0.16730405950566518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0.14701289687261984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5.5834219138970145E-2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5.2437252714897749E-2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4.6672755255529337E-2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2.4681512970096709E-4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5.6667433114849846E-4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1.8567678155597241E-4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3.730951920756941E-7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3.730951920756941E-7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1.2228345728637147E-4</v>
      </c>
      <c r="K1411" s="1">
        <f t="shared" si="1484"/>
        <v>2.289130923831728E-4</v>
      </c>
      <c r="L1411" s="1">
        <f t="shared" ref="L1411" si="1485">SUM(L1416:L1424)</f>
        <v>1.0481879696804844E-4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1.1304140878245316E-4</v>
      </c>
      <c r="K1412" s="1">
        <f t="shared" si="1486"/>
        <v>1.9861695143572018E-4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9.2420485039183117E-6</v>
      </c>
      <c r="K1413" s="1">
        <f t="shared" ref="K1413:L1413" si="1491">SUM(K1414:K1415)</f>
        <v>3.0296140947452622E-5</v>
      </c>
      <c r="L1413" s="1">
        <f t="shared" si="1491"/>
        <v>1.1068267668148333E-4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9.2420485039183117E-6</v>
      </c>
      <c r="K1414" s="1">
        <f>[2]Transport!G$26/SUM([2]Transport!G$22,[2]Transport!G$26)*K1411*(K$34+K$582)/(K$34+K$582+K$38)</f>
        <v>3.026951482674224E-5</v>
      </c>
      <c r="L1414" s="1">
        <f>[2]Transport!H$26/SUM([2]Transport!H$22,[2]Transport!H$26)*L1411*(L$34+L$582)/(L$34+L$582+L$38)</f>
        <v>9.2993197871424509E-5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2.6626120710382708E-8</v>
      </c>
      <c r="L1415" s="1">
        <f>(L$38+L$718)/([2]Transport!H$22+[2]Transport!H$26)*L1411</f>
        <v>1.7689478810058825E-5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3.1570465492818131E-5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4.0694773882892292E-5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2.0880368892381536E-5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1.1343942450499296E-5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6.6218251709022015E-5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2.7775375187018874E-5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3.0017450315529637E-5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2.477266460852835E-6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3.3149244729648361E-5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4.6886546381565119E-5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2.3679540423259784E-5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1.3725087837023221E-5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7.5113520409693377E-5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3.2483512465388247E-5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2.6760836278429875E-5</v>
      </c>
      <c r="K1425" s="1">
        <f t="shared" ref="K1425:L1425" si="1496">SUM(K1430:K1434)</f>
        <v>9.4748782867801179E-5</v>
      </c>
      <c r="L1425" s="1">
        <f t="shared" si="1496"/>
        <v>3.7084040093031826E-5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2.1982194104060003E-4</v>
      </c>
      <c r="K1427" s="1">
        <f t="shared" ref="K1427:L1427" si="1502">SUM(K1428:K1429)</f>
        <v>5.0002870564598463E-3</v>
      </c>
      <c r="L1427" s="1">
        <f t="shared" si="1502"/>
        <v>7.6422056891019776E-5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5.8260095257266394E-7</v>
      </c>
      <c r="K1428" s="1">
        <f>[2]Transport!G$27/SUM([2]Transport!G$24,[2]Transport!G$27)*K1425*(K$47+K$614)/(K$47+K$614+K$49)</f>
        <v>1.9770626835077285E-5</v>
      </c>
      <c r="L1428" s="1">
        <f>[2]Transport!H$27/SUM([2]Transport!H$24,[2]Transport!H$27)*L1425*(L$47+L$614)/(L$47+L$614+L$49)</f>
        <v>4.5238314656177978E-6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2.1923934008802735E-4</v>
      </c>
      <c r="K1429" s="1">
        <f>(K$49+K$716)/([2]Transport!G$24+[2]Transport!G$27)*K1425</f>
        <v>4.9805164296247689E-3</v>
      </c>
      <c r="L1429" s="1">
        <f>(L$49+L$716)/([2]Transport!H$24+[2]Transport!H$27)*L1425</f>
        <v>7.1898225425401973E-5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1.784875918779382E-5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3.5100989251961258E-5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1.4335907909857922E-5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8.9120770906360568E-6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5.9647793615839915E-5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2.2748132183173905E-5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0.1346266131790054</v>
      </c>
      <c r="K1435" s="3">
        <f t="shared" ref="K1435:L1435" si="1507">SUM(K1436:K1458)</f>
        <v>0.13473781193701462</v>
      </c>
      <c r="L1435" s="3">
        <f t="shared" si="1507"/>
        <v>0.1311440934391182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6.4781146397591263E-2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6.4772428478036825E-2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6.3111890113278654E-2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5.7495784484426986E-2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5.7523959964383559E-2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5.6000896140544369E-2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1.2291801276034534E-2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1.230609377755309E-2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1.1979160949160909E-2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3.7297002302011946E-5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8.939257410692674E-5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3.1679881796848464E-5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4.2200197004951894E-8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6.0336678337862219E-6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8.328121071300018E-6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4.2512098075133E-6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1.4951048098164642E-6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9.7123720590529776E-6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4.0738734553355953E-6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2.7372326853380103E-6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1.5680464146289419E-7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5.1328021117398248E-6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7.6319741769304677E-6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3.8324123216664227E-6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1.4846284586801641E-6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8.5206923159985E-6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3.6848494592027761E-6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2.5938621967600807E-6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5.3672882133852786E-6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2.1921020231205616E-6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9.0771571607781782E-7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6.3766950975517155E-6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2.4319072706216971E-6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0.47027977276234983</v>
      </c>
      <c r="K1461" s="1">
        <f t="shared" si="1515"/>
        <v>0.47173326827208018</v>
      </c>
      <c r="L1461" s="1">
        <f t="shared" ref="L1461" si="1516">IFERROR(L1437/L1402,"-")</f>
        <v>0.53095874086065353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0.33825327770891184</v>
      </c>
      <c r="K1462" s="1">
        <f t="shared" si="1517"/>
        <v>0.34382883556053645</v>
      </c>
      <c r="L1462" s="1">
        <f t="shared" ref="L1462" si="1518">IFERROR(L1438/L1403,"-")</f>
        <v>0.38092505713336611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0.2201481719559919</v>
      </c>
      <c r="K1463" s="1">
        <f t="shared" si="1519"/>
        <v>0.23468227529885166</v>
      </c>
      <c r="L1463" s="1">
        <f t="shared" ref="L1463" si="1520">IFERROR(L1439/L1404,"-")</f>
        <v>0.25666281931666618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0.15111311185501367</v>
      </c>
      <c r="K1464" s="1">
        <f t="shared" si="1521"/>
        <v>0.15774946771587786</v>
      </c>
      <c r="L1464" s="1">
        <f t="shared" ref="L1464" si="1522">IFERROR(L1440/L1405,"-")</f>
        <v>0.17061843452568967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>
        <f t="shared" si="1527"/>
        <v>0.11310839137372282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>
        <f t="shared" si="1531"/>
        <v>0.19111748083533336</v>
      </c>
      <c r="K1469" s="1">
        <f t="shared" si="1531"/>
        <v>0.20464841739300296</v>
      </c>
      <c r="L1469" s="1">
        <f t="shared" ref="L1469" si="1532">IFERROR(L1445/L1416,"-")</f>
        <v>0.20359840524965089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>
        <f t="shared" si="1533"/>
        <v>0.13179763705083486</v>
      </c>
      <c r="K1470" s="1">
        <f t="shared" si="1533"/>
        <v>0.14667213054387693</v>
      </c>
      <c r="L1470" s="1">
        <f t="shared" ref="L1470" si="1534">IFERROR(L1446/L1417,"-")</f>
        <v>0.14667213054387704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>
        <f t="shared" si="1535"/>
        <v>9.1188047504550812E-2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>
        <f t="shared" si="1537"/>
        <v>6.3297446577027447E-2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0.15483918724546675</v>
      </c>
      <c r="K1474" s="1">
        <f t="shared" si="1541"/>
        <v>0.16277535382583033</v>
      </c>
      <c r="L1474" s="1">
        <f t="shared" ref="L1474" si="1542">IFERROR(L1450/L1421,"-")</f>
        <v>0.16184487761012228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>
        <f t="shared" si="1543"/>
        <v>0.10816895864778373</v>
      </c>
      <c r="K1475" s="1">
        <f t="shared" si="1543"/>
        <v>0.11343753121307448</v>
      </c>
      <c r="L1475" s="1">
        <f t="shared" ref="L1475" si="1544">IFERROR(L1451/L1422,"-")</f>
        <v>0.11343753121307457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 t="str">
        <f t="shared" si="1545"/>
        <v>-</v>
      </c>
      <c r="K1476" s="1" t="str">
        <f t="shared" si="1545"/>
        <v>-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0.14532451076677294</v>
      </c>
      <c r="K1479" s="1">
        <f t="shared" si="1551"/>
        <v>0.1529098845294049</v>
      </c>
      <c r="L1479" s="1">
        <f t="shared" ref="L1479" si="1552">IFERROR(L1455/L1431,"-")</f>
        <v>0.15290988452940521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>
        <f t="shared" si="1553"/>
        <v>0.10185231869589158</v>
      </c>
      <c r="K1480" s="1">
        <f t="shared" si="1553"/>
        <v>0.10690580004720136</v>
      </c>
      <c r="L1480" s="1">
        <f t="shared" ref="L1480" si="1554">IFERROR(L1456/L1432,"-")</f>
        <v>0.10690580004720142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1.1707834267278014</v>
      </c>
      <c r="K1497" s="3">
        <f t="shared" si="1582"/>
        <v>1.0439112200250011</v>
      </c>
      <c r="L1497" s="3">
        <f t="shared" ref="L1497" si="1583">SUM(L1498,L1503,L1508)</f>
        <v>0.35351301107794553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3.6113237174398675E-3</v>
      </c>
      <c r="K1498" s="1">
        <f t="shared" si="1585"/>
        <v>4.4309699510132767E-3</v>
      </c>
      <c r="L1498" s="1">
        <f t="shared" ref="L1498" si="1586">SUM(L1499:L1502)</f>
        <v>0.12101775186485822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1.6198183351724504E-3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2.4607880078492176E-3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0.11975696516615099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6.4310849825142599E-4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5.888323984160422E-4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4.1587062613764004E-4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6.5982950808687348E-4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5.7699437155759778E-4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3.3713417492119911E-4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6.8856737592911743E-4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8.0435517319041956E-4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5.0778189764837838E-4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9.3167487827262613E-4</v>
      </c>
      <c r="K1503" s="1">
        <f t="shared" si="1590"/>
        <v>1.2688183013344026E-3</v>
      </c>
      <c r="L1503" s="1">
        <f t="shared" ref="L1503" si="1591">SUM(L1504:L1507)</f>
        <v>1.1532277069097852E-3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3.4345617558869442E-4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4.4316447028603268E-4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3.66714704996563E-4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2.6694978139687228E-4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3.498419445051343E-4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2.6580275820876421E-4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2.0111182165296693E-4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2.9262430659976761E-4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2.9526952933252824E-4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1.2015709963409252E-4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1.8318757994346811E-4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2.2544071437192992E-4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1.1662404281320891</v>
      </c>
      <c r="K1508" s="1">
        <f t="shared" si="1595"/>
        <v>1.0382114317726534</v>
      </c>
      <c r="L1508" s="1">
        <f t="shared" ref="L1508" si="1596">SUM(L1513:L1517)</f>
        <v>0.23134203150617752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1.0662061390572972</v>
      </c>
      <c r="K1509" s="1">
        <f t="shared" si="1597"/>
        <v>0.98071419523033554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0.10003428907479188</v>
      </c>
      <c r="K1510" s="1">
        <f t="shared" ref="K1510:L1510" si="1604">SUM(K1511:K1512)</f>
        <v>5.7497236542317899E-2</v>
      </c>
      <c r="L1510" s="1">
        <f t="shared" si="1604"/>
        <v>0.23185991152983088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0.10003428907479188</v>
      </c>
      <c r="K1511" s="1">
        <f>[2]Transport!G$25/SUM([2]Transport!G$21,[2]Transport!G$25)*K1508*(K$35+K$600)/(K$35+K$600+K$39)</f>
        <v>5.7212328335982464E-2</v>
      </c>
      <c r="L1511" s="1">
        <f>[2]Transport!H$25/SUM([2]Transport!H$21,[2]Transport!H$25)*L1508*(L$35+L$600)/(L$35+L$600+L$39)</f>
        <v>0.19662687044057195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2.8490820633543333E-4</v>
      </c>
      <c r="L1512" s="1">
        <f>(L$39+L$719)/([2]Transport!H$21+[2]Transport!H$25)*L1508</f>
        <v>3.523304108925894E-2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0.83501974484715258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0.8728859826959523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0.22203147588443267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1.1949493774014426E-2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1.6294744297437919E-3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8.4776654899380703E-4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0.19104296175588997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4.7682860933068935E-2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8.5098357092599651E-4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0.12822822775503229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0.11601311371388827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7.6118055018250556E-3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1.9592813892102847</v>
      </c>
      <c r="K1518" s="3">
        <f t="shared" si="1607"/>
        <v>1.9594789155037657</v>
      </c>
      <c r="L1518" s="3">
        <f t="shared" ref="L1518" si="1608">SUM(L1519:L1531)</f>
        <v>1.9048098914308416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1.8582128726427394E-2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2.8490411199881254E-2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1.4265495436129672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4.1515828940272958E-3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3.8511214643809476E-3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2.7639030508511816E-3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2.7447224796727089E-3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2.4295636046750249E-3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1.4630421619621652E-3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2.6405280975537273E-3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3.105064330522172E-3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2.0151017666443761E-3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1.609369295717739E-3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2.1026610178761524E-3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1.7873362709206785E-3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7.274039426037231E-4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9.6231781628789228E-4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7.4727916467122349E-4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3.5708108856224508E-4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5.2345875733635886E-4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5.385344238503356E-4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1.8954910926895091E-4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2.9164100564781369E-4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3.6495137701525498E-4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1.6886478921266523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1.8023689567031136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0.46167871700190977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1.3333294872160647E-2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1.9248269402415477E-3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1.0294394012427828E-3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0.13954138469098909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3.4916876794330191E-2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6.7603025016570856E-4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8.6756451886648919E-2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7.8512015869472845E-2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5.1960129486409278E-3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11.471736257664405</v>
      </c>
      <c r="K1533" s="1">
        <f t="shared" si="1612"/>
        <v>11.577759282394462</v>
      </c>
      <c r="L1533" s="1">
        <f t="shared" ref="L1533" si="1613">IFERROR(L1519/L1499,"-")</f>
        <v>11.912038198644815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6.4554937546544702</v>
      </c>
      <c r="K1534" s="1">
        <f t="shared" si="1612"/>
        <v>6.5402676122109717</v>
      </c>
      <c r="L1534" s="1">
        <f t="shared" ref="L1534" si="1614">IFERROR(L1520/L1500,"-")</f>
        <v>6.6460646103348902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4.1597449735626819</v>
      </c>
      <c r="K1535" s="1">
        <f t="shared" si="1612"/>
        <v>4.210723231348708</v>
      </c>
      <c r="L1535" s="1">
        <f t="shared" ref="L1535" si="1615">IFERROR(L1521/L1501,"-")</f>
        <v>4.3396435923594305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3.8348144130278237</v>
      </c>
      <c r="K1536" s="1">
        <f t="shared" si="1612"/>
        <v>3.8603149877263143</v>
      </c>
      <c r="L1536" s="1">
        <f t="shared" ref="L1536" si="1616">IFERROR(L1522/L1502,"-")</f>
        <v>3.9684395524469154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4.6858068368088901</v>
      </c>
      <c r="K1537" s="1">
        <f t="shared" si="1617"/>
        <v>4.7446516109899939</v>
      </c>
      <c r="L1537" s="1">
        <f t="shared" ref="L1537" si="1618">IFERROR(L1523/L1504,"-")</f>
        <v>4.8739149168764042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2.7248718421773006</v>
      </c>
      <c r="K1538" s="1">
        <f t="shared" si="1617"/>
        <v>2.7507216656056781</v>
      </c>
      <c r="L1538" s="1">
        <f t="shared" ref="L1538" si="1619">IFERROR(L1524/L1505,"-")</f>
        <v>2.8114048541373782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1.77553505123341</v>
      </c>
      <c r="K1539" s="1">
        <f t="shared" si="1617"/>
        <v>1.7888423672621001</v>
      </c>
      <c r="L1539" s="1">
        <f t="shared" ref="L1539" si="1620">IFERROR(L1525/L1506,"-")</f>
        <v>1.8238740213652251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1.5775106909718517</v>
      </c>
      <c r="K1540" s="1">
        <f t="shared" si="1617"/>
        <v>1.5920348188333207</v>
      </c>
      <c r="L1540" s="1">
        <f t="shared" ref="L1540" si="1621">IFERROR(L1526/L1507,"-")</f>
        <v>1.6188352580056222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2.0222849849326057</v>
      </c>
      <c r="K1542" s="1">
        <f t="shared" si="1622"/>
        <v>2.0648389279163428</v>
      </c>
      <c r="L1542" s="1">
        <f t="shared" ref="L1542" si="1624">IFERROR(L1528/L1514,"-")</f>
        <v>2.0793390448938576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1.1158041607716855</v>
      </c>
      <c r="K1543" s="1">
        <f t="shared" si="1622"/>
        <v>1.1812563027111724</v>
      </c>
      <c r="L1543" s="1">
        <f t="shared" ref="L1543" si="1625">IFERROR(L1529/L1515,"-")</f>
        <v>1.2142958488567386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0.73041887232303093</v>
      </c>
      <c r="K1544" s="1">
        <f t="shared" si="1622"/>
        <v>0.73227310843076321</v>
      </c>
      <c r="L1544" s="1">
        <f t="shared" ref="L1544" si="1626">IFERROR(L1530/L1516,"-")</f>
        <v>0.79441046015740024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0.6765784211912278</v>
      </c>
      <c r="K1545" s="1">
        <f t="shared" si="1622"/>
        <v>0.67675121679002004</v>
      </c>
      <c r="L1545" s="1">
        <f t="shared" ref="L1545" si="1627">IFERROR(L1531/L1517,"-")</f>
        <v>0.68262555413365444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8.177685581113316</v>
      </c>
      <c r="K1546" s="3">
        <f t="shared" si="1628"/>
        <v>7.2951620767948455</v>
      </c>
      <c r="L1546" s="3">
        <f t="shared" ref="L1546" si="1629">L1547+L1550+L1552+L1559+L1567</f>
        <v>7.8841277759784534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5.1895517610097555</v>
      </c>
      <c r="K1547" s="1">
        <f t="shared" si="1632"/>
        <v>7.2938181012045735</v>
      </c>
      <c r="L1547" s="1">
        <f t="shared" ref="L1547" si="1633">SUM(L1548:L1549)</f>
        <v>7.8841061659383236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5.1895517610097555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7.2938181012045735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7.8841061659383236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3.5175967202396151E-5</v>
      </c>
      <c r="K1550" s="1">
        <f t="shared" si="1635"/>
        <v>2.9486728211733392E-5</v>
      </c>
      <c r="L1550" s="1">
        <f t="shared" si="1635"/>
        <v>2.1610040130131685E-5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3.5175967202396151E-5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2.9486728211733392E-5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2.1610040130131685E-5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0.9711071622230818</v>
      </c>
      <c r="K1552" s="1">
        <f t="shared" si="1636"/>
        <v>4.3913598739010691E-4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0.88781043176758256</v>
      </c>
      <c r="K1553" s="1">
        <f t="shared" si="1638"/>
        <v>4.148161764455263E-4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8.3296730455499179E-2</v>
      </c>
      <c r="K1554" s="1">
        <f t="shared" si="1639"/>
        <v>2.4319810944580634E-5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8.3296730455499179E-2</v>
      </c>
      <c r="K1555" s="1">
        <f>[2]Transport!G$25/SUM([2]Transport!G$21,[2]Transport!G$25)*K1552*(K$35+K$600)/(K$35+K$600+K$39)</f>
        <v>2.4199302305708264E-5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1.2050863887236801E-7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0.9711071622230818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4.3913598739010691E-4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2.0166681198580956</v>
      </c>
      <c r="K1559" s="1">
        <f t="shared" si="1641"/>
        <v>8.4505994482189997E-4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1.8642505730072061</v>
      </c>
      <c r="K1560" s="1">
        <f t="shared" si="1643"/>
        <v>7.3321813214603923E-4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0.15241754685088948</v>
      </c>
      <c r="K1561" s="1">
        <f t="shared" si="1644"/>
        <v>1.1184181267586073E-4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0.15241754685088948</v>
      </c>
      <c r="K1562" s="1">
        <f>[2]Transport!G$26/SUM([2]Transport!G$22,[2]Transport!G$26)*K1559*(K$34+K$582)/(K$34+K$582+K$38)</f>
        <v>1.1174351918000129E-4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9.8293495859441121E-8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1.2048631702423183E-2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4.5030845964393702E-4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2.0046194881556723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3.947514851779629E-4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3.2336205517979335E-4</v>
      </c>
      <c r="K1567" s="1">
        <f t="shared" si="1646"/>
        <v>3.0292929847853026E-5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2.6561978067103343E-3</v>
      </c>
      <c r="K1569" s="1">
        <f t="shared" si="1649"/>
        <v>1.598683808232236E-3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7.0398039662703425E-6</v>
      </c>
      <c r="K1570" s="1">
        <f>[2]Transport!G$27/SUM([2]Transport!G$24,[2]Transport!G$27)*K1567*(K$47+K$614)/(K$47+K$614+K$49)</f>
        <v>6.3210333012795519E-6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2.6491580027440641E-3</v>
      </c>
      <c r="K1571" s="1">
        <f>(K$49+K$716)/([2]Transport!G$24+[2]Transport!G$27)*K1567</f>
        <v>1.5923627749309564E-3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3.2336205517979335E-4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3.0292929847853026E-5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4.8049300113612246</v>
      </c>
      <c r="K1573" s="3">
        <f t="shared" si="1651"/>
        <v>4.9702146858465932</v>
      </c>
      <c r="L1573" s="3">
        <f t="shared" ref="L1573" si="1652">SUM(L1574:L1582)</f>
        <v>5.37190822210703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3.5359403770309301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4.9696981771215905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5.3718954184812864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1.867246429924277E-5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1.66141970095118E-5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1.2803625743286577E-5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0.34108159194974152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1.5423756253486626E-4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4.122011772390236E-3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1.5405705956518816E-4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0.92366369572976448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1.8188869151908367E-4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1.0366241409866326E-4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9.7112143736341793E-6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0.68135756995377295</v>
      </c>
      <c r="K1585" s="1">
        <f t="shared" si="1655"/>
        <v>0.68135756995377295</v>
      </c>
      <c r="L1585" s="1">
        <f t="shared" ref="L1585" si="1656">IFERROR(L1575/L1549,"-")</f>
        <v>0.68135756995377195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>
        <f t="shared" si="1657"/>
        <v>0.53083016002956762</v>
      </c>
      <c r="K1586" s="1">
        <f t="shared" si="1657"/>
        <v>0.56344660859663165</v>
      </c>
      <c r="L1586" s="1">
        <f t="shared" ref="L1586" si="1658">IFERROR(L1576/L1551,"-")</f>
        <v>0.59248505167901122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0.35122961215622112</v>
      </c>
      <c r="K1588" s="1">
        <f t="shared" si="1661"/>
        <v>0.35122961215622067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0.34211451343153182</v>
      </c>
      <c r="K1590" s="1">
        <f t="shared" si="1665"/>
        <v>0.34211451343153193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0.46076759264650818</v>
      </c>
      <c r="K1591" s="1">
        <f t="shared" si="1667"/>
        <v>0.46076759264650807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0.32057692743517996</v>
      </c>
      <c r="K1592" s="1">
        <f t="shared" si="1669"/>
        <v>0.32057692743518007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13.433024461423967</v>
      </c>
      <c r="K1593" s="3">
        <f t="shared" ref="K1593:L1593" si="1675">K1594+K1597+K1599+K1606+K1614</f>
        <v>12.906519537822318</v>
      </c>
      <c r="L1593" s="3">
        <f t="shared" si="1675"/>
        <v>8.194885217378129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1.4426280448239861</v>
      </c>
      <c r="K1594" s="1">
        <f t="shared" ref="K1594:L1594" si="1682">SUM(K1595:K1596)</f>
        <v>2.6077672087038546</v>
      </c>
      <c r="L1594" s="1">
        <f t="shared" si="1682"/>
        <v>7.7204978006288956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1.4426280448239861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2.6077672087038546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7.7204978006288956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3.1830830339168417E-4</v>
      </c>
      <c r="K1597" s="1">
        <f t="shared" ref="K1597:L1597" si="1688">K1598</f>
        <v>2.9267849032342329E-4</v>
      </c>
      <c r="L1597" s="1">
        <f t="shared" si="1688"/>
        <v>2.5338399564494652E-4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3.1830830339168417E-4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2.9267849032342329E-4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2.5338399564494652E-4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11.966490747622631</v>
      </c>
      <c r="K1606" s="1">
        <f t="shared" si="1695"/>
        <v>10.276115570747336</v>
      </c>
      <c r="L1606" s="1">
        <f t="shared" ref="L1606" si="1696">SUM(L1611:L1613)</f>
        <v>0.47238135406736709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11.06207660718645</v>
      </c>
      <c r="K1607" s="1">
        <f t="shared" si="1697"/>
        <v>8.9160944269913873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0.90441414043618051</v>
      </c>
      <c r="K1608" s="1">
        <f t="shared" si="1698"/>
        <v>1.3600211437559488</v>
      </c>
      <c r="L1608" s="1">
        <f t="shared" ref="L1608" si="1699">SUM(L1609:L1610)</f>
        <v>0.49880779206555265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0.90441414043618051</v>
      </c>
      <c r="K1609" s="1">
        <f>[2]Transport!G$26/SUM([2]Transport!G$22,[2]Transport!G$26)*K1606*(K$34+K$582)/(K$34+K$582+K$38)</f>
        <v>1.3588258731369902</v>
      </c>
      <c r="L1609" s="1">
        <f>[2]Transport!H$26/SUM([2]Transport!H$22,[2]Transport!H$26)*L1606*(L$34+L$582)/(L$34+L$582+L$38)</f>
        <v>0.41908754918212432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1.1952706189585988E-3</v>
      </c>
      <c r="L1610" s="1">
        <f>(L$38+L$718)/([2]Transport!H$22+[2]Transport!H$26)*L1606</f>
        <v>7.9720242883428341E-2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3.2094861345858179E-3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3.9832480278784339E-3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4.1565674910537336E-4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11.963281261488046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10.272132322719457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0.47196569731826171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2.3587360673958366E-2</v>
      </c>
      <c r="K1614" s="1">
        <f t="shared" si="1700"/>
        <v>2.2344079880803225E-2</v>
      </c>
      <c r="L1614" s="1">
        <f t="shared" ref="L1614" si="1701">L1619</f>
        <v>1.7526786862223096E-3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2.4100872981808016E-2</v>
      </c>
      <c r="K1616" s="1">
        <f t="shared" si="1703"/>
        <v>2.7006477137271227E-2</v>
      </c>
      <c r="L1616" s="1">
        <f t="shared" ref="L1616" si="1704">SUM(L1617:L1618)</f>
        <v>1.9664855683732105E-3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5.1351230784964902E-4</v>
      </c>
      <c r="K1617" s="1">
        <f>[2]Transport!G$27/SUM([2]Transport!G$24,[2]Transport!G$27)*K1614*(K$47+K$614)/(K$47+K$614+K$49)</f>
        <v>4.6623972564680026E-3</v>
      </c>
      <c r="L1617" s="1">
        <f>[2]Transport!H$27/SUM([2]Transport!H$24,[2]Transport!H$27)*L1614*(L$47+L$614)/(L$47+L$614+L$49)</f>
        <v>2.1380688215090111E-4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2.3587360673958366E-2</v>
      </c>
      <c r="K1618" s="1">
        <f>IF((K$49+K$716)/([2]Transport!G$24+[2]Transport!G$27)*K1614&gt;K1614,K1614,(K$49+K$716)/([2]Transport!G$24+[2]Transport!G$27)*K1614)</f>
        <v>2.2344079880803225E-2</v>
      </c>
      <c r="L1618" s="1">
        <f>IF((L$49+L$716)/([2]Transport!H$24+[2]Transport!H$27)*L1614&gt;L1614,L1614,(L$49+L$716)/([2]Transport!H$24+[2]Transport!H$27)*L1614)</f>
        <v>1.7526786862223096E-3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2.3587360673958366E-2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2.2344079880803225E-2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1.7526786862223096E-3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2.3986696744954759</v>
      </c>
      <c r="K1620" s="3">
        <f t="shared" ref="K1620:L1620" si="1709">SUM(K1621:K1629)</f>
        <v>2.4974376831646792</v>
      </c>
      <c r="L1620" s="3">
        <f t="shared" si="1709"/>
        <v>2.6934538788107489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0.43990714864638442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0.81510102976911825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2.6159866246601551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6.1791583116288225E-5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5.845515094880468E-5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5.5007949040789793E-5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3.809772853924375E-4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4.7282554186878954E-4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4.9339917135877032E-5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1.9555999285635823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1.6791531351163083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7.7150746838267545E-2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2.7198284170001112E-3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2.6522375864354219E-3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2.12159446149442E-4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0.30493456038424455</v>
      </c>
      <c r="K1632" s="1">
        <f t="shared" si="1713"/>
        <v>0.31256663825228864</v>
      </c>
      <c r="L1632" s="1">
        <f t="shared" ref="L1632" si="1714">IFERROR(L1622/L1596,"-")</f>
        <v>0.33883652223138544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0.19412494885580334</v>
      </c>
      <c r="K1633" s="1">
        <f t="shared" si="1715"/>
        <v>0.19972479318247482</v>
      </c>
      <c r="L1633" s="1">
        <f t="shared" ref="L1633" si="1716">IFERROR(L1623/L1598,"-")</f>
        <v>0.21709322603732834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0.11870351496053506</v>
      </c>
      <c r="K1637" s="1">
        <f t="shared" si="1723"/>
        <v>0.11870351496053508</v>
      </c>
      <c r="L1637" s="1">
        <f t="shared" ref="L1637" si="1724">IFERROR(L1627/L1612,"-")</f>
        <v>0.11870351496053501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0.16346685209675796</v>
      </c>
      <c r="K1638" s="1">
        <f t="shared" si="1725"/>
        <v>0.16346685209675796</v>
      </c>
      <c r="L1638" s="1">
        <f t="shared" ref="L1638" si="1726">IFERROR(L1628/L1613,"-")</f>
        <v>0.16346685209675801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0.11530872209890523</v>
      </c>
      <c r="K1639" s="1">
        <f t="shared" si="1727"/>
        <v>0.11869978985861374</v>
      </c>
      <c r="L1639" s="1">
        <f t="shared" ref="L1639" si="1728">IFERROR(L1629/L1619,"-")</f>
        <v>0.12104868269193508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27.482186567050441</v>
      </c>
      <c r="K1640" s="1">
        <f t="shared" si="1729"/>
        <v>23.216531843285409</v>
      </c>
      <c r="L1640" s="1">
        <f t="shared" ref="L1640" si="1730">L1641+L1645+L1649+L1655</f>
        <v>20.700680838286427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11.228224956969585</v>
      </c>
      <c r="K1641" s="1">
        <f t="shared" si="1733"/>
        <v>15.483690664697104</v>
      </c>
      <c r="L1641" s="1">
        <f t="shared" ref="L1641" si="1734">SUM(L1642:L1644)</f>
        <v>18.65580257937448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9.7089856630463274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10.451974729502625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1.9809993650052209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2.0276027167355344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2.1801185475717073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3.7020215033763758E-2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3.7471022849152416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6.0237093023001478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9.4029915408108897E-5</v>
      </c>
      <c r="K1645" s="1">
        <f t="shared" si="1736"/>
        <v>9.3301336597499305E-4</v>
      </c>
      <c r="L1645" s="1">
        <f t="shared" ref="L1645" si="1737">SUM(L1646:L1648)</f>
        <v>1.7486465507999568E-3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4.6444431864647216E-4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7.9578453936771413E-4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3.6568696350605776E-4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4.5821488871643234E-4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9.4029915408108897E-5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1.0288208382246313E-4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4.9464712271581025E-4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6.4951704359472078E-3</v>
      </c>
      <c r="K1649" s="1">
        <f t="shared" si="1739"/>
        <v>2.5208162307247227E-3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5.9380471007355815E-3</v>
      </c>
      <c r="K1650" s="1">
        <f t="shared" si="1742"/>
        <v>2.3812107874960527E-3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5.5712333521162677E-4</v>
      </c>
      <c r="K1651" s="1">
        <f t="shared" si="1744"/>
        <v>1.3960544322867021E-4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5.5712333521162677E-4</v>
      </c>
      <c r="K1652" s="1">
        <f>[2]Transport!G$25/SUM([2]Transport!G$21,[2]Transport!G$25)*K1649*(K$35+K$600)/(K$35+K$600+K$39)</f>
        <v>1.3891367543569691E-4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6.9176779297331004E-7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6.4951704359472078E-3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2.5208162307247227E-3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16.2473724097295</v>
      </c>
      <c r="K1655" s="1">
        <f>[2]TRA_FuelByFleet!K$99</f>
        <v>7.7293873489916045</v>
      </c>
      <c r="L1655" s="1">
        <f>[2]TRA_FuelByFleet!L$99</f>
        <v>2.0431296123611449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15.019413966255891</v>
      </c>
      <c r="K1656" s="1">
        <f t="shared" si="1746"/>
        <v>6.7073190936280955</v>
      </c>
      <c r="L1656" s="1">
        <f t="shared" ref="L1656" si="1747">L1655-L1657</f>
        <v>4.2184040824765123E-2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1.2279584434736084</v>
      </c>
      <c r="K1657" s="1">
        <f t="shared" si="1748"/>
        <v>1.0220682553635092</v>
      </c>
      <c r="L1657" s="1">
        <f t="shared" ref="L1657" si="1749">SUM(L1658:L1659)</f>
        <v>2.0009455715363798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1.2279584434736084</v>
      </c>
      <c r="K1658" s="1">
        <f>[2]Transport!G$26/SUM([2]Transport!G$22,[2]Transport!G$26)*K1655*(K$34+K$582)/(K$34+K$582+K$38)</f>
        <v>1.0220682553635092</v>
      </c>
      <c r="L1658" s="1">
        <f>[2]Transport!H$26/SUM([2]Transport!H$22,[2]Transport!H$26)*L1655*(L$34+L$582)/(L$34+L$582+L$38)</f>
        <v>1.8126248517924031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0.18832071974397668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2.1721618246734798E-3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2.1743635480793149E-3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5.4266165458148336E-4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16.245200247904826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7.7272129854435256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2.0425869507065633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68.013432931701857</v>
      </c>
      <c r="K1663" s="1">
        <f>IF([2]Transport!G$23+[2]Transport_Aviation_Intl!G$11&lt;0,0,[2]Transport!G$23+[2]Transport_Aviation_Intl!G$11)</f>
        <v>54.627784345067035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16.376283944720566</v>
      </c>
      <c r="L1664" s="1">
        <f t="shared" ref="L1664" si="1752">L36</f>
        <v>27.298262929097952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11.360031560544151</v>
      </c>
      <c r="K1665" s="1">
        <f t="shared" si="1753"/>
        <v>10.921978984377386</v>
      </c>
      <c r="L1665" s="1">
        <f t="shared" ref="L1665" si="1754">L40</f>
        <v>49.84876201420672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0.24501714967286028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0.26338561284786205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3.3090677219660761E-2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3.3869141108495988E-2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3.6416770460752174E-2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9.0616588771345694E-2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8.5122262468460708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14.129504577222701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8.3330059991181026E-6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1.5374618877884506E-5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2.6683713283987534E-6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2.7190928912778646E-6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1.6864060915584801E-4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1.8451678076854901E-4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8.8713886139248598E-4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5.8873021727294797E-3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2.2848987595555001E-3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8.8039323694564386E-6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8.8128561170985623E-6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2.1994477815440273E-6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16.054640477509899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7.6365710783061296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2.0186269567145798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2.5236122307341301E-2</v>
      </c>
      <c r="L1678" s="7">
        <f t="shared" ref="L1678" si="1759">IFERROR(L1667/L1642,"-")</f>
        <v>2.5199602913735297E-2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1.6704032219401317E-2</v>
      </c>
      <c r="K1679" s="7">
        <f t="shared" si="1758"/>
        <v>1.6704032219401307E-2</v>
      </c>
      <c r="L1679" s="7">
        <f t="shared" ref="L1679" si="1760">IFERROR(L1668/L1643,"-")</f>
        <v>1.6704032219401303E-2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2.4477596547913114</v>
      </c>
      <c r="K1680">
        <f t="shared" si="1758"/>
        <v>2.2716823827077928</v>
      </c>
      <c r="L1680">
        <f t="shared" ref="L1680" si="1761">IFERROR(L1669/L1644,"-")</f>
        <v>2.3456484813812915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1.7941883805152235E-2</v>
      </c>
      <c r="L1681">
        <f t="shared" ref="L1681" si="1763">IFERROR(L1670/L1646,"-")</f>
        <v>1.9320077379362404E-2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7.2968729943651677E-3</v>
      </c>
      <c r="L1682">
        <f t="shared" ref="L1682" si="1764">IFERROR(L1671/L1647,"-")</f>
        <v>5.9340998257273641E-3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1.793478260869571</v>
      </c>
      <c r="K1683">
        <f t="shared" si="1762"/>
        <v>1.793478260869575</v>
      </c>
      <c r="L1683">
        <f t="shared" ref="L1683" si="1765">IFERROR(L1672/L1648,"-")</f>
        <v>1.7934782608695656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0.90641226905247774</v>
      </c>
      <c r="K1684" s="4">
        <f t="shared" si="1766"/>
        <v>0.90641226905247374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>
        <f t="shared" si="1768"/>
        <v>4.0530738867855061E-3</v>
      </c>
      <c r="K1686">
        <f t="shared" si="1768"/>
        <v>4.0530738867855104E-3</v>
      </c>
      <c r="L1686">
        <f t="shared" ref="L1686" si="1770">IFERROR(L1675/L1661,"-")</f>
        <v>4.0530738867855078E-3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0.98826978015124778</v>
      </c>
      <c r="K1687" s="4">
        <f t="shared" si="1768"/>
        <v>0.98826978015124645</v>
      </c>
      <c r="L1687" s="4">
        <f t="shared" ref="L1687" si="1771">IFERROR(L1676/L1662,"-")</f>
        <v>0.98826978015124634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14.807082661621351</v>
      </c>
      <c r="K1688" s="3">
        <f t="shared" si="1772"/>
        <v>8.9783439194785775</v>
      </c>
      <c r="L1688" s="3">
        <f t="shared" ref="L1688" si="1773">SUM(L1689:L1691,L1694:L1696,-L1701)</f>
        <v>-1.8943808914530613E-6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2.2531223893256205</v>
      </c>
      <c r="K1689" s="1">
        <f>[2]Summary!G53+[2]Summary!G59</f>
        <v>0.89255771488144675</v>
      </c>
      <c r="L1689" s="1">
        <f>[2]Summary!H53+[2]Summary!H59</f>
        <v>-1.9535282521197885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-1.4015964234132382E-4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4.0257655112889381</v>
      </c>
      <c r="K1691" s="1">
        <f>[2]Summary!G55+[2]Summary!G60</f>
        <v>3.3952802306274181</v>
      </c>
      <c r="L1691" s="1">
        <f>[2]Summary!H55+[2]Summary!H60</f>
        <v>1.2608358365619832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1.9402292066346778</v>
      </c>
      <c r="K1692" s="1">
        <f t="shared" si="1778"/>
        <v>1.3181287201423282</v>
      </c>
      <c r="L1692" s="1">
        <f t="shared" ref="L1692" si="1779">L1691-L1693</f>
        <v>-4.1287148933726758E-2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2.0855363046542603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2.0771515104850899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1.3021229854957099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1.5339724600444791</v>
      </c>
      <c r="K1694" s="1">
        <f>[2]Summary!G56</f>
        <v>0.90742126021715996</v>
      </c>
      <c r="L1694" s="1">
        <f>[2]Summary!H56</f>
        <v>0.19920134273532497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2.8286608195350702</v>
      </c>
      <c r="K1695" s="1">
        <f>[2]Summary!G57</f>
        <v>1.6208976228754508</v>
      </c>
      <c r="L1695" s="1">
        <f>[2]Summary!H57</f>
        <v>0.47679197040876392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4.1655614814272441</v>
      </c>
      <c r="K1696" s="1">
        <f>[2]Summary!G58</f>
        <v>2.1622014066771613</v>
      </c>
      <c r="L1696" s="1">
        <f>[2]Summary!H58</f>
        <v>1.6897163814401369E-2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1.4908406079215506</v>
      </c>
      <c r="L1697" s="1">
        <f>-[2]Summary!H59</f>
        <v>4.2941327676772598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0.33175602905727009</v>
      </c>
      <c r="L1698" s="1">
        <f>-[2]Summary!H60</f>
        <v>1.8470139094237059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1.4015964234132382E-4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1.4315800060822061E-5</v>
      </c>
      <c r="L1701" s="1">
        <f>-[2]Summary!H63</f>
        <v>5.9796139234975547E-5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6.1412705534256276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1.9047669265111828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1.7003553168218329E-2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4.219500073746226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1.150395788931285E-4</v>
      </c>
      <c r="L1707" s="1">
        <f t="shared" ref="L1707" si="1786">SUM(L1708:L1709)</f>
        <v>4.3554135448347557E-4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1.9851242751006623E-5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5.4414486703827737E-5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9.5188336142121866E-5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3.8112686777964786E-4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1.4315800060822061E-5</v>
      </c>
      <c r="L1710" s="1">
        <f t="shared" ref="L1710" si="1788">L1701</f>
        <v>5.9796139234975547E-5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770.74799678513739</v>
      </c>
      <c r="K1711" s="3">
        <f t="shared" si="1789"/>
        <v>701.78006058814651</v>
      </c>
      <c r="L1711" s="3">
        <f t="shared" ref="L1711" si="1790">SUM(L1712:L1713,L1730,L1739:L1740,L1741,L1742,L1747,L1750,,L1755:L1758,L1751)</f>
        <v>664.11765603833862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2.0766381025999502E-3</v>
      </c>
      <c r="K1712" s="1">
        <f t="shared" si="1792"/>
        <v>1.2146049563273904E-2</v>
      </c>
      <c r="L1712" s="1">
        <f t="shared" ref="L1712" si="1793">L21</f>
        <v>2.1919645827213809E-3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111.46495073262005</v>
      </c>
      <c r="K1713" s="1">
        <f t="shared" si="1792"/>
        <v>81.177754059362599</v>
      </c>
      <c r="L1713" s="1">
        <f t="shared" ref="L1713" si="1797">L22</f>
        <v>82.931947234136345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89.472188100902258</v>
      </c>
      <c r="K1714" s="1">
        <f t="shared" si="1792"/>
        <v>49.443667710347967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32.758730934446419</v>
      </c>
      <c r="K1715" s="1">
        <f t="shared" si="1792"/>
        <v>19.990298214035295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3.3558906673844349E-3</v>
      </c>
      <c r="K1716" s="1">
        <f t="shared" si="1792"/>
        <v>1.0733778270711359E-2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36.96413857291531</v>
      </c>
      <c r="K1717" s="1">
        <f t="shared" si="1792"/>
        <v>19.799952420342315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17.165992269557645</v>
      </c>
      <c r="K1718" s="1">
        <f t="shared" si="1792"/>
        <v>7.4933554438290182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2.5799704333154949</v>
      </c>
      <c r="K1719" s="1">
        <f t="shared" si="1792"/>
        <v>2.1493278538706284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21.992762631717792</v>
      </c>
      <c r="K1720" s="1">
        <f t="shared" si="1792"/>
        <v>31.734086349014625</v>
      </c>
      <c r="L1720" s="1">
        <f t="shared" ref="L1720" si="1804">L29</f>
        <v>82.931947234136345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4.0062304168971821</v>
      </c>
      <c r="K1721" s="1">
        <f t="shared" si="1792"/>
        <v>3.9989015190346038</v>
      </c>
      <c r="L1721" s="1">
        <f t="shared" ref="L1721" si="1805">L30</f>
        <v>4.8603315963616041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1.610248270100044</v>
      </c>
      <c r="K1722" s="1">
        <f t="shared" si="1792"/>
        <v>0.43692190088207122</v>
      </c>
      <c r="L1722" s="1">
        <f t="shared" ref="L1722" si="1806">L31</f>
        <v>0.92459069447007236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10.632731071173641</v>
      </c>
      <c r="K1723" s="1">
        <f t="shared" si="1807"/>
        <v>20.812107364637242</v>
      </c>
      <c r="L1723" s="1">
        <f t="shared" ref="L1723" si="1808">L33</f>
        <v>32.625717932384234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4.0062304168971821</v>
      </c>
      <c r="K1724" s="1">
        <f t="shared" si="1807"/>
        <v>3.9989015190346038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1.610248270100044</v>
      </c>
      <c r="K1725" s="1">
        <f t="shared" si="1807"/>
        <v>0.43692190088207122</v>
      </c>
      <c r="L1725" s="1">
        <f t="shared" ref="L1725" si="1810">L35</f>
        <v>0.92459069447007236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11.360031560544151</v>
      </c>
      <c r="K1726" s="1">
        <f t="shared" si="1811"/>
        <v>10.921978984377386</v>
      </c>
      <c r="L1726" s="1">
        <f t="shared" ref="L1726" si="1812">L37</f>
        <v>50.306229301752111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0.45746728754539401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11.360031560544151</v>
      </c>
      <c r="K1729" s="1">
        <f t="shared" si="1811"/>
        <v>10.921978984377386</v>
      </c>
      <c r="L1729" s="1">
        <f t="shared" ref="L1729" si="1815">L40</f>
        <v>49.84876201420672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55.46987111325501</v>
      </c>
      <c r="K1730" s="1">
        <f t="shared" si="1811"/>
        <v>37.171081804625274</v>
      </c>
      <c r="L1730" s="1">
        <f t="shared" ref="L1730" si="1816">L41</f>
        <v>15.186686576765432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51.452828918312825</v>
      </c>
      <c r="K1731" s="1">
        <f t="shared" si="1811"/>
        <v>31.967023693351123</v>
      </c>
      <c r="L1731" s="1">
        <f t="shared" ref="L1731" si="1817">L42</f>
        <v>13.019458062616275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51.449951364925496</v>
      </c>
      <c r="K1732" s="1">
        <f t="shared" si="1811"/>
        <v>31.964615450113804</v>
      </c>
      <c r="L1732" s="1">
        <f t="shared" ref="L1732" si="1818">L43</f>
        <v>13.017575404773115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2.8775533873313477E-3</v>
      </c>
      <c r="K1733" s="1">
        <f t="shared" si="1811"/>
        <v>2.4082432373197602E-3</v>
      </c>
      <c r="L1733" s="1">
        <f t="shared" ref="L1733" si="1819">L44</f>
        <v>1.8826578431591985E-3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4.0170421949421815</v>
      </c>
      <c r="K1734" s="1">
        <f t="shared" si="1811"/>
        <v>5.2040581112741515</v>
      </c>
      <c r="L1734" s="1">
        <f t="shared" ref="L1734" si="1820">L45</f>
        <v>2.1672285141491563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4.0170421949421815</v>
      </c>
      <c r="L1735" s="1">
        <f t="shared" ref="L1735" si="1821">L46</f>
        <v>2.1672285141491563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4.0170421949421815</v>
      </c>
      <c r="L1736" s="1">
        <f t="shared" ref="L1736" si="1822">L47</f>
        <v>2.1672285141491563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0.2091718143698067</v>
      </c>
      <c r="K1737" s="1">
        <f t="shared" si="1811"/>
        <v>1.18701591633197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0.2091718143698067</v>
      </c>
      <c r="K1738" s="1">
        <f t="shared" si="1811"/>
        <v>1.18701591633197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167.60301794662416</v>
      </c>
      <c r="K1739" s="1">
        <f t="shared" si="1811"/>
        <v>98.945508711570653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20.922076125265349</v>
      </c>
      <c r="K1740" s="1">
        <f t="shared" si="1826"/>
        <v>21.36866852012934</v>
      </c>
      <c r="L1740" s="1">
        <f t="shared" ref="L1740" si="1827">-L58+L51</f>
        <v>23.625281292910223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0.42887922306279375</v>
      </c>
      <c r="L1741" s="1">
        <f t="shared" ref="L1741" si="1829">L56</f>
        <v>0.42888754936378259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51.528187333040528</v>
      </c>
      <c r="K1742" s="1">
        <f t="shared" si="1830"/>
        <v>51.528198026050063</v>
      </c>
      <c r="L1742" s="1">
        <f t="shared" ref="L1742" si="1831">L3</f>
        <v>51.528211255145521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15.849138600197895</v>
      </c>
      <c r="K1743" s="1">
        <f t="shared" si="1830"/>
        <v>16.266397483584935</v>
      </c>
      <c r="L1743" s="1">
        <f t="shared" ref="L1743" si="1832">L4</f>
        <v>16.956996111774714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7.6690261511382243</v>
      </c>
      <c r="K1744" s="1">
        <f t="shared" si="1830"/>
        <v>7.6690280724075004</v>
      </c>
      <c r="L1744" s="1">
        <f t="shared" ref="L1744" si="1833">L5</f>
        <v>7.6690292660703516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4.8053846137474689</v>
      </c>
      <c r="K1745" s="1">
        <f t="shared" si="1830"/>
        <v>4.8053869641870985</v>
      </c>
      <c r="L1745" s="1">
        <f t="shared" ref="L1745" si="1834">L6</f>
        <v>4.80538600426374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23.204637967956941</v>
      </c>
      <c r="K1746" s="1">
        <f t="shared" si="1830"/>
        <v>22.787385505870532</v>
      </c>
      <c r="L1746" s="1">
        <f t="shared" ref="L1746" si="1835">L7</f>
        <v>22.096799873036719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72.390774074115058</v>
      </c>
      <c r="K1747" s="1">
        <f t="shared" si="1830"/>
        <v>72.86045400656505</v>
      </c>
      <c r="L1747" s="1">
        <f t="shared" ref="L1747" si="1836">L8</f>
        <v>73.311130233126917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34.937592766511543</v>
      </c>
      <c r="K1748" s="1">
        <f t="shared" si="1830"/>
        <v>35.403664670445721</v>
      </c>
      <c r="L1748" s="1">
        <f t="shared" ref="L1748" si="1837">L9</f>
        <v>35.852918493310725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37.453181307603522</v>
      </c>
      <c r="K1749" s="1">
        <f t="shared" si="1830"/>
        <v>37.456789336119328</v>
      </c>
      <c r="L1749" s="1">
        <f t="shared" ref="L1749" si="1838">L10</f>
        <v>37.458211739816193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12.540439116712214</v>
      </c>
      <c r="K1750" s="1">
        <f t="shared" si="1830"/>
        <v>14.633635252205517</v>
      </c>
      <c r="L1750" s="1">
        <f t="shared" ref="L1750" si="1839">L11</f>
        <v>26.817118129759315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151.30557448039875</v>
      </c>
      <c r="K1751" s="1">
        <f t="shared" si="1830"/>
        <v>151.69654463413463</v>
      </c>
      <c r="L1751" s="1">
        <f t="shared" ref="L1751" si="1840">L12</f>
        <v>152.12988203202679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71.58074133008806</v>
      </c>
      <c r="K1752" s="1">
        <f t="shared" si="1841"/>
        <v>72.662941798666196</v>
      </c>
      <c r="L1752" s="1">
        <f t="shared" ref="L1752" si="1842">L13</f>
        <v>74.828796256543868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63.740622607753629</v>
      </c>
      <c r="K1753" s="1">
        <f t="shared" si="1841"/>
        <v>62.658429666931582</v>
      </c>
      <c r="L1753" s="1">
        <f t="shared" ref="L1753" si="1843">L14</f>
        <v>60.492579861217834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15.984210542557063</v>
      </c>
      <c r="K1754" s="1">
        <f t="shared" si="1841"/>
        <v>16.37517316853684</v>
      </c>
      <c r="L1754" s="1">
        <f t="shared" ref="L1754" si="1844">L15</f>
        <v>16.808505914265094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55.767437594605852</v>
      </c>
      <c r="K1755" s="1">
        <f t="shared" si="1841"/>
        <v>83.277904078308865</v>
      </c>
      <c r="L1755" s="1">
        <f t="shared" ref="L1755" si="1845">L16</f>
        <v>110.50649032655687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2.599080455440153</v>
      </c>
      <c r="K1756" s="1">
        <f t="shared" si="1841"/>
        <v>5.1461550401638867</v>
      </c>
      <c r="L1756" s="1">
        <f t="shared" ref="L1756" si="1846">L17</f>
        <v>9.3643302204943737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69.154511174957705</v>
      </c>
      <c r="K1757" s="1">
        <f t="shared" si="1841"/>
        <v>83.429305603534686</v>
      </c>
      <c r="L1757" s="1">
        <f t="shared" ref="L1757" si="1847">L18</f>
        <v>96.81843248737411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0.1038255788699034</v>
      </c>
      <c r="L1758" s="1">
        <f t="shared" ref="L1758" si="1848">L19</f>
        <v>21.467066736096296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36.168717665186847</v>
      </c>
      <c r="K1759" s="3">
        <f t="shared" si="1849"/>
        <v>44.284409211261185</v>
      </c>
      <c r="L1759" s="3">
        <f t="shared" ref="L1759" si="1850">SUM(L1760,L1762,L1766,L1770,L1786,L1793,L1801,L1803,L1811,L1815,L1809)</f>
        <v>51.578803008078374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2.0753296643034522</v>
      </c>
      <c r="K1760" s="1">
        <f t="shared" si="1851"/>
        <v>1.2356853058576667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2.0753296643034522</v>
      </c>
      <c r="K1761" s="1">
        <f>'[2]Electricity and CHPs_CAP'!G$14</f>
        <v>1.2356853058576667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16.692499059696157</v>
      </c>
      <c r="K1762" s="1">
        <f t="shared" si="1853"/>
        <v>16.732734653480389</v>
      </c>
      <c r="L1762" s="1">
        <f t="shared" ref="L1762" si="1854">SUM(L1763:L1765)</f>
        <v>16.990289365803658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7.4306886949152515</v>
      </c>
      <c r="K1763" s="1">
        <f>'[2]Electricity and CHPs_CAP'!G$15</f>
        <v>7.4709220735172002</v>
      </c>
      <c r="L1763" s="1">
        <f>'[2]Electricity and CHPs_CAP'!H$15</f>
        <v>7.7282490265612385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4.9016380816528526</v>
      </c>
      <c r="K1764" s="1">
        <f>'[2]Electricity and CHPs_CAP'!G$16</f>
        <v>4.9016400213351972</v>
      </c>
      <c r="L1764" s="1">
        <f>'[2]Electricity and CHPs_CAP'!H$16</f>
        <v>4.9018665876588035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4.3601722831280521</v>
      </c>
      <c r="K1765" s="1">
        <f>'[2]Electricity and CHPs_CAP'!G$17</f>
        <v>4.3601725586279896</v>
      </c>
      <c r="L1765" s="1">
        <f>'[2]Electricity and CHPs_CAP'!H$17</f>
        <v>4.3601737515836163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5.2741816038803034E-2</v>
      </c>
      <c r="K1766" s="1">
        <f t="shared" si="1855"/>
        <v>5.3927129173783547E-2</v>
      </c>
      <c r="L1766" s="1">
        <f t="shared" ref="L1766" si="1856">SUM(L1767:L1769)</f>
        <v>1.2915838654093098E-2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4.0638770082331334E-2</v>
      </c>
      <c r="K1767" s="1">
        <f>'[2]Electricity and CHPs_CAP'!G$18</f>
        <v>4.0646845062752388E-2</v>
      </c>
      <c r="L1767" s="1">
        <f>'[2]Electricity and CHPs_CAP'!H$18</f>
        <v>1.1871348032764498E-2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1.558123864685131E-3</v>
      </c>
      <c r="K1768" s="1">
        <f>'[2]Electricity and CHPs_CAP'!G$28</f>
        <v>1.3280284111031163E-2</v>
      </c>
      <c r="L1768" s="1">
        <f>'[2]Electricity and CHPs_CAP'!H$28</f>
        <v>1.0444906213286E-3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1.054492209178657E-2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0.18916142341808651</v>
      </c>
      <c r="K1770" s="1">
        <f t="shared" si="1858"/>
        <v>0.17028776158875195</v>
      </c>
      <c r="L1770" s="1">
        <f t="shared" ref="L1770" si="1859">SUM(L1771:L1785)</f>
        <v>0.24779545409330611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5.8022676897496397E-6</v>
      </c>
      <c r="L1771" s="1">
        <f>'[2]Electricity and CHPs_CAP'!H$21</f>
        <v>1.3850336404335013E-2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5.1195524811525699E-4</v>
      </c>
      <c r="K1772" s="1">
        <f>'[2]Electricity and CHPs_CAP'!G$22</f>
        <v>2.1319384969154496E-3</v>
      </c>
      <c r="L1772" s="1">
        <f>'[2]Electricity and CHPs_CAP'!H$22</f>
        <v>9.7655430305732524E-2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5.8723281709964784E-2</v>
      </c>
      <c r="K1776" s="1">
        <f>'[2]Electricity and CHPs_CAP'!G$39</f>
        <v>5.873746616856057E-2</v>
      </c>
      <c r="L1776" s="1">
        <f>'[2]Electricity and CHPs_CAP'!H$39</f>
        <v>3.9972964352565143E-2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2.02018883900587E-3</v>
      </c>
      <c r="L1777" s="1">
        <f>'[2]Electricity and CHPs_CAP'!H$40</f>
        <v>1.1191860454560446E-2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5.5434144336809611E-4</v>
      </c>
      <c r="K1778" s="1">
        <f>'[2]Electricity and CHPs_CAP'!G$47</f>
        <v>5.2853354532616604E-4</v>
      </c>
      <c r="L1778" s="1">
        <f>'[2]Electricity and CHPs_CAP'!H$47</f>
        <v>3.691670301698872E-4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3.486669624422982E-3</v>
      </c>
      <c r="K1779" s="1">
        <f>'[2]Electricity and CHPs_CAP'!G$48</f>
        <v>1.7485880775141213E-3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1.3624892752860881E-2</v>
      </c>
      <c r="K1781" s="1">
        <f>'[2]Electricity and CHPs_CAP'!G$51</f>
        <v>6.1172100705705629E-3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8.4760718795527115E-2</v>
      </c>
      <c r="K1783" s="1">
        <f>'[2]Electricity and CHPs_CAP'!G$54</f>
        <v>8.4756974570757496E-2</v>
      </c>
      <c r="L1783" s="1">
        <f>'[2]Electricity and CHPs_CAP'!H$54</f>
        <v>8.4755695545943074E-2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2.7499563843827412E-2</v>
      </c>
      <c r="K1784" s="1">
        <f>'[2]Electricity and CHPs_CAP'!G$55</f>
        <v>1.4241059552411976E-2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0.35043919663666789</v>
      </c>
      <c r="K1786" s="1">
        <f t="shared" si="1862"/>
        <v>0.38040802404051727</v>
      </c>
      <c r="L1786" s="1">
        <f t="shared" ref="L1786" si="1863">SUM(L1787:L1792)</f>
        <v>0.42352701397334575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0.27949222548498392</v>
      </c>
      <c r="K1787" s="1">
        <f>'[2]Electricity and CHPs_CAP'!G$19</f>
        <v>0.19730931214207131</v>
      </c>
      <c r="L1787" s="1">
        <f>'[2]Electricity and CHPs_CAP'!H$19</f>
        <v>2.1596189719871872E-4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0.108507343526384</v>
      </c>
      <c r="L1788" s="1">
        <f>'[2]Electricity and CHPs_CAP'!H$20</f>
        <v>0.31911838664213038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6.992602555539075E-2</v>
      </c>
      <c r="K1789" s="1">
        <f>'[2]Electricity and CHPs_CAP'!G$26</f>
        <v>4.8231946698087128E-2</v>
      </c>
      <c r="L1789" s="1">
        <f>'[2]Electricity and CHPs_CAP'!H$26</f>
        <v>1.0217280700438799E-4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2.5073953787661099E-2</v>
      </c>
      <c r="L1790" s="1">
        <f>'[2]Electricity and CHPs_CAP'!H$27</f>
        <v>7.4851322147892294E-2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1.0209455962932523E-3</v>
      </c>
      <c r="K1791" s="1">
        <f>'[2]Electricity and CHPs_CAP'!G$44</f>
        <v>1.0182547490812698E-3</v>
      </c>
      <c r="L1791" s="1">
        <f>'[2]Electricity and CHPs_CAP'!H$44</f>
        <v>1.8186075515182068E-4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2.6721313723251201E-4</v>
      </c>
      <c r="L1792" s="1">
        <f>'[2]Electricity and CHPs_CAP'!H$45</f>
        <v>2.9057309723968194E-2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0.13918200372151174</v>
      </c>
      <c r="K1793" s="1">
        <f t="shared" si="1865"/>
        <v>0.19307289249829979</v>
      </c>
      <c r="L1793" s="1">
        <f t="shared" ref="L1793" si="1866">SUM(L1794:L1800)</f>
        <v>0.28649836888106439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3.594608377612668E-2</v>
      </c>
      <c r="K1794" s="1">
        <f>'[2]Electricity and CHPs_CAP'!G$25</f>
        <v>4.9674255784361215E-2</v>
      </c>
      <c r="L1794" s="1">
        <f>'[2]Electricity and CHPs_CAP'!H$25</f>
        <v>9.3840923120815836E-2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2.2653528399353701E-4</v>
      </c>
      <c r="L1795" s="1">
        <f>'[2]Electricity and CHPs_CAP'!H$31</f>
        <v>4.7113062393217323E-4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0.10026548734460108</v>
      </c>
      <c r="K1796" s="1">
        <f>'[2]Electricity and CHPs_CAP'!G$42</f>
        <v>7.9141366047724579E-2</v>
      </c>
      <c r="L1796" s="1">
        <f>'[2]Electricity and CHPs_CAP'!H$42</f>
        <v>8.663228434754805E-2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4.3005913349511198E-2</v>
      </c>
      <c r="L1797" s="1">
        <f>'[2]Electricity and CHPs_CAP'!H$43</f>
        <v>9.1298528771268303E-2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6.8802829743891023E-4</v>
      </c>
      <c r="K1798" s="1">
        <f>'[2]Electricity and CHPs_CAP'!G$50</f>
        <v>8.6814807716413132E-4</v>
      </c>
      <c r="L1798" s="1">
        <f>'[2]Electricity and CHPs_CAP'!H$50</f>
        <v>4.3784515649681249E-4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1.8631976198157244E-3</v>
      </c>
      <c r="K1799" s="1">
        <f>'[2]Electricity and CHPs_CAP'!G$53</f>
        <v>1.977902331280091E-2</v>
      </c>
      <c r="L1799" s="1">
        <f>'[2]Electricity and CHPs_CAP'!H$53</f>
        <v>1.3656524279572693E-2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4.192066835293214E-4</v>
      </c>
      <c r="K1800" s="1">
        <f>'[2]Electricity and CHPs_CAP'!G$56</f>
        <v>3.7765064274422031E-4</v>
      </c>
      <c r="L1800" s="1">
        <f>'[2]Electricity and CHPs_CAP'!H$56</f>
        <v>1.6113258143049696E-4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0.4321176495782828</v>
      </c>
      <c r="K1801" s="1">
        <f t="shared" si="1868"/>
        <v>0.85559632926586371</v>
      </c>
      <c r="L1801" s="1">
        <f t="shared" si="1868"/>
        <v>1.55690875225896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0.4321176495782828</v>
      </c>
      <c r="K1802" s="1">
        <f>'[2]Electricity and CHPs_CAP'!G$33</f>
        <v>0.85559632926586371</v>
      </c>
      <c r="L1802" s="1">
        <f>'[2]Electricity and CHPs_CAP'!H$33</f>
        <v>1.55690875225896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15.352917254575768</v>
      </c>
      <c r="K1803" s="1">
        <f t="shared" si="1869"/>
        <v>23.188795225218552</v>
      </c>
      <c r="L1803" s="1">
        <f t="shared" ref="L1803" si="1870">SUM(L1804:L1808)</f>
        <v>29.55968424658159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0.12732297664037864</v>
      </c>
      <c r="K1804" s="1">
        <f>'[2]Electricity and CHPs_CAP'!G$34</f>
        <v>0.96660068109813058</v>
      </c>
      <c r="L1804" s="1">
        <f>'[2]Electricity and CHPs_CAP'!H$34</f>
        <v>3.841698763108929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5.9011532189127394</v>
      </c>
      <c r="K1805" s="1">
        <f>'[2]Electricity and CHPs_CAP'!G$35</f>
        <v>11.775160631277437</v>
      </c>
      <c r="L1805" s="1">
        <f>'[2]Electricity and CHPs_CAP'!H$35</f>
        <v>14.146811076475201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3.402175222984066</v>
      </c>
      <c r="K1806" s="1">
        <f>'[2]Electricity and CHPs_CAP'!G$36</f>
        <v>3.589612806284622</v>
      </c>
      <c r="L1806" s="1">
        <f>'[2]Electricity and CHPs_CAP'!H$36</f>
        <v>3.9963094913288595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0.49828308345529498</v>
      </c>
      <c r="K1807" s="1">
        <f>'[2]Electricity and CHPs_CAP'!G$37</f>
        <v>0.52692774071540249</v>
      </c>
      <c r="L1807" s="1">
        <f>'[2]Electricity and CHPs_CAP'!H$37</f>
        <v>0.5820598227129623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5.4239827525832887</v>
      </c>
      <c r="K1808" s="1">
        <f>'[2]Electricity and CHPs_CAP'!G$38</f>
        <v>6.3304933658429592</v>
      </c>
      <c r="L1808" s="1">
        <f>'[2]Electricity and CHPs_CAP'!H$38</f>
        <v>6.9928050929556402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6.1512800410213296E-4</v>
      </c>
      <c r="L1809" s="1">
        <f>'[2]Electricity and CHPs_CAP'!H$32</f>
        <v>0.12779127449583058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6.1512800410213296E-4</v>
      </c>
      <c r="L1810" s="1">
        <f t="shared" ref="L1810" si="1874">L1809</f>
        <v>0.12779127449583058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2.5799643995528532E-3</v>
      </c>
      <c r="K1811" s="1">
        <f t="shared" si="1875"/>
        <v>2.4348672012789566E-2</v>
      </c>
      <c r="L1811" s="1">
        <f t="shared" ref="L1811" si="1876">SUM(L1812:L1814)</f>
        <v>8.285281160761776E-2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1.27653014475793E-2</v>
      </c>
      <c r="L1812" s="1">
        <f>'[2]Electricity and CHPs_CAP'!H$30</f>
        <v>1.4325735476444062E-2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2.0857667763135015E-3</v>
      </c>
      <c r="K1813" s="1">
        <f>'[2]Electricity and CHPs_CAP'!G$46</f>
        <v>9.775625130521463E-3</v>
      </c>
      <c r="L1813" s="1">
        <f>'[2]Electricity and CHPs_CAP'!H$46</f>
        <v>6.7309340673547921E-2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4.9419762323935188E-4</v>
      </c>
      <c r="K1814" s="1">
        <f>'[2]Electricity and CHPs_CAP'!G$57</f>
        <v>1.8077454346888007E-3</v>
      </c>
      <c r="L1814" s="1">
        <f>'[2]Electricity and CHPs_CAP'!H$57</f>
        <v>1.2177354576257881E-3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0.88174963281856278</v>
      </c>
      <c r="K1815" s="1">
        <f t="shared" si="1877"/>
        <v>1.4489380901204714</v>
      </c>
      <c r="L1815" s="1">
        <f t="shared" ref="L1815" si="1878">SUM(L1816:L1822)</f>
        <v>2.2905398817289089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9.9993654732567772E-2</v>
      </c>
      <c r="K1816" s="1">
        <f>'[2]Electricity and CHPs_CAP'!G$63</f>
        <v>9.9995168085178873E-2</v>
      </c>
      <c r="L1816" s="1">
        <f>'[2]Electricity and CHPs_CAP'!H$63</f>
        <v>9.999681601934389E-2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3.5075851614979878E-2</v>
      </c>
      <c r="K1817" s="1">
        <f>'[2]Electricity and CHPs_CAP'!G$64</f>
        <v>0.33386373364980027</v>
      </c>
      <c r="L1817" s="1">
        <f>'[2]Electricity and CHPs_CAP'!H$64</f>
        <v>0.77420797720932089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1.846779313907701E-2</v>
      </c>
      <c r="K1818" s="1">
        <f>'[2]Electricity and CHPs_CAP'!G$65</f>
        <v>6.0496228695723145E-2</v>
      </c>
      <c r="L1818" s="1">
        <f>'[2]Electricity and CHPs_CAP'!H$65</f>
        <v>0.20162264510544259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0.12283643791695625</v>
      </c>
      <c r="K1819" s="1">
        <f>'[2]Electricity and CHPs_CAP'!G$66</f>
        <v>0.25304338278492577</v>
      </c>
      <c r="L1819" s="1">
        <f>'[2]Electricity and CHPs_CAP'!H$66</f>
        <v>0.33587446689078654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0.36053330107192533</v>
      </c>
      <c r="K1820" s="1">
        <f>'[2]Electricity and CHPs_CAP'!G$67</f>
        <v>0.39270090784096567</v>
      </c>
      <c r="L1820" s="1">
        <f>'[2]Electricity and CHPs_CAP'!H$67</f>
        <v>0.48356954029048971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1.9069116544061029E-2</v>
      </c>
      <c r="K1821" s="1">
        <f>'[2]Electricity and CHPs_CAP'!G$68</f>
        <v>3.6842080176777467E-2</v>
      </c>
      <c r="L1821" s="1">
        <f>'[2]Electricity and CHPs_CAP'!H$68</f>
        <v>3.9230671434049583E-2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0.22577347779899551</v>
      </c>
      <c r="K1822" s="1">
        <f>'[2]Electricity and CHPs_CAP'!G$69</f>
        <v>0.2719965888871001</v>
      </c>
      <c r="L1822" s="1">
        <f>'[2]Electricity and CHPs_CAP'!H$69</f>
        <v>0.35603776477947607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9.4445628771073462</v>
      </c>
      <c r="K1823" s="3">
        <f t="shared" si="1881"/>
        <v>9.0622730303758541</v>
      </c>
      <c r="L1823" s="3">
        <f t="shared" ref="L1823" si="1882">SUM(L1824,L1843)</f>
        <v>8.5648909461516389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7.6951705313892571</v>
      </c>
      <c r="K1824" s="1">
        <f t="shared" si="1883"/>
        <v>7.1085441381903012</v>
      </c>
      <c r="L1824" s="1">
        <f t="shared" ref="L1824" si="1884">SUM(L1825,L1828,L1830,L1833,L1835,L1837,L1839,L1841)</f>
        <v>6.3849340524717171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4.2639178165707152</v>
      </c>
      <c r="K1825" s="1">
        <f t="shared" si="1885"/>
        <v>4.8236186432431953</v>
      </c>
      <c r="L1825" s="1">
        <f t="shared" ref="L1825" si="1886">SUM(L1826:L1827)</f>
        <v>5.0804973404421068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2.999237355759448E-2</v>
      </c>
      <c r="K1826" s="1" cm="1">
        <f t="array" ref="K1826">SUMPRODUCT(([2]OUT_FinalEnergyCons!$B$4:$B$10000="var_cap")*1,(ISNUMBER(SEARCH("RH*-SHELCBR",[2]OUT_FinalEnergyCons!$A$4:$A$10000)))*1,[2]OUT_FinalEnergyCons!I$4:I$10000)</f>
        <v>6.9504416148270425E-3</v>
      </c>
      <c r="L1826" s="1" cm="1">
        <f t="array" ref="L1826">SUMPRODUCT(([2]OUT_FinalEnergyCons!$B$4:$B$10000="var_cap")*1,(ISNUMBER(SEARCH("RH*-SHELCBR",[2]OUT_FinalEnergyCons!$A$4:$A$10000)))*1,[2]OUT_FinalEnergyCons!J$4:J$10000)</f>
        <v>2.9204014546681039E-3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4.2339254430131206</v>
      </c>
      <c r="K1827" s="1" cm="1">
        <f t="array" ref="K1827">SUMPRODUCT(([2]OUT_FinalEnergyCons!$B$4:$B$10000="var_cap")*1,ISNUMBER(SEARCH("RH*-SHELCHP",[2]OUT_FinalEnergyCons!$A$4:$A$10000))*1,[2]OUT_FinalEnergyCons!I$4:I$10000)</f>
        <v>4.8166682016283682</v>
      </c>
      <c r="L1827" s="1" cm="1">
        <f t="array" ref="L1827">SUMPRODUCT(([2]OUT_FinalEnergyCons!$B$4:$B$10000="var_cap")*1,ISNUMBER(SEARCH("RH*-SHELCHP",[2]OUT_FinalEnergyCons!$A$4:$A$10000))*1,[2]OUT_FinalEnergyCons!J$4:J$10000)</f>
        <v>5.0775769389874386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0.96195629303389552</v>
      </c>
      <c r="K1828" s="1">
        <f t="shared" si="1891"/>
        <v>0.46166794659003507</v>
      </c>
      <c r="L1828" s="1">
        <f t="shared" si="1891"/>
        <v>4.8686023810495999E-2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0.96195629303389552</v>
      </c>
      <c r="K1829" s="1" cm="1">
        <f t="array" ref="K1829">SUMPRODUCT(([2]OUT_FinalEnergyCons!$B$4:$B$10000="var_cap")*1, (ISNUMBER(SEARCH("RH*-SHLFOBR",[2]OUT_FinalEnergyCons!$A$4:$A$10000)))*1,[2]OUT_FinalEnergyCons!I$4:I$10000)</f>
        <v>0.46166794659003507</v>
      </c>
      <c r="L1829" s="1" cm="1">
        <f t="array" ref="L1829">SUMPRODUCT(([2]OUT_FinalEnergyCons!$B$4:$B$10000="var_cap")*1, (ISNUMBER(SEARCH("RH*-SHLFOBR",[2]OUT_FinalEnergyCons!$A$4:$A$10000)))*1,[2]OUT_FinalEnergyCons!J$4:J$10000)</f>
        <v>4.8686023810495999E-2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1.7144948096040156</v>
      </c>
      <c r="K1830" s="1">
        <f t="shared" si="1894"/>
        <v>1.1964167872779763</v>
      </c>
      <c r="L1830" s="1">
        <f t="shared" ref="L1830" si="1895">SUM(L1831:L1832)</f>
        <v>0.85612299012703841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1.2233747448201031</v>
      </c>
      <c r="K1831" s="1" cm="1">
        <f t="array" ref="K1831">SUMPRODUCT(([2]OUT_FinalEnergyCons!$B$4:$B$10000="var_cap")*1, (ISNUMBER(SEARCH("RH*-SHNGABR",[2]OUT_FinalEnergyCons!$A$4:$A$10000)))*1,[2]OUT_FinalEnergyCons!I$4:I$10000)</f>
        <v>0.62604545673811673</v>
      </c>
      <c r="L1831" s="1" cm="1">
        <f t="array" ref="L1831">SUMPRODUCT(([2]OUT_FinalEnergyCons!$B$4:$B$10000="var_cap")*1, (ISNUMBER(SEARCH("RH*-SHNGABR",[2]OUT_FinalEnergyCons!$A$4:$A$10000)))*1,[2]OUT_FinalEnergyCons!J$4:J$10000)</f>
        <v>0.2699364836535747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0.49112006478391235</v>
      </c>
      <c r="K1832" s="1" cm="1">
        <f t="array" ref="K1832">SUMPRODUCT(([2]OUT_FinalEnergyCons!$B$4:$B$10000="var_cap")*1,ISNUMBER(SEARCH("RH*-SHngahp",[2]OUT_FinalEnergyCons!$A$4:$A$10000))*1,[2]OUT_FinalEnergyCons!I$4:I$10000)</f>
        <v>0.57037133053985956</v>
      </c>
      <c r="L1832" s="1" cm="1">
        <f t="array" ref="L1832">SUMPRODUCT(([2]OUT_FinalEnergyCons!$B$4:$B$10000="var_cap")*1,ISNUMBER(SEARCH("RH*-SHngahp",[2]OUT_FinalEnergyCons!$A$4:$A$10000))*1,[2]OUT_FinalEnergyCons!J$4:J$10000)</f>
        <v>0.58618650647346371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3.2391795673799954E-6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3.2391795673799954E-6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0.66811677636012201</v>
      </c>
      <c r="K1835" s="1">
        <f t="shared" si="1901"/>
        <v>0.57165544137640523</v>
      </c>
      <c r="L1835" s="1">
        <f t="shared" si="1901"/>
        <v>0.34863899878960142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0.66811677636012201</v>
      </c>
      <c r="K1836" s="1" cm="1">
        <f t="array" ref="K1836">SUMPRODUCT(([2]OUT_FinalEnergyCons!$B$4:$B$10000="var_cap")*1, (ISNUMBER(SEARCH("RH*-SHWODBR",[2]OUT_FinalEnergyCons!$A$4:$A$10000)))*1,[2]OUT_FinalEnergyCons!I$4:I$10000)</f>
        <v>0.57165544137640523</v>
      </c>
      <c r="L1836" s="1" cm="1">
        <f t="array" ref="L1836">SUMPRODUCT(([2]OUT_FinalEnergyCons!$B$4:$B$10000="var_cap")*1, (ISNUMBER(SEARCH("RH*-SHWODBR",[2]OUT_FinalEnergyCons!$A$4:$A$10000)))*1,[2]OUT_FinalEnergyCons!J$4:J$10000)</f>
        <v>0.34863899878960142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4.5307284299113487E-2</v>
      </c>
      <c r="K1837" s="1">
        <f t="shared" si="1904"/>
        <v>4.8060076824596502E-2</v>
      </c>
      <c r="L1837" s="1">
        <f t="shared" si="1904"/>
        <v>4.40412452054538E-2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4.5307284299113487E-2</v>
      </c>
      <c r="K1838" s="1" cm="1">
        <f t="array" ref="K1838">SUMPRODUCT(([2]OUT_FinalEnergyCons!$B$4:$B$10000="var_cap")*1, (ISNUMBER(SEARCH("RH*-SHPLTBR",[2]OUT_FinalEnergyCons!$A$4:$A$10000)))*1,[2]OUT_FinalEnergyCons!I$4:I$10000)</f>
        <v>4.8060076824596502E-2</v>
      </c>
      <c r="L1838" s="1" cm="1">
        <f t="array" ref="L1838">SUMPRODUCT(([2]OUT_FinalEnergyCons!$B$4:$B$10000="var_cap")*1, (ISNUMBER(SEARCH("RH*-SHPLTBR",[2]OUT_FinalEnergyCons!$A$4:$A$10000)))*1,[2]OUT_FinalEnergyCons!J$4:J$10000)</f>
        <v>4.40412452054538E-2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4.1374312341827466E-2</v>
      </c>
      <c r="K1839" s="1">
        <f t="shared" si="1907"/>
        <v>7.1252428780920161E-3</v>
      </c>
      <c r="L1839" s="1">
        <f t="shared" si="1907"/>
        <v>6.9474540970202855E-3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4.1374312341827466E-2</v>
      </c>
      <c r="K1840" s="1" cm="1">
        <f t="array" ref="K1840">SUMPRODUCT(([2]OUT_FinalEnergyCons!$B$4:$B$10000="var_cap")*1, (ISNUMBER(SEARCH("RH*-SHSOLBR",[2]OUT_FinalEnergyCons!$A$4:$A$10000)))*1,[2]OUT_FinalEnergyCons!I$4:I$10000)</f>
        <v>7.1252428780920161E-3</v>
      </c>
      <c r="L1840" s="1" cm="1">
        <f t="array" ref="L1840">SUMPRODUCT(([2]OUT_FinalEnergyCons!$B$4:$B$10000="var_cap")*1, (ISNUMBER(SEARCH("RH*-SHSOLBR",[2]OUT_FinalEnergyCons!$A$4:$A$10000)))*1,[2]OUT_FinalEnergyCons!J$4:J$10000)</f>
        <v>6.9474540970202855E-3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1.7493923457180887</v>
      </c>
      <c r="K1843" s="1">
        <f t="shared" ref="K1843:L1843" si="1917">SUM(K1844,K1847,K1849,K1852,K1854,K1856,K1858,K1860)</f>
        <v>1.9537288921855525</v>
      </c>
      <c r="L1843" s="1">
        <f t="shared" si="1917"/>
        <v>2.1799568936799214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0.89280050946924061</v>
      </c>
      <c r="K1844" s="1">
        <f t="shared" ref="K1844:L1844" si="1923">SUM(K1845:K1846)</f>
        <v>1.0820419830929908</v>
      </c>
      <c r="L1844" s="1">
        <f t="shared" si="1923"/>
        <v>1.3270015922925733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0.1357064201503077</v>
      </c>
      <c r="K1845" s="1" cm="1">
        <f t="array" ref="K1845">SUMPRODUCT(([2]OUT_FinalEnergyCons!$B$4:$B$10000="var_cap")*1,(ISNUMBER(SEARCH("RH*-WHELCBR",[2]OUT_FinalEnergyCons!$A$4:$A$10000)))*1,[2]OUT_FinalEnergyCons!I$4:I$10000)</f>
        <v>0.13081319902903352</v>
      </c>
      <c r="L1845" s="1" cm="1">
        <f t="array" ref="L1845">SUMPRODUCT(([2]OUT_FinalEnergyCons!$B$4:$B$10000="var_cap")*1,(ISNUMBER(SEARCH("RH*-WHELCBR",[2]OUT_FinalEnergyCons!$A$4:$A$10000)))*1,[2]OUT_FinalEnergyCons!J$4:J$10000)</f>
        <v>0.12577636678344212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0.75709408931893296</v>
      </c>
      <c r="K1846" s="1" cm="1">
        <f t="array" ref="K1846">SUMPRODUCT(([2]OUT_FinalEnergyCons!$B$4:$B$10000="var_cap")*1,ISNUMBER(SEARCH("RH*-WHELCHP",[2]OUT_FinalEnergyCons!$A$4:$A$10000))*1,[2]OUT_FinalEnergyCons!I$4:I$10000)</f>
        <v>0.95122878406395728</v>
      </c>
      <c r="L1846" s="1" cm="1">
        <f t="array" ref="L1846">SUMPRODUCT(([2]OUT_FinalEnergyCons!$B$4:$B$10000="var_cap")*1,ISNUMBER(SEARCH("RH*-WHELCHP",[2]OUT_FinalEnergyCons!$A$4:$A$10000))*1,[2]OUT_FinalEnergyCons!J$4:J$10000)</f>
        <v>1.2012252255091311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0.1032393253321882</v>
      </c>
      <c r="K1847" s="1">
        <f t="shared" ref="K1847:L1847" si="1931">K1848</f>
        <v>6.1796553973096469E-2</v>
      </c>
      <c r="L1847" s="1">
        <f t="shared" si="1931"/>
        <v>3.7827351919775057E-3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0.1032393253321882</v>
      </c>
      <c r="K1848" s="1" cm="1">
        <f t="array" ref="K1848">SUMPRODUCT(([2]OUT_FinalEnergyCons!$B$4:$B$10000="var_cap")*1, (ISNUMBER(SEARCH("RH*-WHLFOBR",[2]OUT_FinalEnergyCons!$A$4:$A$10000)))*1,[2]OUT_FinalEnergyCons!I$4:I$10000)</f>
        <v>6.1796553973096469E-2</v>
      </c>
      <c r="L1848" s="1" cm="1">
        <f t="array" ref="L1848">SUMPRODUCT(([2]OUT_FinalEnergyCons!$B$4:$B$10000="var_cap")*1, (ISNUMBER(SEARCH("RH*-WHLFOBR",[2]OUT_FinalEnergyCons!$A$4:$A$10000)))*1,[2]OUT_FinalEnergyCons!J$4:J$10000)</f>
        <v>3.7827351919775057E-3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0.33522602832921977</v>
      </c>
      <c r="K1849" s="1">
        <f t="shared" ref="K1849:L1849" si="1938">SUM(K1850:K1851)</f>
        <v>0.32759289080505927</v>
      </c>
      <c r="L1849" s="1">
        <f t="shared" si="1938"/>
        <v>0.32271722585567919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0.17218611941205039</v>
      </c>
      <c r="K1850" s="1" cm="1">
        <f t="array" ref="K1850">SUMPRODUCT(([2]OUT_FinalEnergyCons!$B$4:$B$10000="var_cap")*1, (ISNUMBER(SEARCH("RH*-WHNGABR",[2]OUT_FinalEnergyCons!$A$4:$A$10000)))*1,[2]OUT_FinalEnergyCons!I$4:I$10000)</f>
        <v>0.10642435230973042</v>
      </c>
      <c r="L1850" s="1" cm="1">
        <f t="array" ref="L1850">SUMPRODUCT(([2]OUT_FinalEnergyCons!$B$4:$B$10000="var_cap")*1, (ISNUMBER(SEARCH("RH*-WHNGABR",[2]OUT_FinalEnergyCons!$A$4:$A$10000)))*1,[2]OUT_FinalEnergyCons!J$4:J$10000)</f>
        <v>4.9073457008856083E-2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0.16303990891716938</v>
      </c>
      <c r="K1851" s="1" cm="1">
        <f t="array" ref="K1851">SUMPRODUCT(([2]OUT_FinalEnergyCons!$B$4:$B$10000="var_cap")*1,ISNUMBER(SEARCH("RH*-WHngahp",[2]OUT_FinalEnergyCons!$A$4:$A$10000))*1,[2]OUT_FinalEnergyCons!I$4:I$10000)</f>
        <v>0.22116853849532886</v>
      </c>
      <c r="L1851" s="1" cm="1">
        <f t="array" ref="L1851">SUMPRODUCT(([2]OUT_FinalEnergyCons!$B$4:$B$10000="var_cap")*1,ISNUMBER(SEARCH("RH*-WHngahp",[2]OUT_FinalEnergyCons!$A$4:$A$10000))*1,[2]OUT_FinalEnergyCons!J$4:J$10000)</f>
        <v>0.27364376884682312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8.448061921717441E-2</v>
      </c>
      <c r="K1854" s="1">
        <f t="shared" ref="K1854:L1854" si="1953">K1855</f>
        <v>8.2812603653955E-2</v>
      </c>
      <c r="L1854" s="1">
        <f t="shared" si="1953"/>
        <v>6.8886926661848938E-2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8.448061921717441E-2</v>
      </c>
      <c r="K1855" s="1" cm="1">
        <f t="array" ref="K1855">SUMPRODUCT(([2]OUT_FinalEnergyCons!$B$4:$B$10000="var_cap")*1, (ISNUMBER(SEARCH("RH*-WHWODBR",[2]OUT_FinalEnergyCons!$A$4:$A$10000)))*1,[2]OUT_FinalEnergyCons!I$4:I$10000)</f>
        <v>8.2812603653955E-2</v>
      </c>
      <c r="L1855" s="1" cm="1">
        <f t="array" ref="L1855">SUMPRODUCT(([2]OUT_FinalEnergyCons!$B$4:$B$10000="var_cap")*1, (ISNUMBER(SEARCH("RH*-WHWODBR",[2]OUT_FinalEnergyCons!$A$4:$A$10000)))*1,[2]OUT_FinalEnergyCons!J$4:J$10000)</f>
        <v>6.8886926661848938E-2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1.1794050822303129E-2</v>
      </c>
      <c r="K1856" s="1">
        <f t="shared" ref="K1856:L1856" si="1960">K1857</f>
        <v>1.3552972149779451E-2</v>
      </c>
      <c r="L1856" s="1">
        <f t="shared" si="1960"/>
        <v>1.4640770145408809E-2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1.1794050822303129E-2</v>
      </c>
      <c r="K1857" s="1" cm="1">
        <f t="array" ref="K1857">SUMPRODUCT(([2]OUT_FinalEnergyCons!$B$4:$B$10000="var_cap")*1, (ISNUMBER(SEARCH("RH*-WHPLTBR",[2]OUT_FinalEnergyCons!$A$4:$A$10000)))*1,[2]OUT_FinalEnergyCons!I$4:I$10000)</f>
        <v>1.3552972149779451E-2</v>
      </c>
      <c r="L1857" s="1" cm="1">
        <f t="array" ref="L1857">SUMPRODUCT(([2]OUT_FinalEnergyCons!$B$4:$B$10000="var_cap")*1, (ISNUMBER(SEARCH("RH*-WHPLTBR",[2]OUT_FinalEnergyCons!$A$4:$A$10000)))*1,[2]OUT_FinalEnergyCons!J$4:J$10000)</f>
        <v>1.4640770145408809E-2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0.32185181254796275</v>
      </c>
      <c r="K1858" s="1">
        <f t="shared" ref="K1858:L1858" si="1967">K1859</f>
        <v>0.38593188851067178</v>
      </c>
      <c r="L1858" s="1">
        <f t="shared" si="1967"/>
        <v>0.44292764353243358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0.32185181254796275</v>
      </c>
      <c r="K1859" s="1" cm="1">
        <f t="array" ref="K1859">SUMPRODUCT(([2]OUT_FinalEnergyCons!$B$4:$B$10000="var_cap")*1, (ISNUMBER(SEARCH("RH*-WHSOLBR",[2]OUT_FinalEnergyCons!$A$4:$A$10000)))*1,[2]OUT_FinalEnergyCons!I$4:I$10000)</f>
        <v>0.38593188851067178</v>
      </c>
      <c r="L1859" s="1" cm="1">
        <f t="array" ref="L1859">SUMPRODUCT(([2]OUT_FinalEnergyCons!$B$4:$B$10000="var_cap")*1, (ISNUMBER(SEARCH("RH*-WHSOLBR",[2]OUT_FinalEnergyCons!$A$4:$A$10000)))*1,[2]OUT_FinalEnergyCons!J$4:J$10000)</f>
        <v>0.44292764353243358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3.4943120428106891</v>
      </c>
      <c r="K1862" s="17">
        <f t="shared" si="1976"/>
        <v>3.2649728968150149</v>
      </c>
      <c r="L1862" s="17">
        <f t="shared" ref="L1862" si="1977">SUM(L1863,L1866,L1869,L1873,L1875,L1877,L1879,L1881,L1883)</f>
        <v>3.0439378061446822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1.3169179351371474</v>
      </c>
      <c r="K1863" s="18">
        <f t="shared" si="1978"/>
        <v>1.289783840581568</v>
      </c>
      <c r="L1863" s="18">
        <f t="shared" ref="L1863" si="1979">SUM(L1864:L1865)</f>
        <v>1.4562300704455571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0.90884309963058019</v>
      </c>
      <c r="K1864" s="1" cm="1">
        <f t="array" ref="K1864">SUMPRODUCT(([2]OUT_FinalEnergyCons!$B$4:$B$10000="Var_cap")*1,  (ISNUMBER(SEARCH("ITOT-SWHELCBR",[2]OUT_FinalEnergyCons!$A$4:$A$10000)))*1,[2]OUT_FinalEnergyCons!I$4:I$10000)</f>
        <v>0.87353276380290956</v>
      </c>
      <c r="L1864" s="1" cm="1">
        <f t="array" ref="L1864">SUMPRODUCT(([2]OUT_FinalEnergyCons!$B$4:$B$10000="Var_cap")*1,  (ISNUMBER(SEARCH("ITOT-SWHELCBR",[2]OUT_FinalEnergyCons!$A$4:$A$10000)))*1,[2]OUT_FinalEnergyCons!J$4:J$10000)</f>
        <v>0.94976550263783621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0.40807483550656709</v>
      </c>
      <c r="K1865" s="1" cm="1">
        <f t="array" ref="K1865">SUMPRODUCT(([2]OUT_FinalEnergyCons!$B$4:$B$10000="Var_cap")*1,  (ISNUMBER(SEARCH("ITOT-SWHELCHP",[2]OUT_FinalEnergyCons!$A$4:$A$10000)))*1,[2]OUT_FinalEnergyCons!I$4:I$10000)</f>
        <v>0.41625107677865852</v>
      </c>
      <c r="L1865" s="1" cm="1">
        <f t="array" ref="L1865">SUMPRODUCT(([2]OUT_FinalEnergyCons!$B$4:$B$10000="Var_cap")*1,  (ISNUMBER(SEARCH("ITOT-SWHELCHP",[2]OUT_FinalEnergyCons!$A$4:$A$10000)))*1,[2]OUT_FinalEnergyCons!J$4:J$10000)</f>
        <v>0.50646456780772076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0.23961728068091781</v>
      </c>
      <c r="K1866" s="18">
        <f t="shared" si="1981"/>
        <v>0.22512180648388402</v>
      </c>
      <c r="L1866" s="18">
        <f t="shared" ref="L1866" si="1982">SUM(L1867:L1868)</f>
        <v>6.0869601072866701E-2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0.23939920383759672</v>
      </c>
      <c r="K1867" s="1" cm="1">
        <f t="array" ref="K1867">SUMPRODUCT(([2]OUT_FinalEnergyCons!$B$4:$B$10000="Var_cap")*1,  (ISNUMBER(SEARCH("ITOT-SWHLFOBR",[2]OUT_FinalEnergyCons!$A$4:$A$10000)))*1,[2]OUT_FinalEnergyCons!I$4:I$10000)</f>
        <v>0.22442804958757781</v>
      </c>
      <c r="L1867" s="1" cm="1">
        <f t="array" ref="L1867">SUMPRODUCT(([2]OUT_FinalEnergyCons!$B$4:$B$10000="Var_cap")*1,  (ISNUMBER(SEARCH("ITOT-SWHLFOBR",[2]OUT_FinalEnergyCons!$A$4:$A$10000)))*1,[2]OUT_FinalEnergyCons!J$4:J$10000)</f>
        <v>6.0869601072866701E-2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2.1807684332107724E-4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6.9375689630622349E-4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0.59202109275084813</v>
      </c>
      <c r="K1869" s="18">
        <f t="shared" si="1985"/>
        <v>0.33879848885226677</v>
      </c>
      <c r="L1869" s="18">
        <f t="shared" ref="L1869" si="1986">SUM(L1870:L1871)</f>
        <v>9.9496361245484666E-2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0.59063443839959762</v>
      </c>
      <c r="K1870" s="1" cm="1">
        <f t="array" ref="K1870">SUMPRODUCT(([2]OUT_FinalEnergyCons!$B$4:$B$10000="Var_cap")*1,  (ISNUMBER(SEARCH("ITOT-SWHNGA*BR",[2]OUT_FinalEnergyCons!$A$4:$A$10000)))*1,[2]OUT_FinalEnergyCons!I$4:I$10000)</f>
        <v>0.33834150133156465</v>
      </c>
      <c r="L1870" s="1" cm="1">
        <f t="array" ref="L1870">SUMPRODUCT(([2]OUT_FinalEnergyCons!$B$4:$B$10000="Var_cap")*1,  (ISNUMBER(SEARCH("ITOT-SWHNGA*BR",[2]OUT_FinalEnergyCons!$A$4:$A$10000)))*1,[2]OUT_FinalEnergyCons!J$4:J$10000)</f>
        <v>9.8828774439326597E-2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1.3866543512505432E-3</v>
      </c>
      <c r="K1871" s="1" cm="1">
        <f t="array" ref="K1871">SUMPRODUCT(([2]OUT_FinalEnergyCons!$B$4:$B$10000="Var_cap")*1,  (ISNUMBER(SEARCH("ITOT-SWHNGAHP",[2]OUT_FinalEnergyCons!$A$4:$A$10000)))*1,[2]OUT_FinalEnergyCons!I$4:I$10000)</f>
        <v>4.5698752070208936E-4</v>
      </c>
      <c r="L1871" s="1" cm="1">
        <f t="array" ref="L1871">SUMPRODUCT(([2]OUT_FinalEnergyCons!$B$4:$B$10000="Var_cap")*1,  (ISNUMBER(SEARCH("ITOT-SWHNGAHP",[2]OUT_FinalEnergyCons!$A$4:$A$10000)))*1,[2]OUT_FinalEnergyCons!J$4:J$10000)</f>
        <v>6.6758680615806529E-4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0.37483689104922591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0.44837361893492084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0.527179304710237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1.3205483019335107E-4</v>
      </c>
      <c r="K1873" s="1">
        <f t="shared" si="1987"/>
        <v>7.4314674366599844E-4</v>
      </c>
      <c r="L1873" s="1">
        <f t="shared" si="1987"/>
        <v>1.41750540118478E-4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1.3205483019335107E-4</v>
      </c>
      <c r="K1874" s="1" cm="1">
        <f t="array" ref="K1874">SUMPRODUCT(([2]OUT_FinalEnergyCons!$B$4:$B$10000="Var_cap")*1,  (ISNUMBER(SEARCH("ITOT-SWHCOA*BR",[2]OUT_FinalEnergyCons!$A$4:$A$10000)))*1,[2]OUT_FinalEnergyCons!I$4:I$10000)</f>
        <v>7.4314674366599844E-4</v>
      </c>
      <c r="L1874" s="1" cm="1">
        <f t="array" ref="L1874">SUMPRODUCT(([2]OUT_FinalEnergyCons!$B$4:$B$10000="Var_cap")*1,  (ISNUMBER(SEARCH("ITOT-SWHCOA*BR",[2]OUT_FinalEnergyCons!$A$4:$A$10000)))*1,[2]OUT_FinalEnergyCons!J$4:J$10000)</f>
        <v>1.41750540118478E-4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0.20509012384060499</v>
      </c>
      <c r="K1875" s="1">
        <f t="shared" si="1988"/>
        <v>0.21299094731484616</v>
      </c>
      <c r="L1875" s="1">
        <f t="shared" si="1988"/>
        <v>0.36433447003355574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0.20509012384060499</v>
      </c>
      <c r="K1876" s="1" cm="1">
        <f t="array" ref="K1876">SUMPRODUCT(([2]OUT_FinalEnergyCons!$B$4:$B$10000="Var_cap")*1,  (ISNUMBER(SEARCH("ITOT-SWHWOD*BR",[2]OUT_FinalEnergyCons!$A$4:$A$10000)))*1,[2]OUT_FinalEnergyCons!I$4:I$10000)</f>
        <v>0.21299094731484616</v>
      </c>
      <c r="L1876" s="1" cm="1">
        <f t="array" ref="L1876">SUMPRODUCT(([2]OUT_FinalEnergyCons!$B$4:$B$10000="Var_cap")*1,  (ISNUMBER(SEARCH("ITOT-SWHWOD*BR",[2]OUT_FinalEnergyCons!$A$4:$A$10000)))*1,[2]OUT_FinalEnergyCons!J$4:J$10000)</f>
        <v>0.36433447003355574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0.21418266907272107</v>
      </c>
      <c r="K1877" s="1">
        <f t="shared" si="1989"/>
        <v>0.21153253175238118</v>
      </c>
      <c r="L1877" s="1">
        <f t="shared" si="1989"/>
        <v>0.21233526377581313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0.21418266907272107</v>
      </c>
      <c r="K1878" s="1" cm="1">
        <f t="array" ref="K1878">SUMPRODUCT(([2]OUT_FinalEnergyCons!$B$4:$B$10000="Var_cap")*1,  (ISNUMBER(SEARCH("ITOT-SWHPLT*BR",[2]OUT_FinalEnergyCons!$A$4:$A$10000)))*1,[2]OUT_FinalEnergyCons!I$4:I$10000)</f>
        <v>0.21153253175238118</v>
      </c>
      <c r="L1878" s="1" cm="1">
        <f t="array" ref="L1878">SUMPRODUCT(([2]OUT_FinalEnergyCons!$B$4:$B$10000="Var_cap")*1,  (ISNUMBER(SEARCH("ITOT-SWHPLT*BR",[2]OUT_FinalEnergyCons!$A$4:$A$10000)))*1,[2]OUT_FinalEnergyCons!J$4:J$10000)</f>
        <v>0.21233526377581313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0.33003485014081479</v>
      </c>
      <c r="K1879" s="1">
        <f t="shared" si="1990"/>
        <v>0.33744086818975227</v>
      </c>
      <c r="L1879" s="1">
        <f t="shared" si="1990"/>
        <v>0.18518473240070019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0.33003485014081479</v>
      </c>
      <c r="K1880" s="1" cm="1">
        <f t="array" ref="K1880">SUMPRODUCT(([2]OUT_FinalEnergyCons!$B$4:$B$10000="Var_cap")*1,  (ISNUMBER(SEARCH("ITOT-SWHWST*BR",[2]OUT_FinalEnergyCons!$A$4:$A$10000)))*1,[2]OUT_FinalEnergyCons!I$4:I$10000)</f>
        <v>0.33744086818975227</v>
      </c>
      <c r="L1880" s="1" cm="1">
        <f t="array" ref="L1880">SUMPRODUCT(([2]OUT_FinalEnergyCons!$B$4:$B$10000="Var_cap")*1,  (ISNUMBER(SEARCH("ITOT-SWHWST*BR",[2]OUT_FinalEnergyCons!$A$4:$A$10000)))*1,[2]OUT_FinalEnergyCons!J$4:J$10000)</f>
        <v>0.18518473240070019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1.3217198882905481E-2</v>
      </c>
      <c r="K1881" s="1">
        <f t="shared" si="1991"/>
        <v>1.32141542521914E-2</v>
      </c>
      <c r="L1881" s="1">
        <f t="shared" si="1991"/>
        <v>1.32101439262262E-2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1.3217198882905481E-2</v>
      </c>
      <c r="K1882" s="1" cm="1">
        <f t="array" ref="K1882">SUMPRODUCT(([2]OUT_FinalEnergyCons!$B$4:$B$10000="Var_cap")*1, (ISNUMBER(SEARCH("ITOT-SWHSOLBR",[2]OUT_FinalEnergyCons!$A$4:$A$10000)))*1,[2]OUT_FinalEnergyCons!I$4:I$10000)</f>
        <v>1.32141542521914E-2</v>
      </c>
      <c r="L1882" s="1" cm="1">
        <f t="array" ref="L1882">SUMPRODUCT(([2]OUT_FinalEnergyCons!$B$4:$B$10000="Var_cap")*1, (ISNUMBER(SEARCH("ITOT-SWHSOLBR",[2]OUT_FinalEnergyCons!$A$4:$A$10000)))*1,[2]OUT_FinalEnergyCons!J$4:J$10000)</f>
        <v>1.32101439262262E-2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0.58309883747453584</v>
      </c>
      <c r="K1883" s="1">
        <f t="shared" si="1992"/>
        <v>0.63534711264445842</v>
      </c>
      <c r="L1883" s="1">
        <f t="shared" si="1992"/>
        <v>0.65213541270436037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0.58309883747453584</v>
      </c>
      <c r="K1884" s="1" cm="1">
        <f t="array" ref="K1884">SUMPRODUCT(([2]OUT_FinalEnergyCons!$B$4:$B$10000="Var_cap")*1, (ISNUMBER(SEARCH("ITOT-SWHH2BR",[2]OUT_FinalEnergyCons!$A$4:$A$10000)))*1,[2]OUT_FinalEnergyCons!I$4:I$10000)</f>
        <v>0.63534711264445842</v>
      </c>
      <c r="L1884" s="1" cm="1">
        <f t="array" ref="L1884">SUMPRODUCT(([2]OUT_FinalEnergyCons!$B$4:$B$10000="Var_cap")*1, (ISNUMBER(SEARCH("ITOT-SWHH2BR",[2]OUT_FinalEnergyCons!$A$4:$A$10000)))*1,[2]OUT_FinalEnergyCons!J$4:J$10000)</f>
        <v>0.65213541270436037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4.8703868314702863</v>
      </c>
      <c r="K1885" s="17">
        <f t="shared" si="1993"/>
        <v>4.8935333534341243</v>
      </c>
      <c r="L1885" s="17">
        <f t="shared" ref="L1885" si="1994">SUM(L1886,L1889,L1891,L1895,L1897,L1899,L1901)</f>
        <v>4.6647923061724494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1.313595387420631</v>
      </c>
      <c r="K1886" s="1">
        <f t="shared" si="1995"/>
        <v>1.6995430567838659</v>
      </c>
      <c r="L1886" s="1">
        <f t="shared" ref="L1886" si="1996">SUM(L1887:L1888)</f>
        <v>2.0337508592988938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2.3590019110860797E-2</v>
      </c>
      <c r="K1887" s="1" cm="1">
        <f t="array" ref="K1887">SUMPRODUCT(([2]OUT_FinalEnergyCons!$B$4:$B$10000="Var_cap")*1, (ISNUMBER(SEARCH("SCOM-SHELCBR",[2]OUT_FinalEnergyCons!$A$4:$A$10000)))*1,[2]OUT_FinalEnergyCons!I$4:I$10000)</f>
        <v>2.4856896908923447E-2</v>
      </c>
      <c r="L1887" s="1" cm="1">
        <f t="array" ref="L1887">SUMPRODUCT(([2]OUT_FinalEnergyCons!$B$4:$B$10000="Var_cap")*1, (ISNUMBER(SEARCH("SCOM-SHELCBR",[2]OUT_FinalEnergyCons!$A$4:$A$10000)))*1,[2]OUT_FinalEnergyCons!J$4:J$10000)</f>
        <v>1.7326690441486933E-2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1.2900053683097701</v>
      </c>
      <c r="K1888" s="1" cm="1">
        <f t="array" ref="K1888">SUMPRODUCT(([2]OUT_FinalEnergyCons!$B$4:$B$10000="Var_cap")*1, (ISNUMBER(SEARCH("SCOM-SHELCHP",[2]OUT_FinalEnergyCons!$A$4:$A$10000)))*1,[2]OUT_FinalEnergyCons!I$4:I$10000)</f>
        <v>1.6746861598749425</v>
      </c>
      <c r="L1888" s="1" cm="1">
        <f t="array" ref="L1888">SUMPRODUCT(([2]OUT_FinalEnergyCons!$B$4:$B$10000="Var_cap")*1, (ISNUMBER(SEARCH("SCOM-SHELCHP",[2]OUT_FinalEnergyCons!$A$4:$A$10000)))*1,[2]OUT_FinalEnergyCons!J$4:J$10000)</f>
        <v>2.0164241688574069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0.77524943238175836</v>
      </c>
      <c r="K1889" s="1">
        <f t="shared" si="1999"/>
        <v>0.36660685162673523</v>
      </c>
      <c r="L1889" s="1">
        <f t="shared" si="1999"/>
        <v>3.3334726696823996E-2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0.77524943238175836</v>
      </c>
      <c r="K1890" s="1" cm="1">
        <f t="array" ref="K1890">SUMPRODUCT(([2]OUT_FinalEnergyCons!$B$4:$B$10000="Var_cap")*1,(ISNUMBER(SEARCH("SCOM-SHLFOBR",[2]OUT_FinalEnergyCons!$A$4:$A$10000)))*1,[2]OUT_FinalEnergyCons!I$4:I$10000)</f>
        <v>0.36660685162673523</v>
      </c>
      <c r="L1890" s="1" cm="1">
        <f t="array" ref="L1890">SUMPRODUCT(([2]OUT_FinalEnergyCons!$B$4:$B$10000="Var_cap")*1,(ISNUMBER(SEARCH("SCOM-SHLFOBR",[2]OUT_FinalEnergyCons!$A$4:$A$10000)))*1,[2]OUT_FinalEnergyCons!J$4:J$10000)</f>
        <v>3.3334726696823996E-2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1.3115311658577078</v>
      </c>
      <c r="K1891" s="1">
        <f t="shared" si="2003"/>
        <v>0.7970548186627</v>
      </c>
      <c r="L1891" s="1">
        <f t="shared" ref="L1891" si="2004">SUM(L1892:L1894)</f>
        <v>0.5926343591434956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1.003231868668339</v>
      </c>
      <c r="K1892" s="1" cm="1">
        <f t="array" ref="K1892">SUMPRODUCT(([2]OUT_FinalEnergyCons!$B$4:$B$10000="Var_cap")*1, (ISNUMBER(SEARCH("SCOM-SHNGABR",[2]OUT_FinalEnergyCons!$A$4:$A$10000)))*1,[2]OUT_FinalEnergyCons!I$4:I$10000)</f>
        <v>0.43677038362825377</v>
      </c>
      <c r="L1892" s="1" cm="1">
        <f t="array" ref="L1892">SUMPRODUCT(([2]OUT_FinalEnergyCons!$B$4:$B$10000="Var_cap")*1, (ISNUMBER(SEARCH("SCOM-SHNGABR",[2]OUT_FinalEnergyCons!$A$4:$A$10000)))*1,[2]OUT_FinalEnergyCons!J$4:J$10000)</f>
        <v>0.18467152683150773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0.28081021284537239</v>
      </c>
      <c r="K1893" s="1" cm="1">
        <f t="array" ref="K1893">SUMPRODUCT(([2]OUT_FinalEnergyCons!$B$4:$B$10000="Var_cap")*1, (ISNUMBER(SEARCH("SCOM-SHngahp",[2]OUT_FinalEnergyCons!$A$4:$A$10000)))*1,[2]OUT_FinalEnergyCons!I$4:I$10000)</f>
        <v>0.35990102439724148</v>
      </c>
      <c r="L1893" s="1" cm="1">
        <f t="array" ref="L1893">SUMPRODUCT(([2]OUT_FinalEnergyCons!$B$4:$B$10000="Var_cap")*1, (ISNUMBER(SEARCH("SCOM-SHngahp",[2]OUT_FinalEnergyCons!$A$4:$A$10000)))*1,[2]OUT_FinalEnergyCons!J$4:J$10000)</f>
        <v>0.40766100088001334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2.7489084343996259E-2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3.8341063720465437E-4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3.0183143197457494E-4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0.52449451157890892</v>
      </c>
      <c r="K1895" s="1">
        <f t="shared" si="2009"/>
        <v>0.47172714065683485</v>
      </c>
      <c r="L1895" s="1">
        <f t="shared" si="2009"/>
        <v>0.36911659068482017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0.52449451157890892</v>
      </c>
      <c r="K1896" s="1" cm="1">
        <f t="array" ref="K1896">SUMPRODUCT(([2]OUT_FinalEnergyCons!$B$4:$B$10000="Var_cap")*1, (ISNUMBER(SEARCH("SCOM-SHWODBR",[2]OUT_FinalEnergyCons!$A$4:$A$10000)))*1,[2]OUT_FinalEnergyCons!I$4:I$10000)</f>
        <v>0.47172714065683485</v>
      </c>
      <c r="L1896" s="1" cm="1">
        <f t="array" ref="L1896">SUMPRODUCT(([2]OUT_FinalEnergyCons!$B$4:$B$10000="Var_cap")*1, (ISNUMBER(SEARCH("SCOM-SHWODBR",[2]OUT_FinalEnergyCons!$A$4:$A$10000)))*1,[2]OUT_FinalEnergyCons!J$4:J$10000)</f>
        <v>0.36911659068482017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6.8940425588966001E-2</v>
      </c>
      <c r="K1897" s="1">
        <f t="shared" si="2012"/>
        <v>7.4354140282828843E-2</v>
      </c>
      <c r="L1897" s="1">
        <f t="shared" si="2012"/>
        <v>7.2649011760159671E-2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6.8940425588966001E-2</v>
      </c>
      <c r="K1898" s="1" cm="1">
        <f t="array" ref="K1898">SUMPRODUCT(([2]OUT_FinalEnergyCons!$B$4:$B$10000="Var_cap")*1,(ISNUMBER(SEARCH("SCOM-SHPLTBR",[2]OUT_FinalEnergyCons!$A$4:$A$10000)))*1,[2]OUT_FinalEnergyCons!I$4:I$10000)</f>
        <v>7.4354140282828843E-2</v>
      </c>
      <c r="L1898" s="1" cm="1">
        <f t="array" ref="L1898">SUMPRODUCT(([2]OUT_FinalEnergyCons!$B$4:$B$10000="Var_cap")*1,(ISNUMBER(SEARCH("SCOM-SHPLTBR",[2]OUT_FinalEnergyCons!$A$4:$A$10000)))*1,[2]OUT_FinalEnergyCons!J$4:J$10000)</f>
        <v>7.2649011760159671E-2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0.11851289507207761</v>
      </c>
      <c r="K1899" s="1">
        <f t="shared" si="2015"/>
        <v>0.13964332729211151</v>
      </c>
      <c r="L1899" s="1">
        <f t="shared" si="2015"/>
        <v>0.20592225237183168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0.11851289507207761</v>
      </c>
      <c r="K1900" s="1" cm="1">
        <f t="array" ref="K1900">SUMPRODUCT(([2]OUT_FinalEnergyCons!$B$4:$B$10000="Var_cap")*1, (ISNUMBER(SEARCH("SCOM-SHSOLBR",[2]OUT_FinalEnergyCons!$A$4:$A$10000)))*1,[2]OUT_FinalEnergyCons!I$4:I$10000)</f>
        <v>0.13964332729211151</v>
      </c>
      <c r="L1900" s="1" cm="1">
        <f t="array" ref="L1900">SUMPRODUCT(([2]OUT_FinalEnergyCons!$B$4:$B$10000="Var_cap")*1, (ISNUMBER(SEARCH("SCOM-SHSOLBR",[2]OUT_FinalEnergyCons!$A$4:$A$10000)))*1,[2]OUT_FinalEnergyCons!J$4:J$10000)</f>
        <v>0.20592225237183168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0.75806301357023753</v>
      </c>
      <c r="K1901" s="1">
        <f t="shared" si="2018"/>
        <v>1.3446040181290475</v>
      </c>
      <c r="L1901" s="1">
        <f t="shared" si="2018"/>
        <v>1.3573845062164247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0.75806301357023753</v>
      </c>
      <c r="K1902" s="1" cm="1">
        <f t="array" ref="K1902">SUMPRODUCT(([2]OUT_FinalEnergyCons!$B$4:$B$10000="Var_cap")*1, (ISNUMBER(SEARCH("SCOM-SHH2BR",[2]OUT_FinalEnergyCons!$A$4:$A$10000)))*1,[2]OUT_FinalEnergyCons!I$4:I$10000)</f>
        <v>1.3446040181290475</v>
      </c>
      <c r="L1902" s="1" cm="1">
        <f t="array" ref="L1902">SUMPRODUCT(([2]OUT_FinalEnergyCons!$B$4:$B$10000="Var_cap")*1, (ISNUMBER(SEARCH("SCOM-SHH2BR",[2]OUT_FinalEnergyCons!$A$4:$A$10000)))*1,[2]OUT_FinalEnergyCons!J$4:J$10000)</f>
        <v>1.3573845062164247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5.3788852580339457</v>
      </c>
      <c r="K1903" s="3">
        <f t="shared" si="2020"/>
        <v>5.5440464812835346</v>
      </c>
      <c r="L1903" s="3">
        <f t="shared" ref="L1903" si="2021">SUM(L1904:L1953)</f>
        <v>5.7524873349608789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0.28362554457395539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0.35093829313698355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0.37152017480650823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1.6940411235726847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1.9140194515338165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1.9016938837838477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7.247350072501052E-2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0.46950430475270327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0.99726555948507778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1.6873992538047435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1.9427247972465882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2.3019879312742435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8.5498848111798822E-4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4.6555786175791515E-4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9.7346063116644912E-5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5.4572711120774451E-3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2.5749847934851259E-3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2.8016017243441202E-4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0.68302733526003323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0.47557076711881124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0.10392133565140915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5.2086246614297602E-3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1.8184769680915211E-3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2.2346755577038724E-4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8.6623349104512502E-4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4.6879887467593691E-4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9.8063681799940615E-5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4.5060444346348497E-3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2.5634867310021696E-3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2.9606462907910404E-4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0.48986267535402772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0.33955540359082487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7.4856107249107864E-2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3.8173004440298286E-3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1.9057311796886053E-3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2.3459411659868014E-4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3.2997389823633298E-6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3.4424066648204229E-6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3.0882484775470523E-6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3.2762583470634699E-6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3.2987051854637445E-6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3.1568666790152002E-6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3.4452149429336758E-6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2.9371749274566137E-6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3.1263450555924802E-6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3.1076348510649696E-6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3.2126060825362114E-6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3.2750316728893E-6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1.1500513038923404E-3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2.4340685609522346E-4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5.7638060025482878E-2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7.2509163465070111E-3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5.2934900595101288E-2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7.2872977772675546E-5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2.3677802265561617E-3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1.0049290885517573E-4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5.6874185572303768E-2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7.6058023492916044E-3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4.42065477306232E-2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4.6308789516016713E-3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3.2141468409029726E-2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3.1283666192096593E-3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8.2850176898618469E-2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1.0064461635209146E-2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2.5006981040074299E-4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8.23665416398838E-5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1.4846690833067799E-4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4.6989698675859403E-5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1.2278941113934701E-4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3.6433065941214703E-5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1.9324787008452799E-4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5.9999841725348899E-5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8.6507983492577628E-3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1.686667686390054E-4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9.3600058706204123E-2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8.0070154921385635E-3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8.8565759918421752E-4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5.8194409092965089E-5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1.8151619334301394E-3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5.7454115653307036E-5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2.629070750729845E-4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6.0395972752055088E-5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1.9105627170507677E-3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3.5885905961566108E-5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5.7222853633834038E-3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2.701733318512687E-5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3.4362249324297002E-3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2.0375871475955484E-5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2.0199009689842701E-4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6.60404856192782E-5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1.21520042513262E-4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3.8530699454686897E-5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9.8708911194498697E-5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2.9524267628256301E-5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7.5149660170584603E-5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2.2578033149269401E-5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1.481228521641089E-5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2.0735526378645301E-6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2.1241537935698694E-5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2.19554787412483E-6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1.8095438213484748E-5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2.3183982381853446E-6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1.9313862315728069E-5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2.28195622090433E-6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7.0191558123929729</v>
      </c>
      <c r="K1954" s="3">
        <f t="shared" si="2025"/>
        <v>7.246256442999111</v>
      </c>
      <c r="L1954" s="3">
        <f t="shared" ref="L1954" si="2026">SUM(L1955:L1977)</f>
        <v>7.6974892096855276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2.6859963699985294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2.873066636305011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3.0217189950896493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0.80134994353023514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0.81532381183342506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0.87133164240238825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3.4183461689523083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3.5557360049972258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3.8034247877797083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0.11322387988272058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2.0405193432414931E-3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8.6530596739649226E-4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4.5394187928307897E-5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5.0355564788643501E-5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3.62266655925172E-5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2.1620686413458506E-5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9.2073685751129961E-6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2.0353657708111199E-5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1.4601385827560991E-6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3.8802011772880997E-6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1.00325574010338E-5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2.7153801239900005E-5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-3.7047242059244995E-6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4.6904858436422202E-6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6.67721733471244E-6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8.2275531648488597E-6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3.17232523736497E-6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2.6560394501991529E-5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-1.7878141698992014E-6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4.5947184566640606E-6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8.1628479447495491E-6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5.5987493574189892E-5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2.8343920205625697E-5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2.5010426835139E-5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5.7393125762160056E-5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-2.9763523873998023E-6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2.2357210341289501E-5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6.9814143076218993E-6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2.0239236180138199E-6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2.9274742644771781</v>
      </c>
      <c r="K1978" s="3">
        <f t="shared" ref="K1978:L1978" si="2033">SUM(K1979:K2001)</f>
        <v>2.9280592436440651</v>
      </c>
      <c r="L1978" s="3">
        <f t="shared" si="2033"/>
        <v>2.9248066058371265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1.4084146494207799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1.4075670441374208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1.4449059368251462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1.24982161875358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1.250097407030397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1.2178777411976023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0.267530501212563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0.26758965227331155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0.26056453989265321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9.1308050441100107E-4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1.9316658387034549E-3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8.6790716491454503E-4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2.9636208524282801E-5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1.7109362328117299E-5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1.06224912590562E-5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2.1330553000551801E-5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2.26642293800072E-6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2.9730310671347502E-5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3.1238613844520598E-5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1.8473230807956702E-5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3.9061058942457202E-6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1.3423320712834601E-5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2.3556402468276702E-6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1.7022074776872016E-4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1.7420159225332502E-4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1.1261464564390699E-4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8.0091171061169044E-5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1.3906166241514271E-4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1.02782173755302E-4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9.7152358263049511E-5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-3.0429730241062043E-6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2.21900861275844E-5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1.1974598248490776E-4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1.5646790460939301E-4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1.04930818743839E-4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4.2267655979299987E-5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1.398842130941001E-4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9.6966745604855708E-5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9.6888734423458963E-5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1.1094881053951618E-4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7.1359953702572406E-5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5.0471514043058904E-5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9.5212088848529997E-5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6.8108634107823994E-5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2.8067723210081198E-5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-1.030231389268001E-6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2.7154343928985399E-6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441.43944616753919</v>
      </c>
      <c r="K2002" s="3">
        <f t="shared" si="2036"/>
        <v>470.65150718206701</v>
      </c>
      <c r="L2002" s="3">
        <f t="shared" ref="L2002" si="2037">SUM(L2003:L2011)</f>
        <v>534.90161296640247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315.94195535221309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470.61025441925312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534.90037143931954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1.2720827661292398E-3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1.2178587125204305E-3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1.2415270829621101E-3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33.899154284013832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1.2444892540809833E-2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0.37667814819433582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1.2399183886469604E-2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91.212312931633676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1.4417289770599084E-2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8.0733687181114913E-3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7.7353790344484989E-4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47.107743105178464</v>
      </c>
      <c r="K2012" s="3">
        <f t="shared" ref="K2012:L2012" si="2044">SUM(K2013:K2021)</f>
        <v>48.913737237582396</v>
      </c>
      <c r="L2012" s="3">
        <f t="shared" si="2044"/>
        <v>52.75910107082008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8.2766390562088681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15.339526637342887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50.680894302959665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1.2884362637444E-3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1.2355997526819361E-3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1.17136666905487E-3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8.6887909511700404E-3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1.0755217771773613E-2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1.1216132320605199E-3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38.767848848838227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33.509016935556339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2.0711920669266171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5.3277972916453573E-2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5.3202847158716558E-2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4.7217210326834349E-3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0.33655786498294998</v>
      </c>
      <c r="K2022" s="3">
        <f t="shared" ref="K2022:L2022" si="2052">SUM(K2023,K2027,K2030)</f>
        <v>1.0113389508695203</v>
      </c>
      <c r="L2022" s="3">
        <f t="shared" si="2052"/>
        <v>1.5752953814547577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0.33655366780205198</v>
      </c>
      <c r="K2023" s="1" cm="1">
        <f t="array" ref="K2023">SUMPRODUCT(ISNUMBER(SEARCH("SUP_ELCH2*",[2]OUT_SyntheticFuels!$C$4:$C$1000))*1,("Var_cap"=[2]OUT_SyntheticFuels!$B$4:$B$1000)*1,[2]OUT_SyntheticFuels!J$4:J$1000)</f>
        <v>1.0113313483138757</v>
      </c>
      <c r="L2023" s="1" cm="1">
        <f t="array" ref="L2023">SUMPRODUCT(ISNUMBER(SEARCH("SUP_ELCH2*",[2]OUT_SyntheticFuels!$C$4:$C$1000))*1,("Var_cap"=[2]OUT_SyntheticFuels!$B$4:$B$1000)*1,[2]OUT_SyntheticFuels!K$4:K$1000)</f>
        <v>1.5747592084716742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0.33649489310721281</v>
      </c>
      <c r="K2024" s="1">
        <f t="shared" ref="K2024:L2024" si="2060">K2023-K2025-K2026</f>
        <v>0.83601592252979728</v>
      </c>
      <c r="L2024" s="1">
        <f t="shared" si="2060"/>
        <v>1.3899858178378812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5.8774694839157203E-5</v>
      </c>
      <c r="K2025" s="1" cm="1">
        <f t="array" ref="K2025">SUMPRODUCT(ISNUMBER(SEARCH("SUP_ELCH2*D",[2]OUT_SyntheticFuels!$C$4:$C$1000))*1,("Var_cap"=[2]OUT_SyntheticFuels!$B$4:$B$1000)*1,[2]OUT_SyntheticFuels!J$4:J$1000)</f>
        <v>0.17371527993267299</v>
      </c>
      <c r="L2025" s="1" cm="1">
        <f t="array" ref="L2025">SUMPRODUCT(ISNUMBER(SEARCH("SUP_ELCH2*D",[2]OUT_SyntheticFuels!$C$4:$C$1000))*1,("Var_cap"=[2]OUT_SyntheticFuels!$B$4:$B$1000)*1,[2]OUT_SyntheticFuels!K$4:K$1000)</f>
        <v>0.18379897208572199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1.6001458514054801E-3</v>
      </c>
      <c r="L2026" s="1" cm="1">
        <f t="array" ref="L2026">SUMPRODUCT(ISNUMBER(SEARCH("SUP_ELCH2*SOEC*",[2]OUT_SyntheticFuels!$C$4:$C$1000))*1,("Var_cap"=[2]OUT_SyntheticFuels!$B$4:$B$1000)*1,[2]OUT_SyntheticFuels!K$4:K$1000)</f>
        <v>9.7441854807080966E-4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4.197180898005317E-6</v>
      </c>
      <c r="K2027" s="1">
        <f t="shared" ref="K2027:L2027" si="2066">SUM(K2028:K2029)</f>
        <v>7.6025556444907788E-6</v>
      </c>
      <c r="L2027" s="1">
        <f t="shared" si="2066"/>
        <v>5.3617298308340181E-4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4.197180898005317E-6</v>
      </c>
      <c r="K2028" s="1" cm="1">
        <f t="array" ref="K2028">SUMPRODUCT(ISNUMBER(SEARCH("SUP_NGAH2",[2]OUT_SyntheticFuels!$C$4:$C$1000))*1,("Var_cap"=[2]OUT_SyntheticFuels!$B$4:$B$1000)*1,[2]OUT_SyntheticFuels!J$4:J$1000)-K2029</f>
        <v>5.806163295933199E-6</v>
      </c>
      <c r="L2028" s="1" cm="1">
        <f t="array" ref="L2028">SUMPRODUCT(ISNUMBER(SEARCH("SUP_NGAH2",[2]OUT_SyntheticFuels!$C$4:$C$1000))*1,("Var_cap"=[2]OUT_SyntheticFuels!$B$4:$B$1000)*1,[2]OUT_SyntheticFuels!K$4:K$1000)-L2029</f>
        <v>3.379496969196653E-4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1.79639234855758E-6</v>
      </c>
      <c r="L2029" s="1" cm="1">
        <f t="array" ref="L2029">SUMPRODUCT(ISNUMBER(SEARCH("SUP_NGAH2CCS",[2]OUT_SyntheticFuels!$C$4:$C$1000))*1,("Var_cap"=[2]OUT_SyntheticFuels!$B$4:$B$1000)*1,[2]OUT_SyntheticFuels!K$4:K$1000)</f>
        <v>1.9822328616373651E-4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1.0060140037672013E-4</v>
      </c>
      <c r="K2034" s="7" cm="1">
        <f t="array" ref="K2034">SUMPRODUCT(("CT_CWODBDS"=[2]OUT_SyntheticFuels!$C$4:$C$1000)*1,("Var_cap"=[2]OUT_SyntheticFuels!$B$4:$B$1000)*1,[2]OUT_SyntheticFuels!J$4:J$1000)</f>
        <v>8.1294133102141354E-5</v>
      </c>
      <c r="L2034" s="7" cm="1">
        <f t="array" ref="L2034">SUMPRODUCT(("CT_CWODBDS"=[2]OUT_SyntheticFuels!$C$4:$C$1000)*1,("Var_cap"=[2]OUT_SyntheticFuels!$B$4:$B$1000)*1,[2]OUT_SyntheticFuels!K$4:K$1000)</f>
        <v>6.9936326575870963E-5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1.1316328502689044E-4</v>
      </c>
      <c r="K2036" s="7" cm="1">
        <f t="array" ref="K2036">SUMPRODUCT(("CT_CWODETH"=[2]OUT_SyntheticFuels!$C$4:$C$1000)*1,("Var_cap"=[2]OUT_SyntheticFuels!$B$4:$B$1000)*1,[2]OUT_SyntheticFuels!J$4:J$1000)</f>
        <v>6.5290210608570046E-5</v>
      </c>
      <c r="L2036" s="7" cm="1">
        <f t="array" ref="L2036">SUMPRODUCT(("CT_CWODETH"=[2]OUT_SyntheticFuels!$C$4:$C$1000)*1,("Var_cap"=[2]OUT_SyntheticFuels!$B$4:$B$1000)*1,[2]OUT_SyntheticFuels!K$4:K$1000)</f>
        <v>4.8990727088220635E-5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0.16242604736391253</v>
      </c>
      <c r="K2038" s="7" cm="1">
        <f t="array" ref="K2038">SUMPRODUCT(("SUP_MNRBIO"=[2]OUT_SyntheticFuels!$C$4:$C$1000)*1,("Var_cap"=[2]OUT_SyntheticFuels!$B$4:$B$1000)*1,[2]OUT_SyntheticFuels!J$4:J$1000)</f>
        <v>0.18951445392986541</v>
      </c>
      <c r="L2038" s="7" cm="1">
        <f t="array" ref="L2038">SUMPRODUCT(("SUP_MNRBIO"=[2]OUT_SyntheticFuels!$C$4:$C$1000)*1,("Var_cap"=[2]OUT_SyntheticFuels!$B$4:$B$1000)*1,[2]OUT_SyntheticFuels!K$4:K$1000)</f>
        <v>0.34728620604473198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0.29244575506757864</v>
      </c>
      <c r="K2039" s="7" cm="1">
        <f t="array" ref="K2039">SUMPRODUCT(("SUP_WSTBIO"=[2]OUT_SyntheticFuels!$C$4:$C$1000)*1,("Var_cap"=[2]OUT_SyntheticFuels!$B$4:$B$1000)*1,[2]OUT_SyntheticFuels!J$4:J$1000)</f>
        <v>0.28104505102903921</v>
      </c>
      <c r="L2039" s="7" cm="1">
        <f t="array" ref="L2039">SUMPRODUCT(("SUP_WSTBIO"=[2]OUT_SyntheticFuels!$C$4:$C$1000)*1,("Var_cap"=[2]OUT_SyntheticFuels!$B$4:$B$1000)*1,[2]OUT_SyntheticFuels!K$4:K$1000)</f>
        <v>0.26880439929084632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6.8807428215066603E-5</v>
      </c>
      <c r="L2041" s="7" cm="1">
        <f t="array" ref="L2041">SUMPRODUCT(("SUP_WSTHTGBIO"=[2]OUT_SyntheticFuels!$C$4:$C$1000)*1,("Var_cap"=[2]OUT_SyntheticFuels!$B$4:$B$1000)*1,[2]OUT_SyntheticFuels!K$4:K$1000)</f>
        <v>6.9587302946881227E-5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1.8104936274138816E-4</v>
      </c>
      <c r="K2043" s="7" cm="1">
        <f t="array" ref="K2043">SUMPRODUCT(("SUP_WODBIO"=[2]OUT_SyntheticFuels!$C$4:$C$1000)*1,("Var_cap"=[2]OUT_SyntheticFuels!$B$4:$B$1000)*1,[2]OUT_SyntheticFuels!J$4:J$1000)</f>
        <v>1.6338360482039059E-4</v>
      </c>
      <c r="L2043" s="7" cm="1">
        <f t="array" ref="L2043">SUMPRODUCT(("SUP_WODBIO"=[2]OUT_SyntheticFuels!$C$4:$C$1000)*1,("Var_cap"=[2]OUT_SyntheticFuels!$B$4:$B$1000)*1,[2]OUT_SyntheticFuels!K$4:K$1000)</f>
        <v>1.3538753979340591E-4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8.0155526787683798E-2</v>
      </c>
      <c r="K2045" s="7" cm="1">
        <f t="array" ref="K2045">SUMPRODUCT(("SUP_BIONGA"=[2]OUT_SyntheticFuels!$C$4:$C$1000)*1,("Var_cap"=[2]OUT_SyntheticFuels!$B$4:$B$1000)*1,[2]OUT_SyntheticFuels!J$4:J$1000)</f>
        <v>9.2015359035956895E-2</v>
      </c>
      <c r="L2045" s="7" cm="1">
        <f t="array" ref="L2045">SUMPRODUCT(("SUP_BIONGA"=[2]OUT_SyntheticFuels!$C$4:$C$1000)*1,("Var_cap"=[2]OUT_SyntheticFuels!$B$4:$B$1000)*1,[2]OUT_SyntheticFuels!K$4:K$1000)</f>
        <v>0.1040518581920663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0.29321096120467743</v>
      </c>
      <c r="K2046" s="7" cm="1">
        <f t="array" ref="K2046">SUMPRODUCT(("CT_CWODPLT"=[2]OUT_SyntheticFuels!$C$4:$C$1000)*1,("Var_cap"=[2]OUT_SyntheticFuels!$B$4:$B$1000)*1,[2]OUT_SyntheticFuels!J$4:J$1000)</f>
        <v>0.30426107316713197</v>
      </c>
      <c r="L2046" s="7" cm="1">
        <f t="array" ref="L2046">SUMPRODUCT(("CT_CWODPLT"=[2]OUT_SyntheticFuels!$C$4:$C$1000)*1,("Var_cap"=[2]OUT_SyntheticFuels!$B$4:$B$1000)*1,[2]OUT_SyntheticFuels!K$4:K$1000)</f>
        <v>0.29817798169097187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8.6085717866639501E-6</v>
      </c>
      <c r="K2047" s="7" cm="1">
        <f t="array" ref="K2047">SUMPRODUCT(("SUP_H2NGA"=[2]OUT_SyntheticFuels!$C$4:$C$1000)*1,("Var_cap"=[2]OUT_SyntheticFuels!$B$4:$B$1000)*1,[2]OUT_SyntheticFuels!J$4:J$1000)</f>
        <v>4.2286797984923539E-4</v>
      </c>
      <c r="L2047" s="7" cm="1">
        <f t="array" ref="L2047">SUMPRODUCT(("SUP_H2NGA"=[2]OUT_SyntheticFuels!$C$4:$C$1000)*1,("Var_cap"=[2]OUT_SyntheticFuels!$B$4:$B$1000)*1,[2]OUT_SyntheticFuels!K$4:K$1000)</f>
        <v>7.3879591373974282E-4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1.5700383087088539E-5</v>
      </c>
      <c r="K2048" s="7" cm="1">
        <f t="array" ref="K2048">SUMPRODUCT(("SUP_H2DSL"=[2]OUT_SyntheticFuels!$C$4:$C$1000)*1,("Var_cap"=[2]OUT_SyntheticFuels!$B$4:$B$1000)*1,[2]OUT_SyntheticFuels!J$4:J$1000)</f>
        <v>1.2461948983631009E-3</v>
      </c>
      <c r="L2048" s="7" cm="1">
        <f t="array" ref="L2048">SUMPRODUCT(("SUP_H2DSL"=[2]OUT_SyntheticFuels!$C$4:$C$1000)*1,("Var_cap"=[2]OUT_SyntheticFuels!$B$4:$B$1000)*1,[2]OUT_SyntheticFuels!K$4:K$1000)</f>
        <v>1.1771968756644414E-2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1.3662768033968881E-5</v>
      </c>
      <c r="K2049" s="7" cm="1">
        <f t="array" ref="K2049">SUMPRODUCT(("SUP_H2GSL"=[2]OUT_SyntheticFuels!$C$4:$C$1000)*1,("Var_cap"=[2]OUT_SyntheticFuels!$B$4:$B$1000)*1,[2]OUT_SyntheticFuels!J$4:J$1000)</f>
        <v>8.889505140538867E-4</v>
      </c>
      <c r="L2049" s="7" cm="1">
        <f t="array" ref="L2049">SUMPRODUCT(("SUP_H2GSL"=[2]OUT_SyntheticFuels!$C$4:$C$1000)*1,("Var_cap"=[2]OUT_SyntheticFuels!$B$4:$B$1000)*1,[2]OUT_SyntheticFuels!K$4:K$1000)</f>
        <v>1.1362172819615525E-2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3.0694342847389917</v>
      </c>
      <c r="K2050" s="3">
        <f t="shared" si="2075"/>
        <v>11.085376760650574</v>
      </c>
      <c r="L2050" s="3">
        <f t="shared" ref="L2050" si="2076">SUM(L2051,L2053,L2057,L2061,L2077,L2084,L2092,L2094,L2102,L2106,L2100)</f>
        <v>23.17383669737956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6.0977249401923539E-6</v>
      </c>
      <c r="K2053" s="1">
        <f t="shared" si="2081"/>
        <v>6.5845377728922395E-6</v>
      </c>
      <c r="L2053" s="1">
        <f t="shared" ref="L2053" si="2082">SUM(L2054:L2056)</f>
        <v>1.267126134264579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1.248357940427659E-6</v>
      </c>
      <c r="K2054" s="1">
        <f>'[2]Electricity and CHPs_NCAP'!G$15</f>
        <v>3.0192114549201879E-6</v>
      </c>
      <c r="L2054" s="1">
        <f>'[2]Electricity and CHPs_NCAP'!H$15</f>
        <v>1.2667366742689279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4.5486017085530844E-6</v>
      </c>
      <c r="K2055" s="1">
        <f>'[2]Electricity and CHPs_NCAP'!G$16</f>
        <v>2.9896350627711719E-6</v>
      </c>
      <c r="L2055" s="1">
        <f>'[2]Electricity and CHPs_NCAP'!H$16</f>
        <v>3.8693126524860772E-4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3.0076529121160998E-7</v>
      </c>
      <c r="K2056" s="1">
        <f>'[2]Electricity and CHPs_NCAP'!G$17</f>
        <v>5.7569125520087904E-7</v>
      </c>
      <c r="L2056" s="1">
        <f>'[2]Electricity and CHPs_NCAP'!H$17</f>
        <v>2.52873040234534E-6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4.1592661197706679E-4</v>
      </c>
      <c r="K2057" s="1">
        <f t="shared" si="2083"/>
        <v>1.2811166815893695E-2</v>
      </c>
      <c r="L2057" s="1">
        <f t="shared" ref="L2057" si="2084">SUM(L2058:L2060)</f>
        <v>1.9907243616690749E-5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3.4582995790446601E-4</v>
      </c>
      <c r="K2058" s="1">
        <f>'[2]Electricity and CHPs_NCAP'!G$18</f>
        <v>2.1276686849895401E-5</v>
      </c>
      <c r="L2058" s="1">
        <f>'[2]Electricity and CHPs_NCAP'!H$18</f>
        <v>1.56018102177096E-5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7.0096654072600797E-5</v>
      </c>
      <c r="K2059" s="1">
        <f>'[2]Electricity and CHPs_NCAP'!G$28</f>
        <v>1.27898901290438E-2</v>
      </c>
      <c r="L2059" s="1">
        <f>'[2]Electricity and CHPs_NCAP'!H$28</f>
        <v>4.3054333989811502E-6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7.9823947655625477E-2</v>
      </c>
      <c r="K2061" s="1">
        <f t="shared" si="2085"/>
        <v>3.3363362917927596E-2</v>
      </c>
      <c r="L2061" s="1">
        <f t="shared" ref="L2061" si="2086">SUM(L2062:L2076)</f>
        <v>0.20756349172551464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1.20506753886475E-5</v>
      </c>
      <c r="L2062" s="1">
        <f>'[2]Electricity and CHPs_NCAP'!H$21</f>
        <v>1.8702129109974101E-2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2.12590218304038E-3</v>
      </c>
      <c r="K2063" s="1">
        <f>'[2]Electricity and CHPs_NCAP'!G$22</f>
        <v>2.1353396405572E-5</v>
      </c>
      <c r="L2063" s="1">
        <f>'[2]Electricity and CHPs_NCAP'!H$22</f>
        <v>0.12908077439649099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3.3346930776125799E-2</v>
      </c>
      <c r="K2067" s="1">
        <f>'[2]Electricity and CHPs_NCAP'!G$39</f>
        <v>2.4799005348382155E-5</v>
      </c>
      <c r="L2067" s="1">
        <f>'[2]Electricity and CHPs_NCAP'!H$39</f>
        <v>6.9475986720580387E-3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2.02018883900587E-3</v>
      </c>
      <c r="L2068" s="1">
        <f>'[2]Electricity and CHPs_NCAP'!H$40</f>
        <v>9.1721191018918503E-3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2.7793819112899602E-4</v>
      </c>
      <c r="K2069" s="1">
        <f>'[2]Electricity and CHPs_NCAP'!G$47</f>
        <v>6.2148997968223998E-5</v>
      </c>
      <c r="L2069" s="1">
        <f>'[2]Electricity and CHPs_NCAP'!H$47</f>
        <v>2.0682697086774E-4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4.4073176505330297E-2</v>
      </c>
      <c r="K2074" s="1">
        <f>'[2]Electricity and CHPs_NCAP'!G$54</f>
        <v>3.12228220038109E-2</v>
      </c>
      <c r="L2074" s="1">
        <f>'[2]Electricity and CHPs_NCAP'!H$54</f>
        <v>4.3454043474231902E-2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9.4616201519850326E-2</v>
      </c>
      <c r="K2077" s="1">
        <f t="shared" si="2087"/>
        <v>0.13384925644772272</v>
      </c>
      <c r="L2077" s="1">
        <f t="shared" ref="L2077" si="2088">SUM(L2078:L2083)</f>
        <v>0.28917926778420644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8.9438399393865595E-2</v>
      </c>
      <c r="K2078" s="1">
        <f>'[2]Electricity and CHPs_NCAP'!G$19</f>
        <v>1.79980376935387E-7</v>
      </c>
      <c r="L2078" s="1">
        <f>'[2]Electricity and CHPs_NCAP'!H$19</f>
        <v>1.1155426351946601E-7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0.108507343526384</v>
      </c>
      <c r="L2079" s="1">
        <f>'[2]Electricity and CHPs_NCAP'!H$20</f>
        <v>0.210611137977779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5.1755622837122801E-3</v>
      </c>
      <c r="K2080" s="1">
        <f>'[2]Electricity and CHPs_NCAP'!G$26</f>
        <v>1.8458394408315099E-7</v>
      </c>
      <c r="L2080" s="1">
        <f>'[2]Electricity and CHPs_NCAP'!H$26</f>
        <v>1.4132677273834901E-7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2.5073953787661099E-2</v>
      </c>
      <c r="L2081" s="1">
        <f>'[2]Electricity and CHPs_NCAP'!H$27</f>
        <v>4.9777454429030303E-2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2.2398422724488201E-6</v>
      </c>
      <c r="K2082" s="1">
        <f>'[2]Electricity and CHPs_NCAP'!G$44</f>
        <v>3.8143212406761898E-7</v>
      </c>
      <c r="L2082" s="1">
        <f>'[2]Electricity and CHPs_NCAP'!H$44</f>
        <v>1.91328529841851E-7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2.6721313723251201E-4</v>
      </c>
      <c r="L2083" s="1">
        <f>'[2]Electricity and CHPs_NCAP'!H$45</f>
        <v>2.8790231167830999E-2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3.2215300636056494E-2</v>
      </c>
      <c r="K2084" s="1">
        <f t="shared" si="2090"/>
        <v>9.5268160333158908E-2</v>
      </c>
      <c r="L2084" s="1">
        <f t="shared" ref="L2084" si="2091">SUM(L2085:L2091)</f>
        <v>0.1905036237388065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1.27594093017834E-5</v>
      </c>
      <c r="K2085" s="1">
        <f>'[2]Electricity and CHPs_NCAP'!G$25</f>
        <v>1.3793670814226E-2</v>
      </c>
      <c r="L2085" s="1">
        <f>'[2]Electricity and CHPs_NCAP'!H$25</f>
        <v>7.0723116773208E-2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4.7048900834132198E-4</v>
      </c>
      <c r="L2086" s="1">
        <f>'[2]Electricity and CHPs_NCAP'!H$31</f>
        <v>1.14959518026479E-6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3.0699696618852901E-2</v>
      </c>
      <c r="K2087" s="1">
        <f>'[2]Electricity and CHPs_NCAP'!G$42</f>
        <v>1.94771420897384E-2</v>
      </c>
      <c r="L2087" s="1">
        <f>'[2]Electricity and CHPs_NCAP'!H$42</f>
        <v>5.9511850985126499E-2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4.3005913349511198E-2</v>
      </c>
      <c r="L2088" s="1">
        <f>'[2]Electricity and CHPs_NCAP'!H$43</f>
        <v>6.0087695728633102E-2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3.2808120231130002E-4</v>
      </c>
      <c r="K2089" s="1">
        <f>'[2]Electricity and CHPs_NCAP'!G$50</f>
        <v>2.9450402108864928E-4</v>
      </c>
      <c r="L2089" s="1">
        <f>'[2]Electricity and CHPs_NCAP'!H$50</f>
        <v>8.5624345937537505E-5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1.010137808363286E-3</v>
      </c>
      <c r="K2090" s="1">
        <f>'[2]Electricity and CHPs_NCAP'!G$53</f>
        <v>1.81868647157204E-2</v>
      </c>
      <c r="L2090" s="1">
        <f>'[2]Electricity and CHPs_NCAP'!H$53</f>
        <v>3.102114427380029E-5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1.6462559722721799E-4</v>
      </c>
      <c r="K2091" s="1">
        <f>'[2]Electricity and CHPs_NCAP'!G$56</f>
        <v>3.9576334532954501E-5</v>
      </c>
      <c r="L2091" s="1">
        <f>'[2]Electricity and CHPs_NCAP'!H$56</f>
        <v>6.3165166447294298E-5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0.53747573126833803</v>
      </c>
      <c r="K2092" s="1">
        <f t="shared" si="2092"/>
        <v>8.1854513324858605E-6</v>
      </c>
      <c r="L2092" s="1">
        <f t="shared" si="2092"/>
        <v>1.4672991742266901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0.53747573126833803</v>
      </c>
      <c r="K2093" s="1">
        <f>'[2]Electricity and CHPs_NCAP'!G$33</f>
        <v>8.1854513324858605E-6</v>
      </c>
      <c r="L2093" s="1">
        <f>'[2]Electricity and CHPs_NCAP'!H$33</f>
        <v>1.4672991742266901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2.0486949374013692</v>
      </c>
      <c r="K2094" s="1">
        <f t="shared" si="2093"/>
        <v>9.7638484250670885</v>
      </c>
      <c r="L2094" s="1">
        <f t="shared" ref="L2094" si="2094">SUM(L2095:L2099)</f>
        <v>17.843823353481078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6.6195987079441772E-3</v>
      </c>
      <c r="K2095" s="1">
        <f>'[2]Electricity and CHPs_NCAP'!G$34</f>
        <v>0.83927197626381977</v>
      </c>
      <c r="L2095" s="1">
        <f>'[2]Electricity and CHPs_NCAP'!H$34</f>
        <v>4.1162178700156602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0.79884758515477505</v>
      </c>
      <c r="K2096" s="1">
        <f>'[2]Electricity and CHPs_NCAP'!G$35</f>
        <v>6.5864376356294896</v>
      </c>
      <c r="L2096" s="1">
        <f>'[2]Electricity and CHPs_NCAP'!H$35</f>
        <v>6.3718976708020003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0.40046016037812904</v>
      </c>
      <c r="K2097" s="1">
        <f>'[2]Electricity and CHPs_NCAP'!G$36</f>
        <v>0.77054482176189099</v>
      </c>
      <c r="L2097" s="1">
        <f>'[2]Electricity and CHPs_NCAP'!H$36</f>
        <v>2.5570772839609148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0.11268149002483868</v>
      </c>
      <c r="K2098" s="1">
        <f>'[2]Electricity and CHPs_NCAP'!G$37</f>
        <v>0.25363308991494954</v>
      </c>
      <c r="L2098" s="1">
        <f>'[2]Electricity and CHPs_NCAP'!H$37</f>
        <v>0.23863245726740098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0.73008610313568201</v>
      </c>
      <c r="K2099" s="1">
        <f>'[2]Electricity and CHPs_NCAP'!G$38</f>
        <v>1.31396090149694</v>
      </c>
      <c r="L2099" s="1">
        <f>'[2]Electricity and CHPs_NCAP'!H$38</f>
        <v>4.5599980714350998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3.9292757772756799E-3</v>
      </c>
      <c r="L2100" s="1">
        <f>'[2]Electricity and CHPs_NCAP'!H$32</f>
        <v>0.21471082912549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3.9292757772756799E-3</v>
      </c>
      <c r="L2101" s="1">
        <f t="shared" ref="L2101" si="2096">L2100</f>
        <v>0.21471082912549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2.850768817093944E-4</v>
      </c>
      <c r="K2102" s="1">
        <f t="shared" si="2097"/>
        <v>2.2496905847741798E-2</v>
      </c>
      <c r="L2102" s="1">
        <f t="shared" ref="L2102" si="2098">SUM(L2103:L2105)</f>
        <v>6.2905407405082547E-2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1.27653014475793E-2</v>
      </c>
      <c r="L2103" s="1">
        <f>'[2]Electricity and CHPs_NCAP'!H$30</f>
        <v>1.56069389653623E-3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5.21951311011574E-5</v>
      </c>
      <c r="K2104" s="1">
        <f>'[2]Electricity and CHPs_NCAP'!G$46</f>
        <v>8.3350110621363705E-3</v>
      </c>
      <c r="L2104" s="1">
        <f>'[2]Electricity and CHPs_NCAP'!H$46</f>
        <v>6.1238752452576199E-2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2.3288175060823699E-4</v>
      </c>
      <c r="K2105" s="1">
        <f>'[2]Electricity and CHPs_NCAP'!G$57</f>
        <v>1.3965933380261301E-3</v>
      </c>
      <c r="L2105" s="1">
        <f>'[2]Electricity and CHPs_NCAP'!H$57</f>
        <v>1.05961055970114E-4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0.27590106503912565</v>
      </c>
      <c r="K2106" s="1">
        <f t="shared" si="2099"/>
        <v>1.0197954374546596</v>
      </c>
      <c r="L2106" s="1">
        <f t="shared" ref="L2106" si="2100">SUM(L2107:L2113)</f>
        <v>1.6307055083844932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1.7275558074159401E-6</v>
      </c>
      <c r="K2107" s="1">
        <f>'[2]Electricity and CHPs_NCAP'!G$63</f>
        <v>2.5905523263069202E-6</v>
      </c>
      <c r="L2107" s="1">
        <f>'[2]Electricity and CHPs_NCAP'!H$63</f>
        <v>1.82006947425292E-6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1.21958974315467E-2</v>
      </c>
      <c r="K2108" s="1">
        <f>'[2]Electricity and CHPs_NCAP'!G$64</f>
        <v>0.31803358250420599</v>
      </c>
      <c r="L2108" s="1">
        <f>'[2]Electricity and CHPs_NCAP'!H$64</f>
        <v>0.61257425523373399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7.2317080160330602E-3</v>
      </c>
      <c r="K2109" s="1">
        <f>'[2]Electricity and CHPs_NCAP'!G$65</f>
        <v>5.1652243350052703E-2</v>
      </c>
      <c r="L2109" s="1">
        <f>'[2]Electricity and CHPs_NCAP'!H$65</f>
        <v>0.17445129362016401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4.38845069457489E-2</v>
      </c>
      <c r="K2110" s="1">
        <f>'[2]Electricity and CHPs_NCAP'!G$66</f>
        <v>0.20132963515023999</v>
      </c>
      <c r="L2110" s="1">
        <f>'[2]Electricity and CHPs_NCAP'!H$66</f>
        <v>0.22720630566276701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0.1231844755413692</v>
      </c>
      <c r="K2111" s="1">
        <f>'[2]Electricity and CHPs_NCAP'!G$67</f>
        <v>0.24447216320238702</v>
      </c>
      <c r="L2111" s="1">
        <f>'[2]Electricity and CHPs_NCAP'!H$67</f>
        <v>0.33934987424561003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1.081336795830975E-2</v>
      </c>
      <c r="K2112" s="1">
        <f>'[2]Electricity and CHPs_NCAP'!G$68</f>
        <v>2.5863841330568599E-2</v>
      </c>
      <c r="L2112" s="1">
        <f>'[2]Electricity and CHPs_NCAP'!H$68</f>
        <v>2.4364086631117901E-2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7.8589381590310606E-2</v>
      </c>
      <c r="K2113" s="1">
        <f>'[2]Electricity and CHPs_NCAP'!G$69</f>
        <v>0.178441381364879</v>
      </c>
      <c r="L2113" s="1">
        <f>'[2]Electricity and CHPs_NCAP'!H$69</f>
        <v>0.25275787292162599</v>
      </c>
      <c r="N2113" s="1"/>
    </row>
    <row r="2114" spans="2:14" x14ac:dyDescent="0.35">
      <c r="B2114" s="5" t="str">
        <f>SPS1_FIN_Mid!B1902</f>
        <v>SPS1</v>
      </c>
      <c r="C2114" s="5" t="str">
        <f>SPS1_FIN_Mid!C1902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3.1234695544405566</v>
      </c>
      <c r="K2114" s="3">
        <f t="shared" si="2101"/>
        <v>2.1032588109501367</v>
      </c>
      <c r="L2114" s="3">
        <f t="shared" ref="L2114" si="2102">SUM(L2115:L2164)</f>
        <v>4.5803011779818226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0.173394019666051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0.15340762808080499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0.29369199016398601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1.2611255602218301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0.63929328267114105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1.4805256941626099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6.7641367869409899E-2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0.428254177212335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0.89495112860668702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0.90022612216576203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0.88229648314342601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1.9111231341313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3.9004066464459601E-4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1.1223289726597901E-3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0.41629098906957801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8.9521820232877898E-4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3.92917106584004E-4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1.1860420414709599E-3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0.299860701327538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9.3979172577920403E-4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1.17297279996067E-6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1.9359007210536002E-6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2.13442511489914E-6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1.1668863616702099E-6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1.81977297143364E-6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2.27930214733229E-6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1.0044181665430101E-6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1.67182443566346E-6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2.3787246763458202E-6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1.1111295918743399E-6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1.8123443014121699E-6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2.43846530118797E-6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SPS1_FIN_Mid!B1953</f>
        <v>SPS1</v>
      </c>
      <c r="C2165" s="5" t="str">
        <f>SPS1_FIN_Mid!C1953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4.1179523900002302</v>
      </c>
      <c r="K2165" s="3">
        <f t="shared" si="2109"/>
        <v>3.128408718159565</v>
      </c>
      <c r="L2165" s="3">
        <f t="shared" ref="L2165" si="2110">SUM(L2166:L2188)</f>
        <v>5.9862228267836901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2.6532184286333398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0.22281905441698499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2.4455740067775098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0.68472785918979107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0.12565448422591299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0.68819280322565801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0.77750621200231995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2.7782746275669403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2.8518116083317699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2.2577727732317602E-3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1.4540178617942598E-3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6.1513845470341001E-4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2.75382623571777E-5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2.6751897883759E-5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1.79777951791196E-5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1.2021605577666599E-5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1.38618750543594E-5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1.1292198870112199E-5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1.0197661131786199E-5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1.00325574010338E-5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2.6728145718774601E-5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0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1.3314350751961101E-5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2.4020562937486601E-5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1.8077097775823601E-5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2.6182427266659798E-5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1.7051453963620103E-5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1.0309984051380599E-5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5.6184661179321501E-5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3.0210363809306096E-5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7.6410845485065106E-5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1.78422350583998E-5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2.0382426999726602E-5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1.1533075077769901E-5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2.4954076802923546</v>
      </c>
      <c r="K2189" s="3">
        <f t="shared" si="2113"/>
        <v>0.41739246388512213</v>
      </c>
      <c r="L2189" s="3">
        <f t="shared" ref="L2189" si="2114">SUM(L2190:L2212)</f>
        <v>2.3226479948434253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1.3631396577563899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4.2356583573593502E-2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1.18468110220658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1.03189835055236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0.20402049882642301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0.93450835489227191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9.903563648670069E-2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0.16857350928908502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0.20282880492861399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8.04714699589036E-4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1.4287026949624101E-3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6.17186077263952E-4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1.9252537752108398E-5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1.4444293625518699E-5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1.29149270601395E-5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1.39360605921006E-5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1.730255325242E-5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1.2546738696077399E-5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1.3423320712834601E-5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1.1600485125508299E-4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1.8396039749561199E-4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3.0305189188438999E-5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1.94342830233447E-4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4.6236025255033398E-5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1.6744153651470302E-5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1.16015675706036E-4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1.6863508264486902E-4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4.2076806547868899E-5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1.7862771538681901E-4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6.9799163720232399E-5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1.17867138844237E-4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3.2127672704853897E-5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1.24566168862382E-4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1.39077338815497E-5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238.8922732706057</v>
      </c>
      <c r="K2213" s="3">
        <f t="shared" si="2117"/>
        <v>218.2452661860743</v>
      </c>
      <c r="L2213" s="3">
        <f t="shared" ref="L2213" si="2118">SUM(L2214:L2222)</f>
        <v>383.52762097966962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238.891720340116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218.24462462094399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383.52679823391099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5.5293048969121399E-4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6.4156513030514902E-4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8.2274575863198302E-4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40.105026326037347</v>
      </c>
      <c r="K2223" s="3">
        <f t="shared" si="2119"/>
        <v>21.525770611598389</v>
      </c>
      <c r="L2223" s="3">
        <f t="shared" ref="L2223" si="2120">SUM(L2224:L2232)</f>
        <v>48.98158726467372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8.2729122783458404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9.6892525265629796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48.980542769466403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1.1874205285231101E-3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7.2296112385356395E-4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1.0444952073149401E-3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6.4049822918031893E-3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6.3913724304816401E-3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31.781875125241999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11.8024424697602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4.2646519629183303E-2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2.6961281720873802E-2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SPS1_FIN_Mid!B1822</f>
        <v>SPS1</v>
      </c>
      <c r="C2233" s="5" t="str">
        <f>SPS1_FIN_Mid!C1822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3.3171849709599588</v>
      </c>
      <c r="K2233" s="3">
        <f t="shared" si="2121"/>
        <v>4.225441113858861</v>
      </c>
      <c r="L2233" s="3">
        <f t="shared" ref="L2233" si="2122">SUM(L2234,L2253)</f>
        <v>4.406128511714166</v>
      </c>
      <c r="N2233" s="1"/>
    </row>
    <row r="2234" spans="2:14" x14ac:dyDescent="0.35">
      <c r="B2234" s="5" t="str">
        <f>SPS1_FIN_Mid!B1822</f>
        <v>SPS1</v>
      </c>
      <c r="C2234" s="5" t="str">
        <f>SPS1_FIN_Mid!C1822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2.5392670827366026</v>
      </c>
      <c r="K2234" s="1">
        <f t="shared" si="2123"/>
        <v>3.3239472792913056</v>
      </c>
      <c r="L2234" s="1">
        <f t="shared" ref="L2234" si="2124">SUM(L2235,L2238,L2240,L2243,L2245,L2247,L2249,L2251)</f>
        <v>3.174852386265143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1.4844507688041511</v>
      </c>
      <c r="K2235" s="1">
        <f t="shared" si="2125"/>
        <v>2.2799244005302923</v>
      </c>
      <c r="L2235" s="1">
        <f t="shared" ref="L2235" si="2126">SUM(L2236:L2237)</f>
        <v>2.7982077050097236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6.5799343232069429E-3</v>
      </c>
      <c r="K2236" s="1" cm="1">
        <f t="array" ref="K2236">SUMPRODUCT(([2]OUT_FinalEnergyCons!$B$4:$B$10000="var_ncap")*1,(ISNUMBER(SEARCH("RH*-SHELCBR",[2]OUT_FinalEnergyCons!$A$4:$A$10000)))*1,[2]OUT_FinalEnergyCons!I$4:I$10000)</f>
        <v>5.1812995568628595E-4</v>
      </c>
      <c r="L2236" s="1" cm="1">
        <f t="array" ref="L2236">SUMPRODUCT(([2]OUT_FinalEnergyCons!$B$4:$B$10000="var_ncap")*1,(ISNUMBER(SEARCH("RH*-SHELCBR",[2]OUT_FinalEnergyCons!$A$4:$A$10000)))*1,[2]OUT_FinalEnergyCons!J$4:J$10000)</f>
        <v>1.9464876186423861E-6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1.4778708344809441</v>
      </c>
      <c r="K2237" s="1" cm="1">
        <f t="array" ref="K2237">SUMPRODUCT(([2]OUT_FinalEnergyCons!$B$4:$B$10000="var_ncap")*1,ISNUMBER(SEARCH("RH*-SHELCHP",[2]OUT_FinalEnergyCons!$A$4:$A$10000))*1,[2]OUT_FinalEnergyCons!I$4:I$10000)</f>
        <v>2.2794062705746061</v>
      </c>
      <c r="L2237" s="1" cm="1">
        <f t="array" ref="L2237">SUMPRODUCT(([2]OUT_FinalEnergyCons!$B$4:$B$10000="var_ncap")*1,ISNUMBER(SEARCH("RH*-SHELCHP",[2]OUT_FinalEnergyCons!$A$4:$A$10000))*1,[2]OUT_FinalEnergyCons!J$4:J$10000)</f>
        <v>2.798205758522105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0.2095705656654302</v>
      </c>
      <c r="K2238" s="1">
        <f t="shared" si="2130"/>
        <v>0.24702037548573902</v>
      </c>
      <c r="L2238" s="1">
        <f t="shared" si="2130"/>
        <v>6.9636605883128197E-7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0.2095705656654302</v>
      </c>
      <c r="K2239" s="1" cm="1">
        <f t="array" ref="K2239">SUMPRODUCT(([2]OUT_FinalEnergyCons!$B$4:$B$10000="var_ncap")*1, (ISNUMBER(SEARCH("RH*-SHLFOBR",[2]OUT_FinalEnergyCons!$A$4:$A$10000)))*1,[2]OUT_FinalEnergyCons!I$4:I$10000)</f>
        <v>0.24702037548573902</v>
      </c>
      <c r="L2239" s="1" cm="1">
        <f t="array" ref="L2239">SUMPRODUCT(([2]OUT_FinalEnergyCons!$B$4:$B$10000="var_ncap")*1, (ISNUMBER(SEARCH("RH*-SHLFOBR",[2]OUT_FinalEnergyCons!$A$4:$A$10000)))*1,[2]OUT_FinalEnergyCons!J$4:J$10000)</f>
        <v>6.9636605883128197E-7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0.43005768796228938</v>
      </c>
      <c r="K2240" s="1">
        <f t="shared" si="2131"/>
        <v>0.59727061956866034</v>
      </c>
      <c r="L2240" s="1">
        <f t="shared" ref="L2240" si="2132">SUM(L2241:L2242)</f>
        <v>0.29758421761472043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0.36199355654139653</v>
      </c>
      <c r="K2241" s="1" cm="1">
        <f t="array" ref="K2241">SUMPRODUCT(([2]OUT_FinalEnergyCons!$B$4:$B$10000="var_ncap")*1, (ISNUMBER(SEARCH("RH*-SHNGABR",[2]OUT_FinalEnergyCons!$A$4:$A$10000)))*1,[2]OUT_FinalEnergyCons!I$4:I$10000)</f>
        <v>0.23915756836367646</v>
      </c>
      <c r="L2241" s="1" cm="1">
        <f t="array" ref="L2241">SUMPRODUCT(([2]OUT_FinalEnergyCons!$B$4:$B$10000="var_ncap")*1, (ISNUMBER(SEARCH("RH*-SHNGABR",[2]OUT_FinalEnergyCons!$A$4:$A$10000)))*1,[2]OUT_FinalEnergyCons!J$4:J$10000)</f>
        <v>8.1266412731525461E-5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6.8064131420892821E-2</v>
      </c>
      <c r="K2242" s="1" cm="1">
        <f t="array" ref="K2242">SUMPRODUCT(([2]OUT_FinalEnergyCons!$B$4:$B$10000="var_ncap")*1,ISNUMBER(SEARCH("RH*-SHngahp",[2]OUT_FinalEnergyCons!$A$4:$A$10000))*1,[2]OUT_FinalEnergyCons!I$4:I$10000)</f>
        <v>0.35811305120498382</v>
      </c>
      <c r="L2242" s="1" cm="1">
        <f t="array" ref="L2242">SUMPRODUCT(([2]OUT_FinalEnergyCons!$B$4:$B$10000="var_ncap")*1,ISNUMBER(SEARCH("RH*-SHngahp",[2]OUT_FinalEnergyCons!$A$4:$A$10000))*1,[2]OUT_FinalEnergyCons!J$4:J$10000)</f>
        <v>0.29750295120198889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0.39835078003269669</v>
      </c>
      <c r="K2245" s="1">
        <f t="shared" si="2134"/>
        <v>0.16214630037737998</v>
      </c>
      <c r="L2245" s="1">
        <f t="shared" si="2134"/>
        <v>6.24652840860173E-2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0.39835078003269669</v>
      </c>
      <c r="K2246" s="1" cm="1">
        <f t="array" ref="K2246">SUMPRODUCT(([2]OUT_FinalEnergyCons!$B$4:$B$10000="var_ncap")*1, (ISNUMBER(SEARCH("RH*-SHWODBR",[2]OUT_FinalEnergyCons!$A$4:$A$10000)))*1,[2]OUT_FinalEnergyCons!I$4:I$10000)</f>
        <v>0.16214630037737998</v>
      </c>
      <c r="L2246" s="1" cm="1">
        <f t="array" ref="L2246">SUMPRODUCT(([2]OUT_FinalEnergyCons!$B$4:$B$10000="var_ncap")*1, (ISNUMBER(SEARCH("RH*-SHWODBR",[2]OUT_FinalEnergyCons!$A$4:$A$10000)))*1,[2]OUT_FinalEnergyCons!J$4:J$10000)</f>
        <v>6.24652840860173E-2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1.6362393249725382E-2</v>
      </c>
      <c r="K2247" s="1">
        <f t="shared" si="2135"/>
        <v>3.1018450168503887E-2</v>
      </c>
      <c r="L2247" s="1">
        <f t="shared" si="2135"/>
        <v>1.4610985958487598E-2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1.6362393249725382E-2</v>
      </c>
      <c r="K2248" s="1" cm="1">
        <f t="array" ref="K2248">SUMPRODUCT(([2]OUT_FinalEnergyCons!$B$4:$B$10000="var_ncap")*1, (ISNUMBER(SEARCH("RH*-SHPLTBR",[2]OUT_FinalEnergyCons!$A$4:$A$10000)))*1,[2]OUT_FinalEnergyCons!I$4:I$10000)</f>
        <v>3.1018450168503887E-2</v>
      </c>
      <c r="L2248" s="1" cm="1">
        <f t="array" ref="L2248">SUMPRODUCT(([2]OUT_FinalEnergyCons!$B$4:$B$10000="var_ncap")*1, (ISNUMBER(SEARCH("RH*-SHPLTBR",[2]OUT_FinalEnergyCons!$A$4:$A$10000)))*1,[2]OUT_FinalEnergyCons!J$4:J$10000)</f>
        <v>1.4610985958487598E-2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4.7488702230985417E-4</v>
      </c>
      <c r="K2249" s="1">
        <f t="shared" si="2136"/>
        <v>6.5671331607305549E-3</v>
      </c>
      <c r="L2249" s="1">
        <f t="shared" si="2136"/>
        <v>1.9834972301347262E-3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4.7488702230985417E-4</v>
      </c>
      <c r="K2250" s="1" cm="1">
        <f t="array" ref="K2250">SUMPRODUCT(([2]OUT_FinalEnergyCons!$B$4:$B$10000="var_ncap")*1, (ISNUMBER(SEARCH("RH*-SHSOLBR",[2]OUT_FinalEnergyCons!$A$4:$A$10000)))*1,[2]OUT_FinalEnergyCons!I$4:I$10000)</f>
        <v>6.5671331607305549E-3</v>
      </c>
      <c r="L2250" s="1" cm="1">
        <f t="array" ref="L2250">SUMPRODUCT(([2]OUT_FinalEnergyCons!$B$4:$B$10000="var_ncap")*1, (ISNUMBER(SEARCH("RH*-SHSOLBR",[2]OUT_FinalEnergyCons!$A$4:$A$10000)))*1,[2]OUT_FinalEnergyCons!J$4:J$10000)</f>
        <v>1.9834972301347262E-3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0.77791788822335617</v>
      </c>
      <c r="K2253" s="1">
        <f t="shared" si="2138"/>
        <v>0.90149383456755539</v>
      </c>
      <c r="L2253" s="1">
        <f t="shared" ref="L2253" si="2139">SUM(L2254,L2257,L2259,L2262,L2264,L2266,L2268,L2270)</f>
        <v>1.2312761254490232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0.36675507261314727</v>
      </c>
      <c r="K2254" s="1">
        <f t="shared" si="2140"/>
        <v>0.49971357041474063</v>
      </c>
      <c r="L2254" s="1">
        <f t="shared" ref="L2254" si="2141">SUM(L2255:L2256)</f>
        <v>0.80920999757967071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6.3495631398851296E-2</v>
      </c>
      <c r="K2255" s="1" cm="1">
        <f t="array" ref="K2255">SUMPRODUCT(([2]OUT_FinalEnergyCons!$B$4:$B$10000="var_ncap")*1,(ISNUMBER(SEARCH("RH*-WHELCBR",[2]OUT_FinalEnergyCons!$A$4:$A$10000)))*1,[2]OUT_FinalEnergyCons!I$4:I$10000)</f>
        <v>6.7319175281510601E-2</v>
      </c>
      <c r="L2255" s="1" cm="1">
        <f t="array" ref="L2255">SUMPRODUCT(([2]OUT_FinalEnergyCons!$B$4:$B$10000="var_ncap")*1,(ISNUMBER(SEARCH("RH*-WHELCBR",[2]OUT_FinalEnergyCons!$A$4:$A$10000)))*1,[2]OUT_FinalEnergyCons!J$4:J$10000)</f>
        <v>5.0064479000853798E-2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0.30325944121429599</v>
      </c>
      <c r="K2256" s="1" cm="1">
        <f t="array" ref="K2256">SUMPRODUCT(([2]OUT_FinalEnergyCons!$B$4:$B$10000="var_ncap")*1,ISNUMBER(SEARCH("RH*-WHELCHP",[2]OUT_FinalEnergyCons!$A$4:$A$10000))*1,[2]OUT_FinalEnergyCons!I$4:I$10000)</f>
        <v>0.43239439513323003</v>
      </c>
      <c r="L2256" s="1" cm="1">
        <f t="array" ref="L2256">SUMPRODUCT(([2]OUT_FinalEnergyCons!$B$4:$B$10000="var_ncap")*1,ISNUMBER(SEARCH("RH*-WHELCHP",[2]OUT_FinalEnergyCons!$A$4:$A$10000))*1,[2]OUT_FinalEnergyCons!J$4:J$10000)</f>
        <v>0.75914551857881696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2.9417017370724701E-2</v>
      </c>
      <c r="K2257" s="1">
        <f t="shared" si="2142"/>
        <v>3.2380273444851698E-2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2.9417017370724701E-2</v>
      </c>
      <c r="K2258" s="1" cm="1">
        <f t="array" ref="K2258">SUMPRODUCT(([2]OUT_FinalEnergyCons!$B$4:$B$10000="var_ncap")*1, (ISNUMBER(SEARCH("RH*-WHLFOBR",[2]OUT_FinalEnergyCons!$A$4:$A$10000)))*1,[2]OUT_FinalEnergyCons!I$4:I$10000)</f>
        <v>3.2380273444851698E-2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0.1329174572448531</v>
      </c>
      <c r="K2259" s="1">
        <f t="shared" si="2143"/>
        <v>0.14553745980822042</v>
      </c>
      <c r="L2259" s="1">
        <f t="shared" ref="L2259" si="2144">SUM(L2260:L2261)</f>
        <v>0.1633259456666315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8.4926224887282104E-2</v>
      </c>
      <c r="K2260" s="1" cm="1">
        <f t="array" ref="K2260">SUMPRODUCT(([2]OUT_FinalEnergyCons!$B$4:$B$10000="var_ncap")*1, (ISNUMBER(SEARCH("RH*-WHNGABR",[2]OUT_FinalEnergyCons!$A$4:$A$10000)))*1,[2]OUT_FinalEnergyCons!I$4:I$10000)</f>
        <v>2.14988766014544E-2</v>
      </c>
      <c r="L2260" s="1" cm="1">
        <f t="array" ref="L2260">SUMPRODUCT(([2]OUT_FinalEnergyCons!$B$4:$B$10000="var_ncap")*1, (ISNUMBER(SEARCH("RH*-WHNGABR",[2]OUT_FinalEnergyCons!$A$4:$A$10000)))*1,[2]OUT_FinalEnergyCons!J$4:J$10000)</f>
        <v>6.4121368552045302E-7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4.7991232357571002E-2</v>
      </c>
      <c r="K2261" s="1" cm="1">
        <f t="array" ref="K2261">SUMPRODUCT(([2]OUT_FinalEnergyCons!$B$4:$B$10000="var_ncap")*1,ISNUMBER(SEARCH("RH*-WHngahp",[2]OUT_FinalEnergyCons!$A$4:$A$10000))*1,[2]OUT_FinalEnergyCons!I$4:I$10000)</f>
        <v>0.124038583206766</v>
      </c>
      <c r="L2261" s="1" cm="1">
        <f t="array" ref="L2261">SUMPRODUCT(([2]OUT_FinalEnergyCons!$B$4:$B$10000="var_ncap")*1,ISNUMBER(SEARCH("RH*-WHngahp",[2]OUT_FinalEnergyCons!$A$4:$A$10000))*1,[2]OUT_FinalEnergyCons!J$4:J$10000)</f>
        <v>0.16332530445294599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2.61842299684087E-2</v>
      </c>
      <c r="K2264" s="1">
        <f t="shared" si="2146"/>
        <v>4.7031621217007102E-2</v>
      </c>
      <c r="L2264" s="1">
        <f t="shared" si="2146"/>
        <v>2.3679443470816498E-2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2.61842299684087E-2</v>
      </c>
      <c r="K2265" s="1" cm="1">
        <f t="array" ref="K2265">SUMPRODUCT(([2]OUT_FinalEnergyCons!$B$4:$B$10000="var_ncap")*1, (ISNUMBER(SEARCH("RH*-WHWODBR",[2]OUT_FinalEnergyCons!$A$4:$A$10000)))*1,[2]OUT_FinalEnergyCons!I$4:I$10000)</f>
        <v>4.7031621217007102E-2</v>
      </c>
      <c r="L2265" s="1" cm="1">
        <f t="array" ref="L2265">SUMPRODUCT(([2]OUT_FinalEnergyCons!$B$4:$B$10000="var_ncap")*1, (ISNUMBER(SEARCH("RH*-WHWODBR",[2]OUT_FinalEnergyCons!$A$4:$A$10000)))*1,[2]OUT_FinalEnergyCons!J$4:J$10000)</f>
        <v>2.3679443470816498E-2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7.8720985080993205E-3</v>
      </c>
      <c r="K2266" s="1">
        <f t="shared" si="2147"/>
        <v>5.6778173163854603E-3</v>
      </c>
      <c r="L2266" s="1">
        <f t="shared" si="2147"/>
        <v>7.1909543801935401E-3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7.8720985080993205E-3</v>
      </c>
      <c r="K2267" s="1" cm="1">
        <f t="array" ref="K2267">SUMPRODUCT(([2]OUT_FinalEnergyCons!$B$4:$B$10000="var_ncap")*1, (ISNUMBER(SEARCH("RH*-WHPLTBR",[2]OUT_FinalEnergyCons!$A$4:$A$10000)))*1,[2]OUT_FinalEnergyCons!I$4:I$10000)</f>
        <v>5.6778173163854603E-3</v>
      </c>
      <c r="L2267" s="1" cm="1">
        <f t="array" ref="L2267">SUMPRODUCT(([2]OUT_FinalEnergyCons!$B$4:$B$10000="var_ncap")*1, (ISNUMBER(SEARCH("RH*-WHPLTBR",[2]OUT_FinalEnergyCons!$A$4:$A$10000)))*1,[2]OUT_FinalEnergyCons!J$4:J$10000)</f>
        <v>7.1909543801935401E-3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0.214772012518123</v>
      </c>
      <c r="K2268" s="1">
        <f t="shared" si="2151"/>
        <v>0.17115309236635001</v>
      </c>
      <c r="L2268" s="1">
        <f t="shared" si="2151"/>
        <v>0.22786978435171101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0.214772012518123</v>
      </c>
      <c r="K2269" s="1" cm="1">
        <f t="array" ref="K2269">SUMPRODUCT(([2]OUT_FinalEnergyCons!$B$4:$B$10000="var_ncap")*1, (ISNUMBER(SEARCH("RH*-WHSOLBR",[2]OUT_FinalEnergyCons!$A$4:$A$10000)))*1,[2]OUT_FinalEnergyCons!I$4:I$10000)</f>
        <v>0.17115309236635001</v>
      </c>
      <c r="L2269" s="1" cm="1">
        <f t="array" ref="L2269">SUMPRODUCT(([2]OUT_FinalEnergyCons!$B$4:$B$10000="var_ncap")*1, (ISNUMBER(SEARCH("RH*-WHSOLBR",[2]OUT_FinalEnergyCons!$A$4:$A$10000)))*1,[2]OUT_FinalEnergyCons!J$4:J$10000)</f>
        <v>0.22786978435171101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2.0855074257759978</v>
      </c>
      <c r="K2272" s="17">
        <f t="shared" si="2153"/>
        <v>0.89670839568364635</v>
      </c>
      <c r="L2272" s="17">
        <f t="shared" ref="L2272" si="2154">SUM(L2273,L2276,L2279,L2283,L2285,L2287,L2289,L2291,L2293)</f>
        <v>1.638942780118172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0.68631753783541694</v>
      </c>
      <c r="K2273" s="18">
        <f t="shared" si="2155"/>
        <v>0.36750454260273802</v>
      </c>
      <c r="L2273" s="18">
        <f t="shared" ref="L2273" si="2156">SUM(L2274:L2275)</f>
        <v>0.89927265387515498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0.54960370979847295</v>
      </c>
      <c r="K2274" s="1" cm="1">
        <f t="array" ref="K2274">SUMPRODUCT(([2]OUT_FinalEnergyCons!$B$4:$B$10000="var_ncap")*1,  (ISNUMBER(SEARCH("ITOT-SWHELCBR",[2]OUT_FinalEnergyCons!$A$4:$A$10000)))*1,[2]OUT_FinalEnergyCons!I$4:I$10000)</f>
        <v>0.25171865697290202</v>
      </c>
      <c r="L2274" s="1" cm="1">
        <f t="array" ref="L2274">SUMPRODUCT(([2]OUT_FinalEnergyCons!$B$4:$B$10000="var_ncap")*1,  (ISNUMBER(SEARCH("ITOT-SWHELCBR",[2]OUT_FinalEnergyCons!$A$4:$A$10000)))*1,[2]OUT_FinalEnergyCons!J$4:J$10000)</f>
        <v>0.53465375048618602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0.13671382803694401</v>
      </c>
      <c r="K2275" s="1" cm="1">
        <f t="array" ref="K2275">SUMPRODUCT(([2]OUT_FinalEnergyCons!$B$4:$B$10000="var_ncap")*1,  (ISNUMBER(SEARCH("ITOT-SWHELCHP",[2]OUT_FinalEnergyCons!$A$4:$A$10000)))*1,[2]OUT_FinalEnergyCons!I$4:I$10000)</f>
        <v>0.11578588562983599</v>
      </c>
      <c r="L2275" s="1" cm="1">
        <f t="array" ref="L2275">SUMPRODUCT(([2]OUT_FinalEnergyCons!$B$4:$B$10000="var_ncap")*1,  (ISNUMBER(SEARCH("ITOT-SWHELCHP",[2]OUT_FinalEnergyCons!$A$4:$A$10000)))*1,[2]OUT_FinalEnergyCons!J$4:J$10000)</f>
        <v>0.36461890338896902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0.14226886354750778</v>
      </c>
      <c r="K2276" s="18">
        <f t="shared" si="2157"/>
        <v>8.291610742458079E-2</v>
      </c>
      <c r="L2276" s="18">
        <f t="shared" ref="L2276" si="2158">SUM(L2277:L2278)</f>
        <v>6.878212314557591E-5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0.14207657413511501</v>
      </c>
      <c r="K2277" s="1" cm="1">
        <f t="array" ref="K2277">SUMPRODUCT(([2]OUT_FinalEnergyCons!$B$4:$B$10000="var_ncap")*1,  (ISNUMBER(SEARCH("ITOT-SWHLFOBR",[2]OUT_FinalEnergyCons!$A$4:$A$10000)))*1,[2]OUT_FinalEnergyCons!I$4:I$10000)</f>
        <v>8.2380505744232904E-2</v>
      </c>
      <c r="L2277" s="1" cm="1">
        <f t="array" ref="L2277">SUMPRODUCT(([2]OUT_FinalEnergyCons!$B$4:$B$10000="var_ncap")*1,  (ISNUMBER(SEARCH("ITOT-SWHLFOBR",[2]OUT_FinalEnergyCons!$A$4:$A$10000)))*1,[2]OUT_FinalEnergyCons!J$4:J$10000)</f>
        <v>6.3452625387684796E-5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1.92289412392778E-4</v>
      </c>
      <c r="K2278" s="1" cm="1">
        <f t="array" ref="K2278">SUMPRODUCT(([2]OUT_FinalEnergyCons!$B$4:$B$10000="var_ncap")*1,  (ISNUMBER(SEARCH("ITOT-SWHHFOBR",[2]OUT_FinalEnergyCons!$A$4:$A$10000)))*1,[2]OUT_FinalEnergyCons!I$4:I$10000)</f>
        <v>5.3560168034787897E-4</v>
      </c>
      <c r="L2278" s="1" cm="1">
        <f t="array" ref="L2278">SUMPRODUCT(([2]OUT_FinalEnergyCons!$B$4:$B$10000="var_ncap")*1,  (ISNUMBER(SEARCH("ITOT-SWHHFOBR",[2]OUT_FinalEnergyCons!$A$4:$A$10000)))*1,[2]OUT_FinalEnergyCons!J$4:J$10000)</f>
        <v>5.3294977578911098E-6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0.26157430767942458</v>
      </c>
      <c r="K2279" s="18">
        <f t="shared" si="2159"/>
        <v>7.724754572318078E-2</v>
      </c>
      <c r="L2279" s="18">
        <f t="shared" ref="L2279" si="2160">SUM(L2280:L2281)</f>
        <v>4.960710555615243E-4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0.26124879199476297</v>
      </c>
      <c r="K2280" s="1" cm="1">
        <f t="array" ref="K2280">SUMPRODUCT(([2]OUT_FinalEnergyCons!$B$4:$B$10000="var_ncap")*1,  (ISNUMBER(SEARCH("ITOT-SWHNGA*BR",[2]OUT_FinalEnergyCons!$A$4:$A$10000)))*1,[2]OUT_FinalEnergyCons!I$4:I$10000)</f>
        <v>7.7117835683209193E-2</v>
      </c>
      <c r="L2280" s="1" cm="1">
        <f t="array" ref="L2280">SUMPRODUCT(([2]OUT_FinalEnergyCons!$B$4:$B$10000="var_ncap")*1,  (ISNUMBER(SEARCH("ITOT-SWHNGA*BR",[2]OUT_FinalEnergyCons!$A$4:$A$10000)))*1,[2]OUT_FinalEnergyCons!J$4:J$10000)</f>
        <v>5.2497109197838301E-5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3.2551568466160998E-4</v>
      </c>
      <c r="K2281" s="1" cm="1">
        <f t="array" ref="K2281">SUMPRODUCT(([2]OUT_FinalEnergyCons!$B$4:$B$10000="var_ncap")*1,  (ISNUMBER(SEARCH("ITOT-SWHNGAHP",[2]OUT_FinalEnergyCons!$A$4:$A$10000)))*1,[2]OUT_FinalEnergyCons!I$4:I$10000)</f>
        <v>1.2971003997158499E-4</v>
      </c>
      <c r="L2281" s="1" cm="1">
        <f t="array" ref="L2281">SUMPRODUCT(([2]OUT_FinalEnergyCons!$B$4:$B$10000="var_ncap")*1,  (ISNUMBER(SEARCH("ITOT-SWHNGAHP",[2]OUT_FinalEnergyCons!$A$4:$A$10000)))*1,[2]OUT_FinalEnergyCons!J$4:J$10000)</f>
        <v>4.4357394636368599E-4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9.7202462255560396E-2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0.230103691557835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0.31921289593389102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1.3685778397252901E-4</v>
      </c>
      <c r="K2283" s="1">
        <f t="shared" si="2161"/>
        <v>6.1363366196328295E-4</v>
      </c>
      <c r="L2283" s="1">
        <f t="shared" si="2161"/>
        <v>9.4043075088760307E-6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1.3685778397252901E-4</v>
      </c>
      <c r="K2284" s="1" cm="1">
        <f t="array" ref="K2284">SUMPRODUCT(([2]OUT_FinalEnergyCons!$B$4:$B$10000="var_ncap")*1,  (ISNUMBER(SEARCH("ITOT-SWHCOA*BR",[2]OUT_FinalEnergyCons!$A$4:$A$10000)))*1,[2]OUT_FinalEnergyCons!I$4:I$10000)</f>
        <v>6.1363366196328295E-4</v>
      </c>
      <c r="L2284" s="1" cm="1">
        <f t="array" ref="L2284">SUMPRODUCT(([2]OUT_FinalEnergyCons!$B$4:$B$10000="var_ncap")*1,  (ISNUMBER(SEARCH("ITOT-SWHCOA*BR",[2]OUT_FinalEnergyCons!$A$4:$A$10000)))*1,[2]OUT_FinalEnergyCons!J$4:J$10000)</f>
        <v>9.4043075088760307E-6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0.103385547980131</v>
      </c>
      <c r="K2285" s="1">
        <f t="shared" si="2162"/>
        <v>0.1096267645747</v>
      </c>
      <c r="L2285" s="1">
        <f t="shared" si="2162"/>
        <v>0.24110562594667601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0.103385547980131</v>
      </c>
      <c r="K2286" s="1" cm="1">
        <f t="array" ref="K2286">SUMPRODUCT(([2]OUT_FinalEnergyCons!$B$4:$B$10000="var_ncap")*1,  (ISNUMBER(SEARCH("ITOT-SWHWOD*BR",[2]OUT_FinalEnergyCons!$A$4:$A$10000)))*1,[2]OUT_FinalEnergyCons!I$4:I$10000)</f>
        <v>0.1096267645747</v>
      </c>
      <c r="L2286" s="1" cm="1">
        <f t="array" ref="L2286">SUMPRODUCT(([2]OUT_FinalEnergyCons!$B$4:$B$10000="var_ncap")*1,  (ISNUMBER(SEARCH("ITOT-SWHWOD*BR",[2]OUT_FinalEnergyCons!$A$4:$A$10000)))*1,[2]OUT_FinalEnergyCons!J$4:J$10000)</f>
        <v>0.24110562594667601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6.4627869219376494E-2</v>
      </c>
      <c r="K2287" s="1">
        <f t="shared" si="2163"/>
        <v>0.10109970058637401</v>
      </c>
      <c r="L2287" s="1">
        <f t="shared" si="2163"/>
        <v>0.111671928974695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6.4627869219376494E-2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0.10109970058637401</v>
      </c>
      <c r="L2288" s="1" cm="1">
        <f t="array" ref="L2288">SUMPRODUCT(([2]OUT_FinalEnergyCons!$B$4:$B$10000="var_ncap")*1,  (ISNUMBER(SEARCH("ITOT-SWHPLT*BR",[2]OUT_FinalEnergyCons!$A$4:$A$10000)))*1,[2]OUT_FinalEnergyCons!J$4:J$10000)</f>
        <v>0.111671928974695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0.23688263741871801</v>
      </c>
      <c r="K2289" s="1">
        <f t="shared" si="2164"/>
        <v>0.10058325897235</v>
      </c>
      <c r="L2289" s="1">
        <f t="shared" si="2164"/>
        <v>1.20848585907294E-2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0.23688263741871801</v>
      </c>
      <c r="K2290" s="1" cm="1">
        <f t="array" ref="K2290">SUMPRODUCT(([2]OUT_FinalEnergyCons!$B$4:$B$10000="var_ncap")*1,  (ISNUMBER(SEARCH("ITOT-SWHWST*BR",[2]OUT_FinalEnergyCons!$A$4:$A$10000)))*1,[2]OUT_FinalEnergyCons!I$4:I$10000)</f>
        <v>0.10058325897235</v>
      </c>
      <c r="L2290" s="1" cm="1">
        <f t="array" ref="L2290">SUMPRODUCT(([2]OUT_FinalEnergyCons!$B$4:$B$10000="var_ncap")*1,  (ISNUMBER(SEARCH("ITOT-SWHWST*BR",[2]OUT_FinalEnergyCons!$A$4:$A$10000)))*1,[2]OUT_FinalEnergyCons!J$4:J$10000)</f>
        <v>1.20848585907294E-2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8.9265764719134496E-3</v>
      </c>
      <c r="K2291" s="1">
        <f t="shared" si="2165"/>
        <v>4.2873078345230702E-3</v>
      </c>
      <c r="L2291" s="1">
        <f t="shared" si="2165"/>
        <v>6.32280680111058E-3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8.9265764719134496E-3</v>
      </c>
      <c r="K2292" s="1" cm="1">
        <f t="array" ref="K2292">SUMPRODUCT(([2]OUT_FinalEnergyCons!$B$4:$B$10000="var_ncap")*1, (ISNUMBER(SEARCH("ITOT-SWHSOLBR",[2]OUT_FinalEnergyCons!$A$4:$A$10000)))*1,[2]OUT_FinalEnergyCons!I$4:I$10000)</f>
        <v>4.2873078345230702E-3</v>
      </c>
      <c r="L2292" s="1" cm="1">
        <f t="array" ref="L2292">SUMPRODUCT(([2]OUT_FinalEnergyCons!$B$4:$B$10000="var_ncap")*1, (ISNUMBER(SEARCH("ITOT-SWHSOLBR",[2]OUT_FinalEnergyCons!$A$4:$A$10000)))*1,[2]OUT_FinalEnergyCons!J$4:J$10000)</f>
        <v>6.32280680111058E-3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0.581387227839537</v>
      </c>
      <c r="K2293" s="1">
        <f t="shared" si="2166"/>
        <v>5.2829534303236399E-2</v>
      </c>
      <c r="L2293" s="1">
        <f t="shared" si="2166"/>
        <v>0.36791064844359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0.581387227839537</v>
      </c>
      <c r="K2294" s="1" cm="1">
        <f t="array" ref="K2294">SUMPRODUCT(([2]OUT_FinalEnergyCons!$B$4:$B$10000="var_ncap")*1, (ISNUMBER(SEARCH("ITOT-SWHH2BR",[2]OUT_FinalEnergyCons!$A$4:$A$10000)))*1,[2]OUT_FinalEnergyCons!I$4:I$10000)</f>
        <v>5.2829534303236399E-2</v>
      </c>
      <c r="L2294" s="1" cm="1">
        <f t="array" ref="L2294">SUMPRODUCT(([2]OUT_FinalEnergyCons!$B$4:$B$10000="var_ncap")*1, (ISNUMBER(SEARCH("ITOT-SWHH2BR",[2]OUT_FinalEnergyCons!$A$4:$A$10000)))*1,[2]OUT_FinalEnergyCons!J$4:J$10000)</f>
        <v>0.36791064844359</v>
      </c>
      <c r="N2294" s="1"/>
    </row>
    <row r="2295" spans="2:14" x14ac:dyDescent="0.35">
      <c r="B2295" s="9" t="str">
        <f>SPS1_FIN_Mid!B1813</f>
        <v>SPS1</v>
      </c>
      <c r="C2295" s="9" t="str">
        <f>SPS1_FIN_Mid!C1813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2.5763338669144118</v>
      </c>
      <c r="K2295" s="17">
        <f t="shared" si="2167"/>
        <v>1.7556590030834247</v>
      </c>
      <c r="L2295" s="17">
        <f t="shared" ref="L2295" si="2168">SUM(L2296,L2299,L2301,L2305,L2307,L2309,L2311)</f>
        <v>2.422724375509774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0.5229806754362144</v>
      </c>
      <c r="K2296" s="1">
        <f t="shared" si="2171"/>
        <v>0.7196185885672699</v>
      </c>
      <c r="L2296" s="1">
        <f t="shared" ref="L2296" si="2172">SUM(L2297:L2298)</f>
        <v>1.2902883387185187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1.3693686343686401E-2</v>
      </c>
      <c r="K2297" s="1" cm="1">
        <f t="array" ref="K2297">SUMPRODUCT(([2]OUT_FinalEnergyCons!$B$4:$B$10000="var_ncap")*1, (ISNUMBER(SEARCH("SCOM-SHELCBR",[2]OUT_FinalEnergyCons!$A$4:$A$10000)))*1,[2]OUT_FinalEnergyCons!I$4:I$10000)</f>
        <v>1.11656473357679E-2</v>
      </c>
      <c r="L2297" s="1" cm="1">
        <f t="array" ref="L2297">SUMPRODUCT(([2]OUT_FinalEnergyCons!$B$4:$B$10000="var_ncap")*1, (ISNUMBER(SEARCH("SCOM-SHELCBR",[2]OUT_FinalEnergyCons!$A$4:$A$10000)))*1,[2]OUT_FinalEnergyCons!J$4:J$10000)</f>
        <v>3.4371661075287899E-3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0.50928698909252801</v>
      </c>
      <c r="K2298" s="1" cm="1">
        <f t="array" ref="K2298">SUMPRODUCT(([2]OUT_FinalEnergyCons!$B$4:$B$10000="var_ncap")*1, (ISNUMBER(SEARCH("SCOM-SHELCHP",[2]OUT_FinalEnergyCons!$A$4:$A$10000)))*1,[2]OUT_FinalEnergyCons!I$4:I$10000)</f>
        <v>0.70845294123150204</v>
      </c>
      <c r="L2298" s="1" cm="1">
        <f t="array" ref="L2298">SUMPRODUCT(([2]OUT_FinalEnergyCons!$B$4:$B$10000="var_ncap")*1, (ISNUMBER(SEARCH("SCOM-SHELCHP",[2]OUT_FinalEnergyCons!$A$4:$A$10000)))*1,[2]OUT_FinalEnergyCons!J$4:J$10000)</f>
        <v>1.2868511726109899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0.366591008947599</v>
      </c>
      <c r="K2299" s="1">
        <f t="shared" si="2173"/>
        <v>1.60631069161386E-5</v>
      </c>
      <c r="L2299" s="1">
        <f t="shared" si="2173"/>
        <v>8.6176118757141899E-7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0.366591008947599</v>
      </c>
      <c r="K2300" s="1" cm="1">
        <f t="array" ref="K2300">SUMPRODUCT(([2]OUT_FinalEnergyCons!$B$4:$B$10000="var_ncap")*1,(ISNUMBER(SEARCH("SCOM-SHLFOBR",[2]OUT_FinalEnergyCons!$A$4:$A$10000)))*1,[2]OUT_FinalEnergyCons!I$4:I$10000)</f>
        <v>1.60631069161386E-5</v>
      </c>
      <c r="L2300" s="1" cm="1">
        <f t="array" ref="L2300">SUMPRODUCT(([2]OUT_FinalEnergyCons!$B$4:$B$10000="var_ncap")*1,(ISNUMBER(SEARCH("SCOM-SHLFOBR",[2]OUT_FinalEnergyCons!$A$4:$A$10000)))*1,[2]OUT_FinalEnergyCons!J$4:J$10000)</f>
        <v>8.6176118757141899E-7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0.48713180874193884</v>
      </c>
      <c r="K2301" s="1">
        <f t="shared" si="2175"/>
        <v>0.22202116395597588</v>
      </c>
      <c r="L2301" s="1">
        <f t="shared" ref="L2301" si="2176">SUM(L2302:L2304)</f>
        <v>0.22554147277692646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0.436760691098739</v>
      </c>
      <c r="K2302" s="1" cm="1">
        <f t="array" ref="K2302">SUMPRODUCT(([2]OUT_FinalEnergyCons!$B$4:$B$10000="var_ncap")*1, (ISNUMBER(SEARCH("SCOM-SHNGABR",[2]OUT_FinalEnergyCons!$A$4:$A$10000)))*1,[2]OUT_FinalEnergyCons!I$4:I$10000)</f>
        <v>1.08053487701479E-5</v>
      </c>
      <c r="L2302" s="1" cm="1">
        <f t="array" ref="L2302">SUMPRODUCT(([2]OUT_FinalEnergyCons!$B$4:$B$10000="var_ncap")*1, (ISNUMBER(SEARCH("SCOM-SHNGABR",[2]OUT_FinalEnergyCons!$A$4:$A$10000)))*1,[2]OUT_FinalEnergyCons!J$4:J$10000)</f>
        <v>1.4880926384107701E-6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5.0173242807018903E-2</v>
      </c>
      <c r="K2303" s="1" cm="1">
        <f t="array" ref="K2303">SUMPRODUCT(([2]OUT_FinalEnergyCons!$B$4:$B$10000="var_ncap")*1, (ISNUMBER(SEARCH("SCOM-SHngahp",[2]OUT_FinalEnergyCons!$A$4:$A$10000)))*1,[2]OUT_FinalEnergyCons!I$4:I$10000)</f>
        <v>0.22182200733021701</v>
      </c>
      <c r="L2303" s="1" cm="1">
        <f t="array" ref="L2303">SUMPRODUCT(([2]OUT_FinalEnergyCons!$B$4:$B$10000="var_ncap")*1, (ISNUMBER(SEARCH("SCOM-SHngahp",[2]OUT_FinalEnergyCons!$A$4:$A$10000)))*1,[2]OUT_FinalEnergyCons!J$4:J$10000)</f>
        <v>0.22545507986215799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1.9787483618095801E-4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1.8835127698871499E-4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8.4904822130046006E-5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0.326955370577034</v>
      </c>
      <c r="K2305" s="1">
        <f t="shared" si="2177"/>
        <v>0.136522412344418</v>
      </c>
      <c r="L2305" s="1">
        <f t="shared" si="2177"/>
        <v>0.13173918415472899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0.326955370577034</v>
      </c>
      <c r="K2306" s="1" cm="1">
        <f t="array" ref="K2306">SUMPRODUCT(([2]OUT_FinalEnergyCons!$B$4:$B$10000="var_ncap")*1, (ISNUMBER(SEARCH("SCOM-SHWODBR",[2]OUT_FinalEnergyCons!$A$4:$A$10000)))*1,[2]OUT_FinalEnergyCons!I$4:I$10000)</f>
        <v>0.136522412344418</v>
      </c>
      <c r="L2306" s="1" cm="1">
        <f t="array" ref="L2306">SUMPRODUCT(([2]OUT_FinalEnergyCons!$B$4:$B$10000="var_ncap")*1, (ISNUMBER(SEARCH("SCOM-SHWODBR",[2]OUT_FinalEnergyCons!$A$4:$A$10000)))*1,[2]OUT_FinalEnergyCons!J$4:J$10000)</f>
        <v>0.13173918415472899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3.66013460247352E-2</v>
      </c>
      <c r="K2307" s="1">
        <f t="shared" si="2178"/>
        <v>3.7749335232930899E-2</v>
      </c>
      <c r="L2307" s="1">
        <f t="shared" si="2178"/>
        <v>2.9772357338779101E-2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3.66013460247352E-2</v>
      </c>
      <c r="K2308" s="1" cm="1">
        <f t="array" ref="K2308">SUMPRODUCT(([2]OUT_FinalEnergyCons!$B$4:$B$10000="var_ncap")*1,(ISNUMBER(SEARCH("SCOM-SHPLTBR",[2]OUT_FinalEnergyCons!$A$4:$A$10000)))*1,[2]OUT_FinalEnergyCons!I$4:I$10000)</f>
        <v>3.7749335232930899E-2</v>
      </c>
      <c r="L2308" s="1" cm="1">
        <f t="array" ref="L2308">SUMPRODUCT(([2]OUT_FinalEnergyCons!$B$4:$B$10000="var_ncap")*1,(ISNUMBER(SEARCH("SCOM-SHPLTBR",[2]OUT_FinalEnergyCons!$A$4:$A$10000)))*1,[2]OUT_FinalEnergyCons!J$4:J$10000)</f>
        <v>2.9772357338779101E-2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7.8011247111196197E-2</v>
      </c>
      <c r="K2309" s="1">
        <f t="shared" si="2179"/>
        <v>5.3187437980909899E-2</v>
      </c>
      <c r="L2309" s="1">
        <f t="shared" si="2179"/>
        <v>0.13432507518980999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7.8011247111196197E-2</v>
      </c>
      <c r="K2310" s="1" cm="1">
        <f t="array" ref="K2310">SUMPRODUCT(([2]OUT_FinalEnergyCons!$B$4:$B$10000="var_ncap")*1, (ISNUMBER(SEARCH("SCOM-SHSOLBR",[2]OUT_FinalEnergyCons!$A$4:$A$10000)))*1,[2]OUT_FinalEnergyCons!I$4:I$10000)</f>
        <v>5.3187437980909899E-2</v>
      </c>
      <c r="L2310" s="1" cm="1">
        <f t="array" ref="L2310">SUMPRODUCT(([2]OUT_FinalEnergyCons!$B$4:$B$10000="var_ncap")*1, (ISNUMBER(SEARCH("SCOM-SHSOLBR",[2]OUT_FinalEnergyCons!$A$4:$A$10000)))*1,[2]OUT_FinalEnergyCons!J$4:J$10000)</f>
        <v>0.13432507518980999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0.75806241007569397</v>
      </c>
      <c r="K2311" s="1">
        <f t="shared" si="2180"/>
        <v>0.586544001895004</v>
      </c>
      <c r="L2311" s="1">
        <f t="shared" si="2180"/>
        <v>0.61105708556982297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0.75806241007569397</v>
      </c>
      <c r="K2312" s="1" cm="1">
        <f t="array" ref="K2312">SUMPRODUCT(([2]OUT_FinalEnergyCons!$B$4:$B$10000="var_ncap")*1, (ISNUMBER(SEARCH("SCOM-SHH2BR",[2]OUT_FinalEnergyCons!$A$4:$A$10000)))*1,[2]OUT_FinalEnergyCons!I$4:I$10000)</f>
        <v>0.586544001895004</v>
      </c>
      <c r="L2312" s="1" cm="1">
        <f t="array" ref="L2312">SUMPRODUCT(([2]OUT_FinalEnergyCons!$B$4:$B$10000="var_ncap")*1, (ISNUMBER(SEARCH("SCOM-SHH2BR",[2]OUT_FinalEnergyCons!$A$4:$A$10000)))*1,[2]OUT_FinalEnergyCons!J$4:J$10000)</f>
        <v>0.61105708556982297</v>
      </c>
      <c r="N2312" s="1"/>
    </row>
    <row r="2313" spans="2:14" x14ac:dyDescent="0.35">
      <c r="B2313" s="5" t="str">
        <f>SPS1_FIN_Mid!B2021</f>
        <v>SPS1</v>
      </c>
      <c r="C2313" s="5" t="str">
        <f>SPS1_FIN_Mid!C2021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0.32111595955353334</v>
      </c>
      <c r="K2313" s="3">
        <f t="shared" si="2181"/>
        <v>0.67519171959363444</v>
      </c>
      <c r="L2313" s="3">
        <f t="shared" ref="L2313" si="2182">SUM(L2314,L2318,L2321)</f>
        <v>0.64143311128565483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0.32111264772098363</v>
      </c>
      <c r="K2314" s="1" cm="1">
        <f t="array" ref="K2314">SUMPRODUCT(ISNUMBER(SEARCH("SUP_ELCH2*",[2]OUT_SyntheticFuels!$C$4:$C$1000))*1,("var_ncap"=[2]OUT_SyntheticFuels!$B$4:$B$1000)*1,[2]OUT_SyntheticFuels!J$4:J$1000)</f>
        <v>0.67518624488273049</v>
      </c>
      <c r="L2314" s="1" cm="1">
        <f t="array" ref="L2314">SUMPRODUCT(ISNUMBER(SEARCH("SUP_ELCH2*",[2]OUT_SyntheticFuels!$C$4:$C$1000))*1,("var_ncap"=[2]OUT_SyntheticFuels!$B$4:$B$1000)*1,[2]OUT_SyntheticFuels!K$4:K$1000)</f>
        <v>0.64090341830009245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0.32107645126746898</v>
      </c>
      <c r="K2315" s="1">
        <f t="shared" si="2185"/>
        <v>0.49992959379349106</v>
      </c>
      <c r="L2315" s="1">
        <f t="shared" ref="L2315" si="2186">L2314-L2316-L2317</f>
        <v>0.630368810974406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3.6196453514672401E-5</v>
      </c>
      <c r="K2316" s="1" cm="1">
        <f t="array" ref="K2316">SUMPRODUCT(ISNUMBER(SEARCH("SUP_ELCH2*D",[2]OUT_SyntheticFuels!$C$4:$C$1000))*1,("var_ncap"=[2]OUT_SyntheticFuels!$B$4:$B$1000)*1,[2]OUT_SyntheticFuels!J$4:J$1000)</f>
        <v>0.17365650523783399</v>
      </c>
      <c r="L2316" s="1" cm="1">
        <f t="array" ref="L2316">SUMPRODUCT(ISNUMBER(SEARCH("SUP_ELCH2*D",[2]OUT_SyntheticFuels!$C$4:$C$1000))*1,("var_ncap"=[2]OUT_SyntheticFuels!$B$4:$B$1000)*1,[2]OUT_SyntheticFuels!K$4:K$1000)</f>
        <v>1.0107752175811901E-2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1.6001458514054801E-3</v>
      </c>
      <c r="L2317" s="1" cm="1">
        <f t="array" ref="L2317">SUMPRODUCT(ISNUMBER(SEARCH("SUP_ELCH2*SOEC*",[2]OUT_SyntheticFuels!$C$4:$C$1000))*1,("var_ncap"=[2]OUT_SyntheticFuels!$B$4:$B$1000)*1,[2]OUT_SyntheticFuels!K$4:K$1000)</f>
        <v>4.2685514987450898E-4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3.3118325497048E-6</v>
      </c>
      <c r="K2318" s="1">
        <f t="shared" si="2187"/>
        <v>5.4747109040011901E-6</v>
      </c>
      <c r="L2318" s="1">
        <f t="shared" ref="L2318" si="2188">SUM(L2319:L2320)</f>
        <v>5.2969298556240405E-4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3.3118325497048E-6</v>
      </c>
      <c r="K2319" s="1" cm="1">
        <f t="array" ref="K2319">SUMPRODUCT(ISNUMBER(SEARCH("SUP_NGAH2",[2]OUT_SyntheticFuels!$C$4:$C$1000))*1,("var_ncap"=[2]OUT_SyntheticFuels!$B$4:$B$1000)*1,[2]OUT_SyntheticFuels!J$4:J$1000)-K2320</f>
        <v>3.6783185554436103E-6</v>
      </c>
      <c r="L2319" s="1" cm="1">
        <f t="array" ref="L2319">SUMPRODUCT(ISNUMBER(SEARCH("SUP_NGAH2",[2]OUT_SyntheticFuels!$C$4:$C$1000))*1,("var_ncap"=[2]OUT_SyntheticFuels!$B$4:$B$1000)*1,[2]OUT_SyntheticFuels!K$4:K$1000)-L2320</f>
        <v>3.3292884550513002E-4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1.79639234855758E-6</v>
      </c>
      <c r="L2320" s="1" cm="1">
        <f t="array" ref="L2320">SUMPRODUCT(ISNUMBER(SEARCH("SUP_NGAH2CCS",[2]OUT_SyntheticFuels!$C$4:$C$1000))*1,("var_ncap"=[2]OUT_SyntheticFuels!$B$4:$B$1000)*1,[2]OUT_SyntheticFuels!K$4:K$1000)</f>
        <v>1.9676414005727401E-4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6.1126052436490504E-5</v>
      </c>
      <c r="K2325" s="7" cm="1">
        <f t="array" ref="K2325">SUMPRODUCT(("CT_CWODBDS"=[2]OUT_SyntheticFuels!$C$4:$C$1000)*1,("var_ncap"=[2]OUT_SyntheticFuels!$B$4:$B$1000)*1,[2]OUT_SyntheticFuels!J$4:J$1000)</f>
        <v>1.9456999573382702E-5</v>
      </c>
      <c r="L2325" s="7" cm="1">
        <f t="array" ref="L2325">SUMPRODUCT(("CT_CWODBDS"=[2]OUT_SyntheticFuels!$C$4:$C$1000)*1,("var_ncap"=[2]OUT_SyntheticFuels!$B$4:$B$1000)*1,[2]OUT_SyntheticFuels!K$4:K$1000)</f>
        <v>2.70116037241475E-6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4.1955690168752497E-6</v>
      </c>
      <c r="K2327" s="7" cm="1">
        <f t="array" ref="K2327">SUMPRODUCT(("CT_CWODETH"=[2]OUT_SyntheticFuels!$C$4:$C$1000)*1,("var_ncap"=[2]OUT_SyntheticFuels!$B$4:$B$1000)*1,[2]OUT_SyntheticFuels!J$4:J$1000)</f>
        <v>2.3013246527923501E-5</v>
      </c>
      <c r="L2327" s="7" cm="1">
        <f t="array" ref="L2327">SUMPRODUCT(("CT_CWODETH"=[2]OUT_SyntheticFuels!$C$4:$C$1000)*1,("var_ncap"=[2]OUT_SyntheticFuels!$B$4:$B$1000)*1,[2]OUT_SyntheticFuels!K$4:K$1000)</f>
        <v>2.34302162101186E-5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3.0624393607061702E-5</v>
      </c>
      <c r="K2329" s="7" cm="1">
        <f t="array" ref="K2329">SUMPRODUCT(("SUP_MNRBIO"=[2]OUT_SyntheticFuels!$C$4:$C$1000)*1,("var_ncap"=[2]OUT_SyntheticFuels!$B$4:$B$1000)*1,[2]OUT_SyntheticFuels!J$4:J$1000)</f>
        <v>9.9191998767228104E-2</v>
      </c>
      <c r="L2329" s="7" cm="1">
        <f t="array" ref="L2329">SUMPRODUCT(("SUP_MNRBIO"=[2]OUT_SyntheticFuels!$C$4:$C$1000)*1,("var_ncap"=[2]OUT_SyntheticFuels!$B$4:$B$1000)*1,[2]OUT_SyntheticFuels!K$4:K$1000)</f>
        <v>0.24807189544651001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0.148290587564534</v>
      </c>
      <c r="K2330" s="7" cm="1">
        <f t="array" ref="K2330">SUMPRODUCT(("SUP_WSTBIO"=[2]OUT_SyntheticFuels!$C$4:$C$1000)*1,("var_ncap"=[2]OUT_SyntheticFuels!$B$4:$B$1000)*1,[2]OUT_SyntheticFuels!J$4:J$1000)</f>
        <v>1.3850453028830799E-2</v>
      </c>
      <c r="L2330" s="7" cm="1">
        <f t="array" ref="L2330">SUMPRODUCT(("SUP_WSTBIO"=[2]OUT_SyntheticFuels!$C$4:$C$1000)*1,("var_ncap"=[2]OUT_SyntheticFuels!$B$4:$B$1000)*1,[2]OUT_SyntheticFuels!K$4:K$1000)</f>
        <v>0.10761768489092501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6.8807428215066603E-5</v>
      </c>
      <c r="L2332" s="7" cm="1">
        <f t="array" ref="L2332">SUMPRODUCT(("SUP_WSTHTGBIO"=[2]OUT_SyntheticFuels!$C$4:$C$1000)*1,("var_ncap"=[2]OUT_SyntheticFuels!$B$4:$B$1000)*1,[2]OUT_SyntheticFuels!K$4:K$1000)</f>
        <v>9.9504665576146202E-7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4.8490629129383597E-5</v>
      </c>
      <c r="K2334" s="7" cm="1">
        <f t="array" ref="K2334">SUMPRODUCT(("SUP_WODBIO"=[2]OUT_SyntheticFuels!$C$4:$C$1000)*1,("var_ncap"=[2]OUT_SyntheticFuels!$B$4:$B$1000)*1,[2]OUT_SyntheticFuels!J$4:J$1000)</f>
        <v>3.4925057027144002E-5</v>
      </c>
      <c r="L2334" s="7" cm="1">
        <f t="array" ref="L2334">SUMPRODUCT(("SUP_WODBIO"=[2]OUT_SyntheticFuels!$C$4:$C$1000)*1,("var_ncap"=[2]OUT_SyntheticFuels!$B$4:$B$1000)*1,[2]OUT_SyntheticFuels!K$4:K$1000)</f>
        <v>5.8234605614567201E-5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1.1300173556473299E-5</v>
      </c>
      <c r="K2336" s="7" cm="1">
        <f t="array" ref="K2336">SUMPRODUCT(("SUP_BIONGA"=[2]OUT_SyntheticFuels!$C$4:$C$1000)*1,("var_ncap"=[2]OUT_SyntheticFuels!$B$4:$B$1000)*1,[2]OUT_SyntheticFuels!J$4:J$1000)</f>
        <v>5.2878562784782097E-2</v>
      </c>
      <c r="L2336" s="7" cm="1">
        <f t="array" ref="L2336">SUMPRODUCT(("SUP_BIONGA"=[2]OUT_SyntheticFuels!$C$4:$C$1000)*1,("var_ncap"=[2]OUT_SyntheticFuels!$B$4:$B$1000)*1,[2]OUT_SyntheticFuels!K$4:K$1000)</f>
        <v>5.1165597600830601E-2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6.6248964019534007E-2</v>
      </c>
      <c r="K2337" s="7" cm="1">
        <f t="array" ref="K2337">SUMPRODUCT(("CT_CWODPLT"=[2]OUT_SyntheticFuels!$C$4:$C$1000)*1,("var_ncap"=[2]OUT_SyntheticFuels!$B$4:$B$1000)*1,[2]OUT_SyntheticFuels!J$4:J$1000)</f>
        <v>0.15636918900999699</v>
      </c>
      <c r="L2337" s="7" cm="1">
        <f t="array" ref="L2337">SUMPRODUCT(("CT_CWODPLT"=[2]OUT_SyntheticFuels!$C$4:$C$1000)*1,("var_ncap"=[2]OUT_SyntheticFuels!$B$4:$B$1000)*1,[2]OUT_SyntheticFuels!K$4:K$1000)</f>
        <v>8.9021128677807496E-2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7.1824060999625202E-6</v>
      </c>
      <c r="K2338" s="7" cm="1">
        <f t="array" ref="K2338">SUMPRODUCT(("SUP_H2NGA"=[2]OUT_SyntheticFuels!$C$4:$C$1000)*1,("var_ncap"=[2]OUT_SyntheticFuels!$B$4:$B$1000)*1,[2]OUT_SyntheticFuels!J$4:J$1000)</f>
        <v>4.1559504707193201E-4</v>
      </c>
      <c r="L2338" s="7" cm="1">
        <f t="array" ref="L2338">SUMPRODUCT(("SUP_H2NGA"=[2]OUT_SyntheticFuels!$C$4:$C$1000)*1,("var_ncap"=[2]OUT_SyntheticFuels!$B$4:$B$1000)*1,[2]OUT_SyntheticFuels!K$4:K$1000)</f>
        <v>3.1912966464736902E-4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1.3503940774177499E-5</v>
      </c>
      <c r="K2339" s="7" cm="1">
        <f t="array" ref="K2339">SUMPRODUCT(("SUP_H2DSL"=[2]OUT_SyntheticFuels!$C$4:$C$1000)*1,("var_ncap"=[2]OUT_SyntheticFuels!$B$4:$B$1000)*1,[2]OUT_SyntheticFuels!J$4:J$1000)</f>
        <v>1.23164283421663E-3</v>
      </c>
      <c r="L2339" s="7" cm="1">
        <f t="array" ref="L2339">SUMPRODUCT(("SUP_H2DSL"=[2]OUT_SyntheticFuels!$C$4:$C$1000)*1,("var_ncap"=[2]OUT_SyntheticFuels!$B$4:$B$1000)*1,[2]OUT_SyntheticFuels!K$4:K$1000)</f>
        <v>1.0537034297999801E-2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1.1153939131028901E-5</v>
      </c>
      <c r="K2340" s="7" cm="1">
        <f t="array" ref="K2340">SUMPRODUCT(("SUP_H2GSL"=[2]OUT_SyntheticFuels!$C$4:$C$1000)*1,("var_ncap"=[2]OUT_SyntheticFuels!$B$4:$B$1000)*1,[2]OUT_SyntheticFuels!J$4:J$1000)</f>
        <v>8.7715526762769498E-4</v>
      </c>
      <c r="L2340" s="7" cm="1">
        <f t="array" ref="L2340">SUMPRODUCT(("SUP_H2GSL"=[2]OUT_SyntheticFuels!$C$4:$C$1000)*1,("var_ncap"=[2]OUT_SyntheticFuels!$B$4:$B$1000)*1,[2]OUT_SyntheticFuels!K$4:K$1000)</f>
        <v>1.04817189764396E-2</v>
      </c>
      <c r="N2340" s="1"/>
    </row>
  </sheetData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563.61710251011141</v>
      </c>
      <c r="H3" s="3">
        <f t="shared" si="0"/>
        <v>529.09441982005649</v>
      </c>
    </row>
    <row r="4" spans="2:8" x14ac:dyDescent="0.35">
      <c r="B4" s="25" t="s">
        <v>1727</v>
      </c>
      <c r="C4" s="1">
        <f>SPS1_FIN_Mid!F763</f>
        <v>142.21747231569131</v>
      </c>
      <c r="D4" s="1">
        <f>SPS1_FIN_Mid!G763</f>
        <v>142.38203408666604</v>
      </c>
      <c r="E4" s="1">
        <f>SPS1_FIN_Mid!H763</f>
        <v>147.2819083031282</v>
      </c>
      <c r="F4" s="1">
        <f>SPS1_FIN_Mid!I763</f>
        <v>144.69018135229624</v>
      </c>
      <c r="G4" s="1">
        <f>SPS1_FIN_Mid!J763</f>
        <v>143.5458601252835</v>
      </c>
      <c r="H4" s="1">
        <f>SPS1_FIN_Mid!K763</f>
        <v>138.75823675263348</v>
      </c>
    </row>
    <row r="5" spans="2:8" x14ac:dyDescent="0.35">
      <c r="B5" s="25" t="s">
        <v>1728</v>
      </c>
      <c r="C5" s="1">
        <f>SPS1_FIN_Mid!F882</f>
        <v>140.1011161858485</v>
      </c>
      <c r="D5" s="1">
        <f>SPS1_FIN_Mid!G882</f>
        <v>139.62165103524626</v>
      </c>
      <c r="E5" s="1">
        <f>SPS1_FIN_Mid!H882</f>
        <v>132.90645307515027</v>
      </c>
      <c r="F5" s="1">
        <f>SPS1_FIN_Mid!I882</f>
        <v>121.43806258000376</v>
      </c>
      <c r="G5" s="1">
        <f>SPS1_FIN_Mid!J882</f>
        <v>116.17803929700048</v>
      </c>
      <c r="H5" s="1">
        <f>SPS1_FIN_Mid!K882</f>
        <v>109.89563032290769</v>
      </c>
    </row>
    <row r="6" spans="2:8" x14ac:dyDescent="0.35">
      <c r="B6" s="25" t="s">
        <v>1729</v>
      </c>
      <c r="C6" s="1">
        <f>SPS1_FIN_Mid!F972</f>
        <v>219.89598865025798</v>
      </c>
      <c r="D6" s="1">
        <f>SPS1_FIN_Mid!G972</f>
        <v>217.90797142594965</v>
      </c>
      <c r="E6" s="1">
        <f>SPS1_FIN_Mid!H972</f>
        <v>219.9141550977904</v>
      </c>
      <c r="F6" s="1">
        <f>SPS1_FIN_Mid!I972</f>
        <v>200.5803524655754</v>
      </c>
      <c r="G6" s="1">
        <f>SPS1_FIN_Mid!J972</f>
        <v>192.40032208993179</v>
      </c>
      <c r="H6" s="1">
        <f>SPS1_FIN_Mid!K972</f>
        <v>183.65382198534999</v>
      </c>
    </row>
    <row r="7" spans="2:8" x14ac:dyDescent="0.35">
      <c r="B7" s="25" t="s">
        <v>1730</v>
      </c>
      <c r="C7" s="1">
        <f>SPS1_FIN_Mid!F1136+SPS1_FIN_Mid!F1315+SPS1_FIN_Mid!F1399+SPS1_FIN_Mid!F1483+SPS1_FIN_Mid!F1490+SPS1_FIN_Mid!F1497+SPS1_FIN_Mid!F1546+SPS1_FIN_Mid!F1593+SPS1_FIN_Mid!F1640</f>
        <v>213.85971519010013</v>
      </c>
      <c r="D7" s="1">
        <f>SPS1_FIN_Mid!G1136+SPS1_FIN_Mid!G1315+SPS1_FIN_Mid!G1399+SPS1_FIN_Mid!G1483+SPS1_FIN_Mid!G1490+SPS1_FIN_Mid!G1497+SPS1_FIN_Mid!G1546+SPS1_FIN_Mid!G1593+SPS1_FIN_Mid!G1640</f>
        <v>204.420781649753</v>
      </c>
      <c r="E7" s="1">
        <f>SPS1_FIN_Mid!H1136+SPS1_FIN_Mid!H1315+SPS1_FIN_Mid!H1399+SPS1_FIN_Mid!H1483+SPS1_FIN_Mid!H1490+SPS1_FIN_Mid!H1497+SPS1_FIN_Mid!H1546+SPS1_FIN_Mid!H1593+SPS1_FIN_Mid!H1640</f>
        <v>188.74278093642951</v>
      </c>
      <c r="F7" s="1">
        <f>SPS1_FIN_Mid!I1136+SPS1_FIN_Mid!I1315+SPS1_FIN_Mid!I1399+SPS1_FIN_Mid!I1483+SPS1_FIN_Mid!I1490+SPS1_FIN_Mid!I1497+SPS1_FIN_Mid!I1546+SPS1_FIN_Mid!I1593+SPS1_FIN_Mid!I1640</f>
        <v>146.56453846292547</v>
      </c>
      <c r="G7" s="1">
        <f>SPS1_FIN_Mid!J1136+SPS1_FIN_Mid!J1315+SPS1_FIN_Mid!J1399+SPS1_FIN_Mid!J1483+SPS1_FIN_Mid!J1490+SPS1_FIN_Mid!J1497+SPS1_FIN_Mid!J1546+SPS1_FIN_Mid!J1593+SPS1_FIN_Mid!J1640</f>
        <v>111.4928809978957</v>
      </c>
      <c r="H7" s="1">
        <f>SPS1_FIN_Mid!K1136+SPS1_FIN_Mid!K1315+SPS1_FIN_Mid!K1399+SPS1_FIN_Mid!K1483+SPS1_FIN_Mid!K1490+SPS1_FIN_Mid!K1497+SPS1_FIN_Mid!K1546+SPS1_FIN_Mid!K1593+SPS1_FIN_Mid!K1640</f>
        <v>96.786730759165351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502.00655352403083</v>
      </c>
      <c r="H8" s="3">
        <f t="shared" si="1"/>
        <v>469.15623955003156</v>
      </c>
    </row>
    <row r="9" spans="2:8" x14ac:dyDescent="0.35">
      <c r="B9" s="25" t="s">
        <v>1732</v>
      </c>
      <c r="C9" s="1">
        <f>SPS1_FIN_Mid!F291+SPS1_FIN_Mid!F409</f>
        <v>493.53799289215908</v>
      </c>
      <c r="D9" s="1">
        <f>SPS1_FIN_Mid!G291+SPS1_FIN_Mid!G409</f>
        <v>472.8687449659804</v>
      </c>
      <c r="E9" s="1">
        <f>SPS1_FIN_Mid!H291+SPS1_FIN_Mid!H409</f>
        <v>477.70736214531388</v>
      </c>
      <c r="F9" s="1">
        <f>SPS1_FIN_Mid!I291+SPS1_FIN_Mid!I409</f>
        <v>498.93478173917157</v>
      </c>
      <c r="G9" s="1">
        <f>SPS1_FIN_Mid!J291+SPS1_FIN_Mid!J409</f>
        <v>464.16350456189701</v>
      </c>
      <c r="H9" s="1">
        <f>SPS1_FIN_Mid!K291+SPS1_FIN_Mid!K409</f>
        <v>430.08934165158638</v>
      </c>
    </row>
    <row r="10" spans="2:8" x14ac:dyDescent="0.35">
      <c r="B10" s="25" t="s">
        <v>1733</v>
      </c>
      <c r="C10" s="1">
        <f>SPS1_FIN_Mid!F590+SPS1_FIN_Mid!F604+SPS1_FIN_Mid!F644</f>
        <v>16.174351057730199</v>
      </c>
      <c r="D10" s="1">
        <f>SPS1_FIN_Mid!G590+SPS1_FIN_Mid!G604+SPS1_FIN_Mid!G644</f>
        <v>22.091160273937451</v>
      </c>
      <c r="E10" s="1">
        <f>SPS1_FIN_Mid!H590+SPS1_FIN_Mid!H604+SPS1_FIN_Mid!H644</f>
        <v>25.149853463866869</v>
      </c>
      <c r="F10" s="1">
        <f>SPS1_FIN_Mid!I590+SPS1_FIN_Mid!I604+SPS1_FIN_Mid!I644</f>
        <v>24.442028578802368</v>
      </c>
      <c r="G10" s="1">
        <f>SPS1_FIN_Mid!J590+SPS1_FIN_Mid!J604+SPS1_FIN_Mid!J644</f>
        <v>25.85644861509185</v>
      </c>
      <c r="H10" s="1">
        <f>SPS1_FIN_Mid!K590+SPS1_FIN_Mid!K604+SPS1_FIN_Mid!K644</f>
        <v>27.432855002056094</v>
      </c>
    </row>
    <row r="11" spans="2:8" x14ac:dyDescent="0.35">
      <c r="B11" s="25" t="s">
        <v>1731</v>
      </c>
      <c r="C11" s="1">
        <f>SPS1_FIN_Mid!F679</f>
        <v>5.059399005572186E-3</v>
      </c>
      <c r="D11" s="1">
        <f>SPS1_FIN_Mid!G679</f>
        <v>7.9483470452268758E-3</v>
      </c>
      <c r="E11" s="1">
        <f>SPS1_FIN_Mid!H679</f>
        <v>7.8176785236874751E-3</v>
      </c>
      <c r="F11" s="1">
        <f>SPS1_FIN_Mid!I679</f>
        <v>0.13784878065100681</v>
      </c>
      <c r="G11" s="1">
        <f>SPS1_FIN_Mid!J679</f>
        <v>11.986600347041973</v>
      </c>
      <c r="H11" s="1">
        <f>SPS1_FIN_Mid!K679</f>
        <v>11.633927856810224</v>
      </c>
    </row>
    <row r="12" spans="2:8" x14ac:dyDescent="0.35">
      <c r="B12" s="25" t="s">
        <v>1734</v>
      </c>
      <c r="C12" s="1">
        <f>SPS1_FIN_Mid!F1707</f>
        <v>0</v>
      </c>
      <c r="D12" s="1">
        <f>SPS1_FIN_Mid!G1707</f>
        <v>0</v>
      </c>
      <c r="E12" s="1">
        <f>SPS1_FIN_Mid!H1707</f>
        <v>0</v>
      </c>
      <c r="F12" s="1">
        <f>SPS1_FIN_Mid!I1707</f>
        <v>0</v>
      </c>
      <c r="G12" s="1">
        <f>SPS1_FIN_Mid!J1707</f>
        <v>0</v>
      </c>
      <c r="H12" s="1">
        <f>SPS1_FIN_Mid!K1707</f>
        <v>1.150395788931285E-4</v>
      </c>
    </row>
    <row r="13" spans="2:8" x14ac:dyDescent="0.35">
      <c r="B13" s="2" t="s">
        <v>1736</v>
      </c>
      <c r="C13" s="3">
        <f>SPS1_FIN_Mid!F2+SPS1_FIN_Mid!F20-SPS1_FIN_Mid!F57</f>
        <v>962.56289010301975</v>
      </c>
      <c r="D13" s="3">
        <f>SPS1_FIN_Mid!G2+SPS1_FIN_Mid!G20-SPS1_FIN_Mid!G57</f>
        <v>957.97353764459444</v>
      </c>
      <c r="E13" s="3">
        <f>SPS1_FIN_Mid!H2+SPS1_FIN_Mid!H20-SPS1_FIN_Mid!H57</f>
        <v>907.77864857264046</v>
      </c>
      <c r="F13" s="3">
        <f>SPS1_FIN_Mid!I2+SPS1_FIN_Mid!I20-SPS1_FIN_Mid!I57</f>
        <v>835.25478364357184</v>
      </c>
      <c r="G13" s="3">
        <f>SPS1_FIN_Mid!J2+SPS1_FIN_Mid!J20-SPS1_FIN_Mid!J57</f>
        <v>770.7479967851375</v>
      </c>
      <c r="H13" s="3">
        <f>SPS1_FIN_Mid!K2+SPS1_FIN_Mid!K20-SPS1_FIN_Mid!K57</f>
        <v>701.78006058814663</v>
      </c>
    </row>
    <row r="14" spans="2:8" x14ac:dyDescent="0.35">
      <c r="B14" s="25" t="s">
        <v>1737</v>
      </c>
      <c r="C14" s="1">
        <f>SPS1_FIN_Mid!F2</f>
        <v>300.18608525871826</v>
      </c>
      <c r="D14" s="1">
        <f>SPS1_FIN_Mid!G2</f>
        <v>292.84408447543996</v>
      </c>
      <c r="E14" s="1">
        <f>SPS1_FIN_Mid!H2</f>
        <v>331.72196475187877</v>
      </c>
      <c r="F14" s="1">
        <f>SPS1_FIN_Mid!I2</f>
        <v>399.67808396302235</v>
      </c>
      <c r="G14" s="1">
        <f>SPS1_FIN_Mid!J2</f>
        <v>415.28600422927025</v>
      </c>
      <c r="H14" s="1">
        <f>SPS1_FIN_Mid!K2</f>
        <v>462.67602221983265</v>
      </c>
    </row>
    <row r="15" spans="2:8" x14ac:dyDescent="0.35">
      <c r="B15" s="25" t="s">
        <v>19</v>
      </c>
      <c r="C15" s="1">
        <f>SPS1_FIN_Mid!F20</f>
        <v>779.54681520796476</v>
      </c>
      <c r="D15" s="1">
        <f>SPS1_FIN_Mid!G20</f>
        <v>700.24613260430942</v>
      </c>
      <c r="E15" s="1">
        <f>SPS1_FIN_Mid!H20</f>
        <v>648.99723440871526</v>
      </c>
      <c r="F15" s="1">
        <f>SPS1_FIN_Mid!I20</f>
        <v>505.13175264019856</v>
      </c>
      <c r="G15" s="1">
        <f>SPS1_FIN_Mid!J20</f>
        <v>390.8351841018445</v>
      </c>
      <c r="H15" s="1">
        <f>SPS1_FIN_Mid!K20</f>
        <v>261.65588429454834</v>
      </c>
    </row>
    <row r="16" spans="2:8" x14ac:dyDescent="0.35">
      <c r="B16" s="25" t="s">
        <v>24</v>
      </c>
      <c r="C16" s="1">
        <f>SPS1_FIN_Mid!F57</f>
        <v>117.17001036366335</v>
      </c>
      <c r="D16" s="1">
        <f>SPS1_FIN_Mid!G57</f>
        <v>35.116679435155007</v>
      </c>
      <c r="E16" s="1">
        <f>SPS1_FIN_Mid!H57</f>
        <v>72.940550587953538</v>
      </c>
      <c r="F16" s="1">
        <f>SPS1_FIN_Mid!I57</f>
        <v>69.555052959649089</v>
      </c>
      <c r="G16" s="1">
        <f>SPS1_FIN_Mid!J57</f>
        <v>35.373191545977349</v>
      </c>
      <c r="H16" s="1">
        <f>SPS1_FIN_Mid!K57</f>
        <v>22.551845926234414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3E90CBD3-9E0D-4B84-887F-3062CBFC3079}"/>
</file>

<file path=customXml/itemProps2.xml><?xml version="1.0" encoding="utf-8"?>
<ds:datastoreItem xmlns:ds="http://schemas.openxmlformats.org/officeDocument/2006/customXml" ds:itemID="{2A304A70-85AD-4A7C-AD4D-4380C647A63F}"/>
</file>

<file path=customXml/itemProps3.xml><?xml version="1.0" encoding="utf-8"?>
<ds:datastoreItem xmlns:ds="http://schemas.openxmlformats.org/officeDocument/2006/customXml" ds:itemID="{F6510525-397E-473E-AB84-A02F25412F1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SPS1_FIN_Mid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