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BA35552D-7D72-4DA4-AD92-8E09F1D8E5FE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NU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SPS1_NUC_Low!$A$1:$K$2232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H903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F856" i="1"/>
  <c r="F855" i="1" s="1"/>
  <c r="G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G158" i="1"/>
  <c r="F158" i="1"/>
  <c r="I157" i="1"/>
  <c r="H157" i="1"/>
  <c r="G157" i="1"/>
  <c r="F157" i="1"/>
  <c r="I156" i="1"/>
  <c r="H156" i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I133" i="1"/>
  <c r="I140" i="1" s="1" a="1"/>
  <c r="I140" i="1" s="1"/>
  <c r="H133" i="1"/>
  <c r="H140" i="1" s="1" a="1"/>
  <c r="H140" i="1" s="1"/>
  <c r="G133" i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F129" i="1" s="1"/>
  <c r="I96" i="1"/>
  <c r="I128" i="1" s="1"/>
  <c r="H96" i="1"/>
  <c r="H128" i="1" s="1"/>
  <c r="G96" i="1"/>
  <c r="F96" i="1"/>
  <c r="F128" i="1" s="1"/>
  <c r="I95" i="1"/>
  <c r="H95" i="1"/>
  <c r="G95" i="1"/>
  <c r="F95" i="1"/>
  <c r="I94" i="1"/>
  <c r="H94" i="1"/>
  <c r="H126" i="1" s="1"/>
  <c r="G94" i="1"/>
  <c r="G126" i="1" s="1"/>
  <c r="F94" i="1"/>
  <c r="I93" i="1"/>
  <c r="I125" i="1" s="1"/>
  <c r="H93" i="1"/>
  <c r="G93" i="1"/>
  <c r="F93" i="1"/>
  <c r="F125" i="1" s="1"/>
  <c r="I92" i="1"/>
  <c r="I124" i="1" s="1"/>
  <c r="H92" i="1"/>
  <c r="G92" i="1"/>
  <c r="G124" i="1" s="1"/>
  <c r="F92" i="1"/>
  <c r="F124" i="1" s="1"/>
  <c r="I91" i="1"/>
  <c r="I123" i="1" s="1"/>
  <c r="H91" i="1"/>
  <c r="H123" i="1" s="1"/>
  <c r="G91" i="1"/>
  <c r="G123" i="1" s="1"/>
  <c r="F91" i="1"/>
  <c r="I90" i="1"/>
  <c r="H90" i="1"/>
  <c r="G90" i="1"/>
  <c r="F90" i="1"/>
  <c r="I89" i="1"/>
  <c r="H89" i="1"/>
  <c r="H121" i="1" s="1"/>
  <c r="G89" i="1"/>
  <c r="G121" i="1" s="1"/>
  <c r="F89" i="1"/>
  <c r="I88" i="1"/>
  <c r="H88" i="1"/>
  <c r="G88" i="1"/>
  <c r="F88" i="1"/>
  <c r="F120" i="1" s="1"/>
  <c r="I87" i="1"/>
  <c r="I119" i="1" s="1"/>
  <c r="H87" i="1"/>
  <c r="H119" i="1" s="1"/>
  <c r="G87" i="1"/>
  <c r="F87" i="1"/>
  <c r="F119" i="1" s="1"/>
  <c r="I86" i="1"/>
  <c r="I118" i="1" s="1"/>
  <c r="H86" i="1"/>
  <c r="H118" i="1" s="1"/>
  <c r="G86" i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00" i="1" l="1"/>
  <c r="F413" i="1" s="1"/>
  <c r="H301" i="1"/>
  <c r="H465" i="1" s="1"/>
  <c r="I319" i="1"/>
  <c r="I400" i="1"/>
  <c r="I520" i="1" s="1"/>
  <c r="I318" i="1"/>
  <c r="I473" i="1" s="1"/>
  <c r="I323" i="1"/>
  <c r="I478" i="1" s="1"/>
  <c r="F364" i="1"/>
  <c r="G314" i="1"/>
  <c r="G419" i="1" s="1"/>
  <c r="G324" i="1"/>
  <c r="G479" i="1" s="1"/>
  <c r="I399" i="1"/>
  <c r="I519" i="1" s="1"/>
  <c r="H300" i="1"/>
  <c r="H413" i="1" s="1"/>
  <c r="G903" i="1"/>
  <c r="H323" i="1"/>
  <c r="H478" i="1" s="1"/>
  <c r="I385" i="1"/>
  <c r="I516" i="1" s="1"/>
  <c r="G315" i="1"/>
  <c r="G420" i="1" s="1"/>
  <c r="I383" i="1"/>
  <c r="I514" i="1" s="1"/>
  <c r="G317" i="1"/>
  <c r="G472" i="1" s="1"/>
  <c r="H320" i="1"/>
  <c r="H475" i="1" s="1"/>
  <c r="F321" i="1"/>
  <c r="F476" i="1" s="1"/>
  <c r="H899" i="1"/>
  <c r="F383" i="1"/>
  <c r="F514" i="1" s="1"/>
  <c r="G384" i="1"/>
  <c r="G515" i="1" s="1"/>
  <c r="F301" i="1"/>
  <c r="F465" i="1" s="1"/>
  <c r="F318" i="1"/>
  <c r="F473" i="1" s="1"/>
  <c r="F323" i="1"/>
  <c r="F478" i="1" s="1"/>
  <c r="F361" i="1"/>
  <c r="F428" i="1" s="1"/>
  <c r="F385" i="1"/>
  <c r="F516" i="1" s="1"/>
  <c r="I314" i="1"/>
  <c r="I419" i="1" s="1"/>
  <c r="I301" i="1"/>
  <c r="I465" i="1" s="1"/>
  <c r="I320" i="1"/>
  <c r="I475" i="1" s="1"/>
  <c r="G301" i="1"/>
  <c r="G465" i="1" s="1"/>
  <c r="G318" i="1"/>
  <c r="G473" i="1" s="1"/>
  <c r="G323" i="1"/>
  <c r="G478" i="1" s="1"/>
  <c r="I380" i="1"/>
  <c r="I437" i="1" s="1"/>
  <c r="H324" i="1"/>
  <c r="H479" i="1" s="1"/>
  <c r="F400" i="1"/>
  <c r="F520" i="1" s="1"/>
  <c r="F315" i="1"/>
  <c r="F420" i="1" s="1"/>
  <c r="H385" i="1"/>
  <c r="H516" i="1" s="1"/>
  <c r="G386" i="1"/>
  <c r="G517" i="1" s="1"/>
  <c r="F382" i="1"/>
  <c r="F513" i="1" s="1"/>
  <c r="I925" i="1"/>
  <c r="I924" i="1" s="1"/>
  <c r="I903" i="1"/>
  <c r="I300" i="1"/>
  <c r="I413" i="1" s="1"/>
  <c r="I317" i="1"/>
  <c r="I472" i="1" s="1"/>
  <c r="I322" i="1"/>
  <c r="I477" i="1" s="1"/>
  <c r="F324" i="1"/>
  <c r="F479" i="1" s="1"/>
  <c r="G320" i="1"/>
  <c r="G475" i="1" s="1"/>
  <c r="G382" i="1"/>
  <c r="G513" i="1" s="1"/>
  <c r="F386" i="1"/>
  <c r="F517" i="1" s="1"/>
  <c r="I324" i="1"/>
  <c r="I479" i="1" s="1"/>
  <c r="H382" i="1"/>
  <c r="H513" i="1" s="1"/>
  <c r="H318" i="1"/>
  <c r="H473" i="1" s="1"/>
  <c r="I382" i="1"/>
  <c r="I513" i="1" s="1"/>
  <c r="F325" i="1"/>
  <c r="F480" i="1" s="1"/>
  <c r="H386" i="1"/>
  <c r="H517" i="1" s="1"/>
  <c r="G325" i="1"/>
  <c r="G480" i="1" s="1"/>
  <c r="F319" i="1"/>
  <c r="F474" i="1" s="1"/>
  <c r="G383" i="1"/>
  <c r="G514" i="1" s="1"/>
  <c r="H325" i="1"/>
  <c r="H480" i="1" s="1"/>
  <c r="G361" i="1"/>
  <c r="G428" i="1" s="1"/>
  <c r="H383" i="1"/>
  <c r="H514" i="1" s="1"/>
  <c r="F399" i="1"/>
  <c r="F519" i="1" s="1"/>
  <c r="G925" i="1"/>
  <c r="G924" i="1" s="1"/>
  <c r="H925" i="1"/>
  <c r="H924" i="1" s="1"/>
  <c r="F362" i="1"/>
  <c r="F429" i="1" s="1"/>
  <c r="F141" i="1" a="1"/>
  <c r="F141" i="1" s="1"/>
  <c r="G398" i="1"/>
  <c r="G439" i="1" s="1"/>
  <c r="G300" i="1"/>
  <c r="G413" i="1" s="1"/>
  <c r="G322" i="1"/>
  <c r="G477" i="1" s="1"/>
  <c r="I363" i="1"/>
  <c r="I504" i="1" s="1"/>
  <c r="F314" i="1"/>
  <c r="F419" i="1" s="1"/>
  <c r="G362" i="1"/>
  <c r="G429" i="1" s="1"/>
  <c r="G141" i="1" a="1"/>
  <c r="G141" i="1" s="1"/>
  <c r="H384" i="1"/>
  <c r="H515" i="1" s="1"/>
  <c r="H398" i="1"/>
  <c r="H439" i="1" s="1"/>
  <c r="H317" i="1"/>
  <c r="H472" i="1" s="1"/>
  <c r="H322" i="1"/>
  <c r="H477" i="1" s="1"/>
  <c r="H314" i="1"/>
  <c r="H419" i="1" s="1"/>
  <c r="G902" i="1"/>
  <c r="H400" i="1"/>
  <c r="H520" i="1" s="1"/>
  <c r="G380" i="1"/>
  <c r="G437" i="1" s="1"/>
  <c r="G385" i="1"/>
  <c r="G516" i="1" s="1"/>
  <c r="G399" i="1"/>
  <c r="G519" i="1" s="1"/>
  <c r="H315" i="1"/>
  <c r="H420" i="1" s="1"/>
  <c r="F380" i="1"/>
  <c r="F437" i="1" s="1"/>
  <c r="G241" i="1"/>
  <c r="G316" i="1" s="1"/>
  <c r="G471" i="1" s="1"/>
  <c r="G321" i="1"/>
  <c r="G476" i="1" s="1"/>
  <c r="H380" i="1"/>
  <c r="H437" i="1" s="1"/>
  <c r="H399" i="1"/>
  <c r="H519" i="1" s="1"/>
  <c r="G319" i="1"/>
  <c r="G474" i="1" s="1"/>
  <c r="H362" i="1"/>
  <c r="H429" i="1" s="1"/>
  <c r="H241" i="1"/>
  <c r="H316" i="1" s="1"/>
  <c r="H471" i="1" s="1"/>
  <c r="H321" i="1"/>
  <c r="H476" i="1" s="1"/>
  <c r="H363" i="1"/>
  <c r="H504" i="1" s="1"/>
  <c r="H319" i="1"/>
  <c r="H474" i="1" s="1"/>
  <c r="F317" i="1"/>
  <c r="F472" i="1" s="1"/>
  <c r="F322" i="1"/>
  <c r="F477" i="1" s="1"/>
  <c r="G400" i="1"/>
  <c r="G520" i="1" s="1"/>
  <c r="F320" i="1"/>
  <c r="F475" i="1" s="1"/>
  <c r="H902" i="1"/>
  <c r="F786" i="1"/>
  <c r="F787" i="1" s="1"/>
  <c r="F783" i="1"/>
  <c r="I726" i="1" a="1"/>
  <c r="I726" i="1" s="1"/>
  <c r="I728" i="1" s="1" a="1"/>
  <c r="I728" i="1" s="1"/>
  <c r="I742" i="1" a="1"/>
  <c r="I742" i="1" s="1"/>
  <c r="I744" i="1" s="1" a="1"/>
  <c r="I744" i="1" s="1"/>
  <c r="G786" i="1"/>
  <c r="G787" i="1" s="1"/>
  <c r="G783" i="1"/>
  <c r="I362" i="1"/>
  <c r="I429" i="1" s="1"/>
  <c r="I198" i="1"/>
  <c r="I361" i="1" s="1"/>
  <c r="I428" i="1" s="1"/>
  <c r="H786" i="1"/>
  <c r="H787" i="1" s="1"/>
  <c r="H783" i="1"/>
  <c r="G274" i="1"/>
  <c r="G363" i="1" s="1"/>
  <c r="G504" i="1" s="1"/>
  <c r="G364" i="1"/>
  <c r="I783" i="1"/>
  <c r="I786" i="1"/>
  <c r="I787" i="1" s="1"/>
  <c r="H742" i="1" a="1"/>
  <c r="H742" i="1" s="1"/>
  <c r="H744" i="1" s="1" a="1"/>
  <c r="H744" i="1" s="1"/>
  <c r="H726" i="1" a="1"/>
  <c r="H726" i="1" s="1"/>
  <c r="H728" i="1" s="1" a="1"/>
  <c r="H728" i="1" s="1"/>
  <c r="F742" i="1" a="1"/>
  <c r="F742" i="1" s="1"/>
  <c r="F744" i="1" s="1" a="1"/>
  <c r="F744" i="1" s="1"/>
  <c r="F726" i="1" a="1"/>
  <c r="F726" i="1" s="1"/>
  <c r="F728" i="1" s="1" a="1"/>
  <c r="F728" i="1" s="1"/>
  <c r="F925" i="1"/>
  <c r="F924" i="1" s="1"/>
  <c r="F895" i="1"/>
  <c r="F903" i="1" s="1"/>
  <c r="G742" i="1" a="1"/>
  <c r="G742" i="1" s="1"/>
  <c r="G744" i="1" s="1" a="1"/>
  <c r="G744" i="1" s="1"/>
  <c r="G726" i="1" a="1"/>
  <c r="G726" i="1" s="1"/>
  <c r="G728" i="1" s="1" a="1"/>
  <c r="G728" i="1" s="1"/>
  <c r="H120" i="1"/>
  <c r="H125" i="1"/>
  <c r="F122" i="1"/>
  <c r="I315" i="1"/>
  <c r="I420" i="1" s="1"/>
  <c r="G120" i="1"/>
  <c r="G125" i="1"/>
  <c r="G122" i="1"/>
  <c r="G128" i="1"/>
  <c r="G899" i="1"/>
  <c r="I121" i="1"/>
  <c r="I126" i="1"/>
  <c r="H122" i="1"/>
  <c r="F121" i="1"/>
  <c r="F126" i="1"/>
  <c r="I384" i="1"/>
  <c r="I515" i="1" s="1"/>
  <c r="H364" i="1"/>
  <c r="I122" i="1"/>
  <c r="I899" i="1"/>
  <c r="F123" i="1"/>
  <c r="F140" i="1" a="1"/>
  <c r="F140" i="1" s="1"/>
  <c r="F241" i="1"/>
  <c r="F316" i="1" s="1"/>
  <c r="F471" i="1" s="1"/>
  <c r="G140" i="1" a="1"/>
  <c r="G140" i="1" s="1"/>
  <c r="G118" i="1"/>
  <c r="G119" i="1"/>
  <c r="I241" i="1"/>
  <c r="I316" i="1" s="1"/>
  <c r="I471" i="1" s="1"/>
  <c r="H361" i="1"/>
  <c r="H428" i="1" s="1"/>
  <c r="H124" i="1"/>
  <c r="I364" i="1"/>
  <c r="F274" i="1"/>
  <c r="F363" i="1" s="1"/>
  <c r="F504" i="1" s="1"/>
  <c r="I902" i="1"/>
  <c r="I321" i="1"/>
  <c r="I476" i="1" s="1"/>
  <c r="I120" i="1"/>
  <c r="I325" i="1"/>
  <c r="I480" i="1" s="1"/>
  <c r="I310" i="1" l="1"/>
  <c r="I474" i="1"/>
  <c r="F902" i="1"/>
  <c r="F899" i="1"/>
  <c r="I470" i="1" l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185" i="1" a="1"/>
  <c r="L1185" i="1" s="1"/>
  <c r="L1186" i="1" a="1"/>
  <c r="L1186" i="1" s="1"/>
  <c r="J1186" i="1" a="1"/>
  <c r="J1186" i="1" s="1"/>
  <c r="L1190" i="1" a="1"/>
  <c r="L1190" i="1" s="1"/>
  <c r="J1190" i="1" a="1"/>
  <c r="J1190" i="1" s="1"/>
  <c r="L1189" i="1" a="1"/>
  <c r="L1189" i="1" s="1"/>
  <c r="J1187" i="1" a="1"/>
  <c r="J1187" i="1" s="1"/>
  <c r="L1187" i="1" a="1"/>
  <c r="L1187" i="1" s="1"/>
  <c r="K1185" i="1" a="1"/>
  <c r="K1185" i="1" s="1"/>
  <c r="L1188" i="1" a="1"/>
  <c r="L1188" i="1" s="1"/>
  <c r="K1188" i="1" a="1"/>
  <c r="K1188" i="1" s="1"/>
  <c r="J1188" i="1" a="1"/>
  <c r="J1188" i="1" s="1"/>
  <c r="K1190" i="1" a="1"/>
  <c r="K1190" i="1" s="1"/>
  <c r="K1189" i="1" a="1"/>
  <c r="K1189" i="1" s="1"/>
  <c r="K1186" i="1" a="1"/>
  <c r="K1186" i="1" s="1"/>
  <c r="K1187" i="1" a="1"/>
  <c r="K1187" i="1" s="1"/>
  <c r="J1189" i="1" a="1"/>
  <c r="J1189" i="1" s="1"/>
  <c r="J1185" i="1" a="1"/>
  <c r="J1185" i="1" s="1"/>
  <c r="L1178" i="1" a="1"/>
  <c r="L1178" i="1" s="1"/>
  <c r="L1172" i="1" a="1"/>
  <c r="L1172" i="1" s="1"/>
  <c r="J1171" i="1" a="1"/>
  <c r="J1171" i="1" s="1"/>
  <c r="L1179" i="1" a="1"/>
  <c r="L1179" i="1" s="1"/>
  <c r="K1179" i="1" a="1"/>
  <c r="K1179" i="1" s="1"/>
  <c r="K1172" i="1" a="1"/>
  <c r="K1172" i="1" s="1"/>
  <c r="L1174" i="1" a="1"/>
  <c r="L1174" i="1" s="1"/>
  <c r="L1173" i="1" a="1"/>
  <c r="L1173" i="1" s="1"/>
  <c r="J1177" i="1" a="1"/>
  <c r="J1177" i="1" s="1"/>
  <c r="L1177" i="1" a="1"/>
  <c r="L1177" i="1" s="1"/>
  <c r="J1179" i="1" a="1"/>
  <c r="J1179" i="1" s="1"/>
  <c r="K1178" i="1" a="1"/>
  <c r="K1178" i="1" s="1"/>
  <c r="J1178" i="1" a="1"/>
  <c r="J1178" i="1" s="1"/>
  <c r="K1174" i="1" a="1"/>
  <c r="K1174" i="1" s="1"/>
  <c r="K1177" i="1" a="1"/>
  <c r="K1177" i="1" s="1"/>
  <c r="J1173" i="1" a="1"/>
  <c r="J1173" i="1" s="1"/>
  <c r="K1175" i="1" a="1"/>
  <c r="K1175" i="1" s="1"/>
  <c r="K1176" i="1" a="1"/>
  <c r="K1176" i="1" s="1"/>
  <c r="J1176" i="1" a="1"/>
  <c r="J1176" i="1" s="1"/>
  <c r="J1175" i="1" a="1"/>
  <c r="J1175" i="1" s="1"/>
  <c r="J1174" i="1" a="1"/>
  <c r="J1174" i="1" s="1"/>
  <c r="J1172" i="1" a="1"/>
  <c r="J1172" i="1" s="1"/>
  <c r="K1171" i="1" a="1"/>
  <c r="K1171" i="1" s="1"/>
  <c r="L1176" i="1" a="1"/>
  <c r="L1176" i="1" s="1"/>
  <c r="L1171" i="1" a="1"/>
  <c r="L1171" i="1" s="1"/>
  <c r="L1175" i="1" a="1"/>
  <c r="L1175" i="1" s="1"/>
  <c r="K1173" i="1" a="1"/>
  <c r="K1173" i="1" s="1"/>
  <c r="J1162" i="1" a="1"/>
  <c r="J1162" i="1" s="1"/>
  <c r="K1168" i="1" a="1"/>
  <c r="K1168" i="1" s="1"/>
  <c r="J1166" i="1" a="1"/>
  <c r="J1166" i="1" s="1"/>
  <c r="L1165" i="1" a="1"/>
  <c r="L1165" i="1" s="1"/>
  <c r="J1167" i="1" a="1"/>
  <c r="J1167" i="1" s="1"/>
  <c r="J1165" i="1" a="1"/>
  <c r="J1165" i="1" s="1"/>
  <c r="J1163" i="1" a="1"/>
  <c r="J1163" i="1" s="1"/>
  <c r="K1165" i="1" a="1"/>
  <c r="K1165" i="1" s="1"/>
  <c r="L1166" i="1" a="1"/>
  <c r="L1166" i="1" s="1"/>
  <c r="K1164" i="1" a="1"/>
  <c r="K1164" i="1" s="1"/>
  <c r="J1170" i="1" a="1"/>
  <c r="J1170" i="1" s="1"/>
  <c r="L1168" i="1" a="1"/>
  <c r="L1168" i="1" s="1"/>
  <c r="K1166" i="1" a="1"/>
  <c r="K1166" i="1" s="1"/>
  <c r="L1162" i="1" a="1"/>
  <c r="L1162" i="1" s="1"/>
  <c r="L1167" i="1" a="1"/>
  <c r="L1167" i="1" s="1"/>
  <c r="J1168" i="1" a="1"/>
  <c r="J1168" i="1" s="1"/>
  <c r="L1163" i="1" a="1"/>
  <c r="L1163" i="1" s="1"/>
  <c r="K1167" i="1" a="1"/>
  <c r="K1167" i="1" s="1"/>
  <c r="K1163" i="1" a="1"/>
  <c r="K1163" i="1" s="1"/>
  <c r="J1164" i="1" a="1"/>
  <c r="J1164" i="1" s="1"/>
  <c r="L1170" i="1" a="1"/>
  <c r="L1170" i="1" s="1"/>
  <c r="K1162" i="1" a="1"/>
  <c r="K1162" i="1" s="1"/>
  <c r="K1169" i="1" a="1"/>
  <c r="K1169" i="1" s="1"/>
  <c r="J1169" i="1" a="1"/>
  <c r="J1169" i="1" s="1"/>
  <c r="L1164" i="1" a="1"/>
  <c r="L1164" i="1" s="1"/>
  <c r="K1170" i="1" a="1"/>
  <c r="K1170" i="1" s="1"/>
  <c r="L1169" i="1" a="1"/>
  <c r="L1169" i="1" s="1"/>
  <c r="L1149" i="1" a="1"/>
  <c r="L1149" i="1" s="1"/>
  <c r="J1155" i="1" a="1"/>
  <c r="J1155" i="1" s="1"/>
  <c r="K1153" i="1" a="1"/>
  <c r="K1153" i="1" s="1"/>
  <c r="L1154" i="1" a="1"/>
  <c r="L1154" i="1" s="1"/>
  <c r="J1150" i="1" a="1"/>
  <c r="J1150" i="1" s="1"/>
  <c r="J1154" i="1" a="1"/>
  <c r="J1154" i="1" s="1"/>
  <c r="L1156" i="1" a="1"/>
  <c r="L1156" i="1" s="1"/>
  <c r="K1156" i="1" a="1"/>
  <c r="K1156" i="1" s="1"/>
  <c r="J1156" i="1" a="1"/>
  <c r="J1156" i="1" s="1"/>
  <c r="K1154" i="1" a="1"/>
  <c r="K1154" i="1" s="1"/>
  <c r="K1150" i="1" a="1"/>
  <c r="K1150" i="1" s="1"/>
  <c r="L1155" i="1" a="1"/>
  <c r="L1155" i="1" s="1"/>
  <c r="J1153" i="1" a="1"/>
  <c r="J1153" i="1" s="1"/>
  <c r="L1150" i="1" a="1"/>
  <c r="L1150" i="1" s="1"/>
  <c r="K1149" i="1" a="1"/>
  <c r="K1149" i="1" s="1"/>
  <c r="J1149" i="1" a="1"/>
  <c r="J1149" i="1" s="1"/>
  <c r="L1153" i="1" a="1"/>
  <c r="L1153" i="1" s="1"/>
  <c r="K1155" i="1" a="1"/>
  <c r="K1155" i="1" s="1"/>
  <c r="K1146" i="1" a="1"/>
  <c r="K1146" i="1" s="1"/>
  <c r="J1143" i="1" a="1"/>
  <c r="J1143" i="1" s="1"/>
  <c r="L1143" i="1" a="1"/>
  <c r="L1143" i="1" s="1"/>
  <c r="L1144" i="1" a="1"/>
  <c r="L1144" i="1" s="1"/>
  <c r="K1143" i="1" a="1"/>
  <c r="K1143" i="1" s="1"/>
  <c r="J1148" i="1" a="1"/>
  <c r="J1148" i="1" s="1"/>
  <c r="K1145" i="1" a="1"/>
  <c r="K1145" i="1" s="1"/>
  <c r="L1145" i="1" a="1"/>
  <c r="L1145" i="1" s="1"/>
  <c r="L1148" i="1" a="1"/>
  <c r="L1148" i="1" s="1"/>
  <c r="K1147" i="1" a="1"/>
  <c r="K1147" i="1" s="1"/>
  <c r="J1145" i="1" a="1"/>
  <c r="J1145" i="1" s="1"/>
  <c r="L1141" i="1" a="1"/>
  <c r="L1141" i="1" s="1"/>
  <c r="K1142" i="1" a="1"/>
  <c r="K1142" i="1" s="1"/>
  <c r="J1142" i="1" a="1"/>
  <c r="J1142" i="1" s="1"/>
  <c r="K1148" i="1" a="1"/>
  <c r="K1148" i="1" s="1"/>
  <c r="L1146" i="1" a="1"/>
  <c r="L1146" i="1" s="1"/>
  <c r="K1144" i="1" a="1"/>
  <c r="K1144" i="1" s="1"/>
  <c r="L1147" i="1" a="1"/>
  <c r="L1147" i="1" s="1"/>
  <c r="J1147" i="1" a="1"/>
  <c r="J1147" i="1" s="1"/>
  <c r="L1142" i="1" a="1"/>
  <c r="L1142" i="1" s="1"/>
  <c r="J1146" i="1" a="1"/>
  <c r="J1146" i="1" s="1"/>
  <c r="J1144" i="1" a="1"/>
  <c r="J1144" i="1" s="1"/>
  <c r="K1141" i="1" a="1"/>
  <c r="K1141" i="1" s="1"/>
  <c r="K1138" i="1" a="1"/>
  <c r="K1138" i="1" s="1"/>
  <c r="L1140" i="1" a="1"/>
  <c r="L1140" i="1" s="1"/>
  <c r="K1139" i="1" a="1"/>
  <c r="K1139" i="1" s="1"/>
  <c r="J1139" i="1" a="1"/>
  <c r="J1139" i="1" s="1"/>
  <c r="J1141" i="1" a="1"/>
  <c r="J1141" i="1" s="1"/>
  <c r="J1138" i="1" a="1"/>
  <c r="J1138" i="1" s="1"/>
  <c r="K1140" i="1" a="1"/>
  <c r="K1140" i="1" s="1"/>
  <c r="J1140" i="1" a="1"/>
  <c r="J1140" i="1" s="1"/>
  <c r="L1138" i="1" a="1"/>
  <c r="L1138" i="1" s="1"/>
  <c r="L1139" i="1" a="1"/>
  <c r="L1139" i="1" s="1"/>
  <c r="J1494" i="1" a="1"/>
  <c r="J1494" i="1" s="1"/>
  <c r="K1487" i="1" a="1"/>
  <c r="K1487" i="1" s="1"/>
  <c r="L1494" i="1" a="1"/>
  <c r="L1494" i="1" s="1"/>
  <c r="J1492" i="1" a="1"/>
  <c r="J1492" i="1" s="1"/>
  <c r="J1485" i="1" a="1"/>
  <c r="J1485" i="1" s="1"/>
  <c r="L1485" i="1" a="1"/>
  <c r="L1485" i="1" s="1"/>
  <c r="K1485" i="1" a="1"/>
  <c r="K1485" i="1" s="1"/>
  <c r="L1487" i="1" a="1"/>
  <c r="L1487" i="1" s="1"/>
  <c r="L1492" i="1" a="1"/>
  <c r="L1492" i="1" s="1"/>
  <c r="K1492" i="1" a="1"/>
  <c r="K1492" i="1" s="1"/>
  <c r="J1487" i="1" a="1"/>
  <c r="J1487" i="1" s="1"/>
  <c r="K1494" i="1" a="1"/>
  <c r="K1494" i="1" s="1"/>
  <c r="L1458" i="1" a="1"/>
  <c r="L1458" i="1" s="1"/>
  <c r="K1458" i="1" a="1"/>
  <c r="K1458" i="1" s="1"/>
  <c r="J1455" i="1" a="1"/>
  <c r="J1455" i="1" s="1"/>
  <c r="J1457" i="1" a="1"/>
  <c r="J1457" i="1" s="1"/>
  <c r="K1457" i="1" a="1"/>
  <c r="K1457" i="1" s="1"/>
  <c r="L1457" i="1" a="1"/>
  <c r="L1457" i="1" s="1"/>
  <c r="J1456" i="1" a="1"/>
  <c r="J1456" i="1" s="1"/>
  <c r="L1456" i="1" a="1"/>
  <c r="L1456" i="1" s="1"/>
  <c r="K1456" i="1" a="1"/>
  <c r="K1456" i="1" s="1"/>
  <c r="K1455" i="1" a="1"/>
  <c r="K1455" i="1" s="1"/>
  <c r="J1458" i="1" a="1"/>
  <c r="J1458" i="1" s="1"/>
  <c r="L1455" i="1" a="1"/>
  <c r="L1455" i="1" s="1"/>
  <c r="J1446" i="1" a="1"/>
  <c r="J1446" i="1" s="1"/>
  <c r="K1448" i="1" a="1"/>
  <c r="K1448" i="1" s="1"/>
  <c r="L1446" i="1" a="1"/>
  <c r="L1446" i="1" s="1"/>
  <c r="L1452" i="1" a="1"/>
  <c r="L1452" i="1" s="1"/>
  <c r="L1450" i="1" a="1"/>
  <c r="L1450" i="1" s="1"/>
  <c r="K1449" i="1" a="1"/>
  <c r="K1449" i="1" s="1"/>
  <c r="J1452" i="1" a="1"/>
  <c r="J1452" i="1" s="1"/>
  <c r="L1453" i="1" a="1"/>
  <c r="L1453" i="1" s="1"/>
  <c r="L1454" i="1" a="1"/>
  <c r="L1454" i="1" s="1"/>
  <c r="L1448" i="1" a="1"/>
  <c r="L1448" i="1" s="1"/>
  <c r="K1454" i="1" a="1"/>
  <c r="K1454" i="1" s="1"/>
  <c r="J1454" i="1" a="1"/>
  <c r="J1454" i="1" s="1"/>
  <c r="K1453" i="1" a="1"/>
  <c r="K1453" i="1" s="1"/>
  <c r="J1453" i="1" a="1"/>
  <c r="J1453" i="1" s="1"/>
  <c r="K1452" i="1" a="1"/>
  <c r="K1452" i="1" s="1"/>
  <c r="K1450" i="1" a="1"/>
  <c r="K1450" i="1" s="1"/>
  <c r="J1450" i="1" a="1"/>
  <c r="J1450" i="1" s="1"/>
  <c r="L1449" i="1" a="1"/>
  <c r="L1449" i="1" s="1"/>
  <c r="J1448" i="1" a="1"/>
  <c r="J1448" i="1" s="1"/>
  <c r="K1447" i="1" a="1"/>
  <c r="K1447" i="1" s="1"/>
  <c r="K1451" i="1" a="1"/>
  <c r="K1451" i="1" s="1"/>
  <c r="L1451" i="1" a="1"/>
  <c r="L1451" i="1" s="1"/>
  <c r="J1451" i="1" a="1"/>
  <c r="J1451" i="1" s="1"/>
  <c r="J1449" i="1" a="1"/>
  <c r="J1449" i="1" s="1"/>
  <c r="K1446" i="1" a="1"/>
  <c r="K1446" i="1" s="1"/>
  <c r="J1447" i="1" a="1"/>
  <c r="J1447" i="1" s="1"/>
  <c r="L1447" i="1" a="1"/>
  <c r="L1447" i="1" s="1"/>
  <c r="L1445" i="1" a="1"/>
  <c r="L1445" i="1" s="1"/>
  <c r="J1445" i="1" a="1"/>
  <c r="J1445" i="1" s="1"/>
  <c r="K1437" i="1" a="1"/>
  <c r="K1437" i="1" s="1"/>
  <c r="L1442" i="1" a="1"/>
  <c r="L1442" i="1" s="1"/>
  <c r="K1438" i="1" a="1"/>
  <c r="K1438" i="1" s="1"/>
  <c r="K1443" i="1" a="1"/>
  <c r="K1443" i="1" s="1"/>
  <c r="J1438" i="1" a="1"/>
  <c r="J1438" i="1" s="1"/>
  <c r="L1443" i="1" a="1"/>
  <c r="L1443" i="1" s="1"/>
  <c r="J1443" i="1" a="1"/>
  <c r="J1443" i="1" s="1"/>
  <c r="K1441" i="1" a="1"/>
  <c r="K1441" i="1" s="1"/>
  <c r="J1441" i="1" a="1"/>
  <c r="J1441" i="1" s="1"/>
  <c r="J1440" i="1" a="1"/>
  <c r="J1440" i="1" s="1"/>
  <c r="L1438" i="1" a="1"/>
  <c r="L1438" i="1" s="1"/>
  <c r="J1437" i="1" a="1"/>
  <c r="J1437" i="1" s="1"/>
  <c r="L1440" i="1" a="1"/>
  <c r="L1440" i="1" s="1"/>
  <c r="L1439" i="1" a="1"/>
  <c r="L1439" i="1" s="1"/>
  <c r="K1440" i="1" a="1"/>
  <c r="K1440" i="1" s="1"/>
  <c r="K1439" i="1" a="1"/>
  <c r="K1439" i="1" s="1"/>
  <c r="J1439" i="1" a="1"/>
  <c r="J1439" i="1" s="1"/>
  <c r="L1437" i="1" a="1"/>
  <c r="L1437" i="1" s="1"/>
  <c r="K1444" i="1" a="1"/>
  <c r="K1444" i="1" s="1"/>
  <c r="L1441" i="1" a="1"/>
  <c r="L1441" i="1" s="1"/>
  <c r="J1444" i="1" a="1"/>
  <c r="J1444" i="1" s="1"/>
  <c r="K1445" i="1" a="1"/>
  <c r="K1445" i="1" s="1"/>
  <c r="L1444" i="1" a="1"/>
  <c r="L1444" i="1" s="1"/>
  <c r="K1442" i="1" a="1"/>
  <c r="K1442" i="1" s="1"/>
  <c r="J1442" i="1" a="1"/>
  <c r="J1442" i="1" s="1"/>
  <c r="J1434" i="1" a="1"/>
  <c r="J1434" i="1" s="1"/>
  <c r="K1433" i="1" a="1"/>
  <c r="K1433" i="1" s="1"/>
  <c r="L1436" i="1" a="1"/>
  <c r="L1436" i="1" s="1"/>
  <c r="J1432" i="1" a="1"/>
  <c r="J1432" i="1" s="1"/>
  <c r="L1430" i="1" a="1"/>
  <c r="L1430" i="1" s="1"/>
  <c r="K1432" i="1" a="1"/>
  <c r="K1432" i="1" s="1"/>
  <c r="L1431" i="1" a="1"/>
  <c r="L1431" i="1" s="1"/>
  <c r="J1436" i="1" a="1"/>
  <c r="J1436" i="1" s="1"/>
  <c r="K1430" i="1" a="1"/>
  <c r="K1430" i="1" s="1"/>
  <c r="L1433" i="1" a="1"/>
  <c r="L1433" i="1" s="1"/>
  <c r="L1432" i="1" a="1"/>
  <c r="L1432" i="1" s="1"/>
  <c r="K1436" i="1" a="1"/>
  <c r="K1436" i="1" s="1"/>
  <c r="J1433" i="1" a="1"/>
  <c r="J1433" i="1" s="1"/>
  <c r="J1431" i="1" a="1"/>
  <c r="J1431" i="1" s="1"/>
  <c r="K1431" i="1" a="1"/>
  <c r="K1431" i="1" s="1"/>
  <c r="J1430" i="1" a="1"/>
  <c r="J1430" i="1" s="1"/>
  <c r="K1434" i="1" a="1"/>
  <c r="K1434" i="1" s="1"/>
  <c r="L1434" i="1" a="1"/>
  <c r="L1434" i="1" s="1"/>
  <c r="L1419" i="1" a="1"/>
  <c r="L1419" i="1" s="1"/>
  <c r="L1417" i="1" a="1"/>
  <c r="L1417" i="1" s="1"/>
  <c r="J1417" i="1" a="1"/>
  <c r="J1417" i="1" s="1"/>
  <c r="K1418" i="1" a="1"/>
  <c r="K1418" i="1" s="1"/>
  <c r="L1421" i="1" a="1"/>
  <c r="L1421" i="1" s="1"/>
  <c r="J1420" i="1" a="1"/>
  <c r="J1420" i="1" s="1"/>
  <c r="L1423" i="1" a="1"/>
  <c r="L1423" i="1" s="1"/>
  <c r="L1418" i="1" a="1"/>
  <c r="L1418" i="1" s="1"/>
  <c r="K1417" i="1" a="1"/>
  <c r="K1417" i="1" s="1"/>
  <c r="K1424" i="1" a="1"/>
  <c r="K1424" i="1" s="1"/>
  <c r="K1423" i="1" a="1"/>
  <c r="K1423" i="1" s="1"/>
  <c r="J1421" i="1" a="1"/>
  <c r="J1421" i="1" s="1"/>
  <c r="L1420" i="1" a="1"/>
  <c r="L1420" i="1" s="1"/>
  <c r="L1416" i="1" a="1"/>
  <c r="L1416" i="1" s="1"/>
  <c r="K1420" i="1" a="1"/>
  <c r="K1420" i="1" s="1"/>
  <c r="J1418" i="1" a="1"/>
  <c r="J1418" i="1" s="1"/>
  <c r="K1422" i="1" a="1"/>
  <c r="K1422" i="1" s="1"/>
  <c r="L1424" i="1" a="1"/>
  <c r="L1424" i="1" s="1"/>
  <c r="K1421" i="1" a="1"/>
  <c r="K1421" i="1" s="1"/>
  <c r="J1424" i="1" a="1"/>
  <c r="J1424" i="1" s="1"/>
  <c r="K1419" i="1" a="1"/>
  <c r="K1419" i="1" s="1"/>
  <c r="J1422" i="1" a="1"/>
  <c r="J1422" i="1" s="1"/>
  <c r="J1419" i="1" a="1"/>
  <c r="J1419" i="1" s="1"/>
  <c r="L1422" i="1" a="1"/>
  <c r="L1422" i="1" s="1"/>
  <c r="J1423" i="1" a="1"/>
  <c r="J1423" i="1" s="1"/>
  <c r="L1404" i="1" a="1"/>
  <c r="L1404" i="1" s="1"/>
  <c r="K1409" i="1" a="1"/>
  <c r="K1409" i="1" s="1"/>
  <c r="J1410" i="1" a="1"/>
  <c r="J1410" i="1" s="1"/>
  <c r="K1410" i="1" a="1"/>
  <c r="K1410" i="1" s="1"/>
  <c r="L1408" i="1" a="1"/>
  <c r="L1408" i="1" s="1"/>
  <c r="K1408" i="1" a="1"/>
  <c r="K1408" i="1" s="1"/>
  <c r="L1410" i="1" a="1"/>
  <c r="L1410" i="1" s="1"/>
  <c r="L1405" i="1" a="1"/>
  <c r="L1405" i="1" s="1"/>
  <c r="L1409" i="1" a="1"/>
  <c r="L1409" i="1" s="1"/>
  <c r="L1407" i="1" a="1"/>
  <c r="L1407" i="1" s="1"/>
  <c r="J1405" i="1" a="1"/>
  <c r="J1405" i="1" s="1"/>
  <c r="J1409" i="1" a="1"/>
  <c r="J1409" i="1" s="1"/>
  <c r="J1408" i="1" a="1"/>
  <c r="J1408" i="1" s="1"/>
  <c r="J1407" i="1" a="1"/>
  <c r="J1407" i="1" s="1"/>
  <c r="K1407" i="1" a="1"/>
  <c r="K1407" i="1" s="1"/>
  <c r="K1405" i="1" a="1"/>
  <c r="K1405" i="1" s="1"/>
  <c r="K1416" i="1" a="1"/>
  <c r="K1416" i="1" s="1"/>
  <c r="J1416" i="1" a="1"/>
  <c r="J1416" i="1" s="1"/>
  <c r="K1404" i="1" a="1"/>
  <c r="K1404" i="1" s="1"/>
  <c r="J1404" i="1" a="1"/>
  <c r="J1404" i="1" s="1"/>
  <c r="J1403" i="1" a="1"/>
  <c r="J1403" i="1" s="1"/>
  <c r="K1403" i="1" a="1"/>
  <c r="K1403" i="1" s="1"/>
  <c r="L1402" i="1" a="1"/>
  <c r="L1402" i="1" s="1"/>
  <c r="J1401" i="1" a="1"/>
  <c r="J1401" i="1" s="1"/>
  <c r="L1401" i="1" a="1"/>
  <c r="L1401" i="1" s="1"/>
  <c r="L1403" i="1" a="1"/>
  <c r="L1403" i="1" s="1"/>
  <c r="K1402" i="1" a="1"/>
  <c r="K1402" i="1" s="1"/>
  <c r="J1402" i="1" a="1"/>
  <c r="J1402" i="1" s="1"/>
  <c r="K1401" i="1" a="1"/>
  <c r="K1401" i="1" s="1"/>
  <c r="K1374" i="1" a="1"/>
  <c r="K1374" i="1" s="1"/>
  <c r="J1373" i="1" a="1"/>
  <c r="J1373" i="1" s="1"/>
  <c r="L1370" i="1" a="1"/>
  <c r="L1370" i="1" s="1"/>
  <c r="K1369" i="1" a="1"/>
  <c r="K1369" i="1" s="1"/>
  <c r="K1371" i="1" a="1"/>
  <c r="K1371" i="1" s="1"/>
  <c r="K1373" i="1" a="1"/>
  <c r="K1373" i="1" s="1"/>
  <c r="K1372" i="1" a="1"/>
  <c r="K1372" i="1" s="1"/>
  <c r="J1370" i="1" a="1"/>
  <c r="J1370" i="1" s="1"/>
  <c r="J1372" i="1" a="1"/>
  <c r="J1372" i="1" s="1"/>
  <c r="L1374" i="1" a="1"/>
  <c r="L1374" i="1" s="1"/>
  <c r="J1371" i="1" a="1"/>
  <c r="J1371" i="1" s="1"/>
  <c r="J1374" i="1" a="1"/>
  <c r="J1374" i="1" s="1"/>
  <c r="L1373" i="1" a="1"/>
  <c r="L1373" i="1" s="1"/>
  <c r="K1370" i="1" a="1"/>
  <c r="K1370" i="1" s="1"/>
  <c r="L1369" i="1" a="1"/>
  <c r="L1369" i="1" s="1"/>
  <c r="J1369" i="1" a="1"/>
  <c r="J1369" i="1" s="1"/>
  <c r="L1372" i="1" a="1"/>
  <c r="L1372" i="1" s="1"/>
  <c r="L1371" i="1" a="1"/>
  <c r="L1371" i="1" s="1"/>
  <c r="K1363" i="1" a="1"/>
  <c r="K1363" i="1" s="1"/>
  <c r="L1368" i="1" a="1"/>
  <c r="L1368" i="1" s="1"/>
  <c r="K1368" i="1" a="1"/>
  <c r="K1368" i="1" s="1"/>
  <c r="J1368" i="1" a="1"/>
  <c r="J1368" i="1" s="1"/>
  <c r="L1367" i="1" a="1"/>
  <c r="L1367" i="1" s="1"/>
  <c r="K1364" i="1" a="1"/>
  <c r="K1364" i="1" s="1"/>
  <c r="L1360" i="1" a="1"/>
  <c r="L1360" i="1" s="1"/>
  <c r="L1361" i="1" a="1"/>
  <c r="L1361" i="1" s="1"/>
  <c r="K1367" i="1" a="1"/>
  <c r="K1367" i="1" s="1"/>
  <c r="J1367" i="1" a="1"/>
  <c r="J1367" i="1" s="1"/>
  <c r="J1365" i="1" a="1"/>
  <c r="J1365" i="1" s="1"/>
  <c r="L1365" i="1" a="1"/>
  <c r="L1365" i="1" s="1"/>
  <c r="L1366" i="1" a="1"/>
  <c r="L1366" i="1" s="1"/>
  <c r="J1360" i="1" a="1"/>
  <c r="J1360" i="1" s="1"/>
  <c r="K1365" i="1" a="1"/>
  <c r="K1365" i="1" s="1"/>
  <c r="K1366" i="1" a="1"/>
  <c r="K1366" i="1" s="1"/>
  <c r="J1366" i="1" a="1"/>
  <c r="J1366" i="1" s="1"/>
  <c r="J1362" i="1" a="1"/>
  <c r="J1362" i="1" s="1"/>
  <c r="J1364" i="1" a="1"/>
  <c r="J1364" i="1" s="1"/>
  <c r="L1362" i="1" a="1"/>
  <c r="L1362" i="1" s="1"/>
  <c r="J1363" i="1" a="1"/>
  <c r="J1363" i="1" s="1"/>
  <c r="K1362" i="1" a="1"/>
  <c r="K1362" i="1" s="1"/>
  <c r="J1361" i="1" a="1"/>
  <c r="J1361" i="1" s="1"/>
  <c r="K1360" i="1" a="1"/>
  <c r="K1360" i="1" s="1"/>
  <c r="L1363" i="1" a="1"/>
  <c r="L1363" i="1" s="1"/>
  <c r="L1364" i="1" a="1"/>
  <c r="L1364" i="1" s="1"/>
  <c r="K1361" i="1" a="1"/>
  <c r="K1361" i="1" s="1"/>
  <c r="J1353" i="1" a="1"/>
  <c r="J1353" i="1" s="1"/>
  <c r="J1350" i="1" a="1"/>
  <c r="J1350" i="1" s="1"/>
  <c r="L1357" i="1" a="1"/>
  <c r="L1357" i="1" s="1"/>
  <c r="K1352" i="1" a="1"/>
  <c r="K1352" i="1" s="1"/>
  <c r="K1355" i="1" a="1"/>
  <c r="K1355" i="1" s="1"/>
  <c r="L1358" i="1" a="1"/>
  <c r="L1358" i="1" s="1"/>
  <c r="K1357" i="1" a="1"/>
  <c r="K1357" i="1" s="1"/>
  <c r="J1358" i="1" a="1"/>
  <c r="J1358" i="1" s="1"/>
  <c r="J1357" i="1" a="1"/>
  <c r="J1357" i="1" s="1"/>
  <c r="L1355" i="1" a="1"/>
  <c r="L1355" i="1" s="1"/>
  <c r="J1355" i="1" a="1"/>
  <c r="J1355" i="1" s="1"/>
  <c r="K1354" i="1" a="1"/>
  <c r="K1354" i="1" s="1"/>
  <c r="J1354" i="1" a="1"/>
  <c r="J1354" i="1" s="1"/>
  <c r="L1353" i="1" a="1"/>
  <c r="L1353" i="1" s="1"/>
  <c r="J1356" i="1" a="1"/>
  <c r="J1356" i="1" s="1"/>
  <c r="L1350" i="1" a="1"/>
  <c r="L1350" i="1" s="1"/>
  <c r="K1353" i="1" a="1"/>
  <c r="K1353" i="1" s="1"/>
  <c r="J1352" i="1" a="1"/>
  <c r="J1352" i="1" s="1"/>
  <c r="K1350" i="1" a="1"/>
  <c r="K1350" i="1" s="1"/>
  <c r="K1356" i="1" a="1"/>
  <c r="K1356" i="1" s="1"/>
  <c r="L1359" i="1" a="1"/>
  <c r="L1359" i="1" s="1"/>
  <c r="K1359" i="1" a="1"/>
  <c r="K1359" i="1" s="1"/>
  <c r="L1354" i="1" a="1"/>
  <c r="L1354" i="1" s="1"/>
  <c r="L1352" i="1" a="1"/>
  <c r="L1352" i="1" s="1"/>
  <c r="K1358" i="1" a="1"/>
  <c r="K1358" i="1" s="1"/>
  <c r="L1356" i="1" a="1"/>
  <c r="L1356" i="1" s="1"/>
  <c r="J1359" i="1" a="1"/>
  <c r="J1359" i="1" s="1"/>
  <c r="L1349" i="1" a="1"/>
  <c r="L1349" i="1" s="1"/>
  <c r="K1347" i="1" a="1"/>
  <c r="K1347" i="1" s="1"/>
  <c r="L1348" i="1" a="1"/>
  <c r="L1348" i="1" s="1"/>
  <c r="J1340" i="1" a="1"/>
  <c r="J1340" i="1" s="1"/>
  <c r="J1347" i="1" a="1"/>
  <c r="J1347" i="1" s="1"/>
  <c r="L1339" i="1" a="1"/>
  <c r="L1339" i="1" s="1"/>
  <c r="K1349" i="1" a="1"/>
  <c r="K1349" i="1" s="1"/>
  <c r="J1349" i="1" a="1"/>
  <c r="J1349" i="1" s="1"/>
  <c r="J1348" i="1" a="1"/>
  <c r="J1348" i="1" s="1"/>
  <c r="L1347" i="1" a="1"/>
  <c r="L1347" i="1" s="1"/>
  <c r="J1346" i="1" a="1"/>
  <c r="J1346" i="1" s="1"/>
  <c r="K1339" i="1" a="1"/>
  <c r="K1339" i="1" s="1"/>
  <c r="K1340" i="1" a="1"/>
  <c r="K1340" i="1" s="1"/>
  <c r="J1339" i="1" a="1"/>
  <c r="J1339" i="1" s="1"/>
  <c r="K1346" i="1" a="1"/>
  <c r="K1346" i="1" s="1"/>
  <c r="L1346" i="1" a="1"/>
  <c r="L1346" i="1" s="1"/>
  <c r="L1340" i="1" a="1"/>
  <c r="L1340" i="1" s="1"/>
  <c r="L1338" i="1" a="1"/>
  <c r="L1338" i="1" s="1"/>
  <c r="K1348" i="1" a="1"/>
  <c r="K1348" i="1" s="1"/>
  <c r="K1335" i="1" a="1"/>
  <c r="K1335" i="1" s="1"/>
  <c r="J1332" i="1" a="1"/>
  <c r="J1332" i="1" s="1"/>
  <c r="J1335" i="1" a="1"/>
  <c r="J1335" i="1" s="1"/>
  <c r="K1334" i="1" a="1"/>
  <c r="K1334" i="1" s="1"/>
  <c r="L1333" i="1" a="1"/>
  <c r="L1333" i="1" s="1"/>
  <c r="K1337" i="1" a="1"/>
  <c r="K1337" i="1" s="1"/>
  <c r="J1337" i="1" a="1"/>
  <c r="J1337" i="1" s="1"/>
  <c r="L1336" i="1" a="1"/>
  <c r="L1336" i="1" s="1"/>
  <c r="J1334" i="1" a="1"/>
  <c r="J1334" i="1" s="1"/>
  <c r="J1333" i="1" a="1"/>
  <c r="J1333" i="1" s="1"/>
  <c r="L1335" i="1" a="1"/>
  <c r="L1335" i="1" s="1"/>
  <c r="L1334" i="1" a="1"/>
  <c r="L1334" i="1" s="1"/>
  <c r="K1332" i="1" a="1"/>
  <c r="K1332" i="1" s="1"/>
  <c r="L1332" i="1" a="1"/>
  <c r="L1332" i="1" s="1"/>
  <c r="K1336" i="1" a="1"/>
  <c r="K1336" i="1" s="1"/>
  <c r="K1333" i="1" a="1"/>
  <c r="K1333" i="1" s="1"/>
  <c r="K1338" i="1" a="1"/>
  <c r="K1338" i="1" s="1"/>
  <c r="J1336" i="1" a="1"/>
  <c r="J1336" i="1" s="1"/>
  <c r="J1338" i="1" a="1"/>
  <c r="J1338" i="1" s="1"/>
  <c r="L1337" i="1" a="1"/>
  <c r="L1337" i="1" s="1"/>
  <c r="K1325" i="1" a="1"/>
  <c r="K1325" i="1" s="1"/>
  <c r="J1325" i="1" a="1"/>
  <c r="J1325" i="1" s="1"/>
  <c r="L1323" i="1" a="1"/>
  <c r="L1323" i="1" s="1"/>
  <c r="L1319" i="1" a="1"/>
  <c r="L1319" i="1" s="1"/>
  <c r="K1317" i="1" a="1"/>
  <c r="K1317" i="1" s="1"/>
  <c r="L1317" i="1" a="1"/>
  <c r="L1317" i="1" s="1"/>
  <c r="J1320" i="1" a="1"/>
  <c r="J1320" i="1" s="1"/>
  <c r="L1318" i="1" a="1"/>
  <c r="L1318" i="1" s="1"/>
  <c r="J1324" i="1" a="1"/>
  <c r="J1324" i="1" s="1"/>
  <c r="L1324" i="1" a="1"/>
  <c r="L1324" i="1" s="1"/>
  <c r="K1323" i="1" a="1"/>
  <c r="K1323" i="1" s="1"/>
  <c r="J1323" i="1" a="1"/>
  <c r="J1323" i="1" s="1"/>
  <c r="J1319" i="1" a="1"/>
  <c r="J1319" i="1" s="1"/>
  <c r="K1324" i="1" a="1"/>
  <c r="K1324" i="1" s="1"/>
  <c r="K1321" i="1" a="1"/>
  <c r="K1321" i="1" s="1"/>
  <c r="J1318" i="1" a="1"/>
  <c r="J1318" i="1" s="1"/>
  <c r="L1320" i="1" a="1"/>
  <c r="L1320" i="1" s="1"/>
  <c r="K1320" i="1" a="1"/>
  <c r="K1320" i="1" s="1"/>
  <c r="K1318" i="1" a="1"/>
  <c r="K1318" i="1" s="1"/>
  <c r="L1325" i="1" a="1"/>
  <c r="L1325" i="1" s="1"/>
  <c r="J1321" i="1" a="1"/>
  <c r="J1321" i="1" s="1"/>
  <c r="K1319" i="1" a="1"/>
  <c r="K1319" i="1" s="1"/>
  <c r="J1317" i="1" a="1"/>
  <c r="J1317" i="1" s="1"/>
  <c r="L1326" i="1" a="1"/>
  <c r="L1326" i="1" s="1"/>
  <c r="K1326" i="1" a="1"/>
  <c r="K1326" i="1" s="1"/>
  <c r="J1326" i="1" a="1"/>
  <c r="J1326" i="1" s="1"/>
  <c r="L1321" i="1" a="1"/>
  <c r="L1321" i="1" s="1"/>
  <c r="J1262" i="1" a="1"/>
  <c r="J1262" i="1" s="1"/>
  <c r="K1260" i="1" a="1"/>
  <c r="K1260" i="1" s="1"/>
  <c r="L1262" i="1" a="1"/>
  <c r="L1262" i="1" s="1"/>
  <c r="K1258" i="1" a="1"/>
  <c r="K1258" i="1" s="1"/>
  <c r="K1257" i="1" a="1"/>
  <c r="K1257" i="1" s="1"/>
  <c r="J1259" i="1" a="1"/>
  <c r="J1259" i="1" s="1"/>
  <c r="L1263" i="1" a="1"/>
  <c r="L1263" i="1" s="1"/>
  <c r="L1258" i="1" a="1"/>
  <c r="L1258" i="1" s="1"/>
  <c r="J1261" i="1" a="1"/>
  <c r="J1261" i="1" s="1"/>
  <c r="K1263" i="1" a="1"/>
  <c r="K1263" i="1" s="1"/>
  <c r="J1260" i="1" a="1"/>
  <c r="J1260" i="1" s="1"/>
  <c r="L1259" i="1" a="1"/>
  <c r="L1259" i="1" s="1"/>
  <c r="L1260" i="1" a="1"/>
  <c r="L1260" i="1" s="1"/>
  <c r="J1257" i="1" a="1"/>
  <c r="J1257" i="1" s="1"/>
  <c r="K1259" i="1" a="1"/>
  <c r="K1259" i="1" s="1"/>
  <c r="J1263" i="1" a="1"/>
  <c r="J1263" i="1" s="1"/>
  <c r="L1257" i="1" a="1"/>
  <c r="L1257" i="1" s="1"/>
  <c r="K1262" i="1" a="1"/>
  <c r="K1262" i="1" s="1"/>
  <c r="J1258" i="1" a="1"/>
  <c r="J1258" i="1" s="1"/>
  <c r="L1261" i="1" a="1"/>
  <c r="L1261" i="1" s="1"/>
  <c r="K1261" i="1" a="1"/>
  <c r="K1261" i="1" s="1"/>
  <c r="L1256" i="1" a="1"/>
  <c r="L1256" i="1" s="1"/>
  <c r="J1252" i="1" a="1"/>
  <c r="J1252" i="1" s="1"/>
  <c r="K1255" i="1" a="1"/>
  <c r="K1255" i="1" s="1"/>
  <c r="K1256" i="1" a="1"/>
  <c r="K1256" i="1" s="1"/>
  <c r="J1256" i="1" a="1"/>
  <c r="J1256" i="1" s="1"/>
  <c r="J1251" i="1" a="1"/>
  <c r="J1251" i="1" s="1"/>
  <c r="K1252" i="1" a="1"/>
  <c r="K1252" i="1" s="1"/>
  <c r="K1248" i="1" a="1"/>
  <c r="K1248" i="1" s="1"/>
  <c r="K1254" i="1" a="1"/>
  <c r="K1254" i="1" s="1"/>
  <c r="L1248" i="1" a="1"/>
  <c r="L1248" i="1" s="1"/>
  <c r="L1255" i="1" a="1"/>
  <c r="L1255" i="1" s="1"/>
  <c r="J1255" i="1" a="1"/>
  <c r="J1255" i="1" s="1"/>
  <c r="K1253" i="1" a="1"/>
  <c r="K1253" i="1" s="1"/>
  <c r="L1253" i="1" a="1"/>
  <c r="L1253" i="1" s="1"/>
  <c r="J1249" i="1" a="1"/>
  <c r="J1249" i="1" s="1"/>
  <c r="K1251" i="1" a="1"/>
  <c r="K1251" i="1" s="1"/>
  <c r="L1251" i="1" a="1"/>
  <c r="L1251" i="1" s="1"/>
  <c r="J1250" i="1" a="1"/>
  <c r="J1250" i="1" s="1"/>
  <c r="L1250" i="1" a="1"/>
  <c r="L1250" i="1" s="1"/>
  <c r="J1254" i="1" a="1"/>
  <c r="J1254" i="1" s="1"/>
  <c r="L1249" i="1" a="1"/>
  <c r="L1249" i="1" s="1"/>
  <c r="K1249" i="1" a="1"/>
  <c r="K1249" i="1" s="1"/>
  <c r="L1252" i="1" a="1"/>
  <c r="L1252" i="1" s="1"/>
  <c r="J1248" i="1" a="1"/>
  <c r="J1248" i="1" s="1"/>
  <c r="L1254" i="1" a="1"/>
  <c r="L1254" i="1" s="1"/>
  <c r="J1253" i="1" a="1"/>
  <c r="J1253" i="1" s="1"/>
  <c r="K1250" i="1" a="1"/>
  <c r="K1250" i="1" s="1"/>
  <c r="L1246" i="1" a="1"/>
  <c r="L1246" i="1" s="1"/>
  <c r="K1239" i="1" a="1"/>
  <c r="K1239" i="1" s="1"/>
  <c r="J1239" i="1" a="1"/>
  <c r="J1239" i="1" s="1"/>
  <c r="J1240" i="1" a="1"/>
  <c r="J1240" i="1" s="1"/>
  <c r="L1245" i="1" a="1"/>
  <c r="L1245" i="1" s="1"/>
  <c r="L1247" i="1" a="1"/>
  <c r="L1247" i="1" s="1"/>
  <c r="J1247" i="1" a="1"/>
  <c r="J1247" i="1" s="1"/>
  <c r="J1241" i="1" a="1"/>
  <c r="J1241" i="1" s="1"/>
  <c r="L1242" i="1" a="1"/>
  <c r="L1242" i="1" s="1"/>
  <c r="K1242" i="1" a="1"/>
  <c r="K1242" i="1" s="1"/>
  <c r="K1245" i="1" a="1"/>
  <c r="K1245" i="1" s="1"/>
  <c r="K1246" i="1" a="1"/>
  <c r="K1246" i="1" s="1"/>
  <c r="J1245" i="1" a="1"/>
  <c r="J1245" i="1" s="1"/>
  <c r="L1241" i="1" a="1"/>
  <c r="L1241" i="1" s="1"/>
  <c r="L1244" i="1" a="1"/>
  <c r="L1244" i="1" s="1"/>
  <c r="J1244" i="1" a="1"/>
  <c r="J1244" i="1" s="1"/>
  <c r="J1242" i="1" a="1"/>
  <c r="J1242" i="1" s="1"/>
  <c r="K1240" i="1" a="1"/>
  <c r="K1240" i="1" s="1"/>
  <c r="J1243" i="1" a="1"/>
  <c r="J1243" i="1" s="1"/>
  <c r="L1243" i="1" a="1"/>
  <c r="L1243" i="1" s="1"/>
  <c r="K1241" i="1" a="1"/>
  <c r="K1241" i="1" s="1"/>
  <c r="L1239" i="1" a="1"/>
  <c r="L1239" i="1" s="1"/>
  <c r="K1247" i="1" a="1"/>
  <c r="K1247" i="1" s="1"/>
  <c r="J1246" i="1" a="1"/>
  <c r="J1246" i="1" s="1"/>
  <c r="K1243" i="1" a="1"/>
  <c r="K1243" i="1" s="1"/>
  <c r="L1240" i="1" a="1"/>
  <c r="L1240" i="1" s="1"/>
  <c r="K1244" i="1" a="1"/>
  <c r="K1244" i="1" s="1"/>
  <c r="L1238" i="1" a="1"/>
  <c r="L1238" i="1" s="1"/>
  <c r="K1231" i="1" a="1"/>
  <c r="K1231" i="1" s="1"/>
  <c r="L1232" i="1" a="1"/>
  <c r="L1232" i="1" s="1"/>
  <c r="L1231" i="1" a="1"/>
  <c r="L1231" i="1" s="1"/>
  <c r="J1231" i="1" a="1"/>
  <c r="J1231" i="1" s="1"/>
  <c r="K1238" i="1" a="1"/>
  <c r="K1238" i="1" s="1"/>
  <c r="J1236" i="1" a="1"/>
  <c r="J1236" i="1" s="1"/>
  <c r="J1238" i="1" a="1"/>
  <c r="J1238" i="1" s="1"/>
  <c r="J1235" i="1" a="1"/>
  <c r="J1235" i="1" s="1"/>
  <c r="L1237" i="1" a="1"/>
  <c r="L1237" i="1" s="1"/>
  <c r="J1234" i="1" a="1"/>
  <c r="J1234" i="1" s="1"/>
  <c r="J1233" i="1" a="1"/>
  <c r="J1233" i="1" s="1"/>
  <c r="K1237" i="1" a="1"/>
  <c r="K1237" i="1" s="1"/>
  <c r="J1232" i="1" a="1"/>
  <c r="J1232" i="1" s="1"/>
  <c r="L1235" i="1" a="1"/>
  <c r="L1235" i="1" s="1"/>
  <c r="K1233" i="1" a="1"/>
  <c r="K1233" i="1" s="1"/>
  <c r="J1237" i="1" a="1"/>
  <c r="J1237" i="1" s="1"/>
  <c r="L1236" i="1" a="1"/>
  <c r="L1236" i="1" s="1"/>
  <c r="K1235" i="1" a="1"/>
  <c r="K1235" i="1" s="1"/>
  <c r="K1234" i="1" a="1"/>
  <c r="K1234" i="1" s="1"/>
  <c r="J1230" i="1" a="1"/>
  <c r="J1230" i="1" s="1"/>
  <c r="L1233" i="1" a="1"/>
  <c r="L1233" i="1" s="1"/>
  <c r="K1236" i="1" a="1"/>
  <c r="K1236" i="1" s="1"/>
  <c r="L1230" i="1" a="1"/>
  <c r="L1230" i="1" s="1"/>
  <c r="K1230" i="1" a="1"/>
  <c r="K1230" i="1" s="1"/>
  <c r="K1232" i="1" a="1"/>
  <c r="K1232" i="1" s="1"/>
  <c r="L1234" i="1" a="1"/>
  <c r="L1234" i="1" s="1"/>
  <c r="L1227" i="1" a="1"/>
  <c r="L1227" i="1" s="1"/>
  <c r="J1225" i="1" a="1"/>
  <c r="J1225" i="1" s="1"/>
  <c r="L1229" i="1" a="1"/>
  <c r="L1229" i="1" s="1"/>
  <c r="K1229" i="1" a="1"/>
  <c r="K1229" i="1" s="1"/>
  <c r="K1225" i="1" a="1"/>
  <c r="K1225" i="1" s="1"/>
  <c r="K1223" i="1" a="1"/>
  <c r="K1223" i="1" s="1"/>
  <c r="J1229" i="1" a="1"/>
  <c r="J1229" i="1" s="1"/>
  <c r="L1224" i="1" a="1"/>
  <c r="L1224" i="1" s="1"/>
  <c r="L1228" i="1" a="1"/>
  <c r="L1228" i="1" s="1"/>
  <c r="J1221" i="1" a="1"/>
  <c r="J1221" i="1" s="1"/>
  <c r="J1227" i="1" a="1"/>
  <c r="J1227" i="1" s="1"/>
  <c r="L1221" i="1" a="1"/>
  <c r="L1221" i="1" s="1"/>
  <c r="J1228" i="1" a="1"/>
  <c r="J1228" i="1" s="1"/>
  <c r="K1227" i="1" a="1"/>
  <c r="K1227" i="1" s="1"/>
  <c r="K1224" i="1" a="1"/>
  <c r="K1224" i="1" s="1"/>
  <c r="J1223" i="1" a="1"/>
  <c r="J1223" i="1" s="1"/>
  <c r="J1222" i="1" a="1"/>
  <c r="J1222" i="1" s="1"/>
  <c r="K1222" i="1" a="1"/>
  <c r="K1222" i="1" s="1"/>
  <c r="L1223" i="1" a="1"/>
  <c r="L1223" i="1" s="1"/>
  <c r="K1226" i="1" a="1"/>
  <c r="K1226" i="1" s="1"/>
  <c r="J1226" i="1" a="1"/>
  <c r="J1226" i="1" s="1"/>
  <c r="L1225" i="1" a="1"/>
  <c r="L1225" i="1" s="1"/>
  <c r="K1221" i="1" a="1"/>
  <c r="K1221" i="1" s="1"/>
  <c r="J1224" i="1" a="1"/>
  <c r="J1224" i="1" s="1"/>
  <c r="L1222" i="1" a="1"/>
  <c r="L1222" i="1" s="1"/>
  <c r="K1228" i="1" a="1"/>
  <c r="K1228" i="1" s="1"/>
  <c r="L1226" i="1" a="1"/>
  <c r="L1226" i="1" s="1"/>
  <c r="K1215" i="1" a="1"/>
  <c r="K1215" i="1" s="1"/>
  <c r="J1219" i="1" a="1"/>
  <c r="J1219" i="1" s="1"/>
  <c r="J1218" i="1" a="1"/>
  <c r="J1218" i="1" s="1"/>
  <c r="L1216" i="1" a="1"/>
  <c r="L1216" i="1" s="1"/>
  <c r="L1217" i="1" a="1"/>
  <c r="L1217" i="1" s="1"/>
  <c r="K1214" i="1" a="1"/>
  <c r="K1214" i="1" s="1"/>
  <c r="K1211" i="1" a="1"/>
  <c r="K1211" i="1" s="1"/>
  <c r="J1212" i="1" a="1"/>
  <c r="J1212" i="1" s="1"/>
  <c r="L1214" i="1" a="1"/>
  <c r="L1214" i="1" s="1"/>
  <c r="L1218" i="1" a="1"/>
  <c r="L1218" i="1" s="1"/>
  <c r="J1217" i="1" a="1"/>
  <c r="J1217" i="1" s="1"/>
  <c r="L1215" i="1" a="1"/>
  <c r="L1215" i="1" s="1"/>
  <c r="L1220" i="1" a="1"/>
  <c r="L1220" i="1" s="1"/>
  <c r="J1214" i="1" a="1"/>
  <c r="J1214" i="1" s="1"/>
  <c r="K1220" i="1" a="1"/>
  <c r="K1220" i="1" s="1"/>
  <c r="J1220" i="1" a="1"/>
  <c r="J1220" i="1" s="1"/>
  <c r="L1211" i="1" a="1"/>
  <c r="L1211" i="1" s="1"/>
  <c r="K1219" i="1" a="1"/>
  <c r="K1219" i="1" s="1"/>
  <c r="K1216" i="1" a="1"/>
  <c r="K1216" i="1" s="1"/>
  <c r="J1211" i="1" a="1"/>
  <c r="J1211" i="1" s="1"/>
  <c r="J1215" i="1" a="1"/>
  <c r="J1215" i="1" s="1"/>
  <c r="K1217" i="1" a="1"/>
  <c r="K1217" i="1" s="1"/>
  <c r="L1212" i="1" a="1"/>
  <c r="L1212" i="1" s="1"/>
  <c r="L1219" i="1" a="1"/>
  <c r="L1219" i="1" s="1"/>
  <c r="J1216" i="1" a="1"/>
  <c r="J1216" i="1" s="1"/>
  <c r="K1218" i="1" a="1"/>
  <c r="K1218" i="1" s="1"/>
  <c r="K1212" i="1" a="1"/>
  <c r="K1212" i="1" s="1"/>
  <c r="J1202" i="1" a="1"/>
  <c r="J1202" i="1" s="1"/>
  <c r="L1210" i="1" a="1"/>
  <c r="L1210" i="1" s="1"/>
  <c r="J1201" i="1" a="1"/>
  <c r="J1201" i="1" s="1"/>
  <c r="L1208" i="1" a="1"/>
  <c r="L1208" i="1" s="1"/>
  <c r="K1210" i="1" a="1"/>
  <c r="K1210" i="1" s="1"/>
  <c r="L1209" i="1" a="1"/>
  <c r="L1209" i="1" s="1"/>
  <c r="J1209" i="1" a="1"/>
  <c r="J1209" i="1" s="1"/>
  <c r="J1208" i="1" a="1"/>
  <c r="J1208" i="1" s="1"/>
  <c r="J1200" i="1" a="1"/>
  <c r="J1200" i="1" s="1"/>
  <c r="K1200" i="1" a="1"/>
  <c r="K1200" i="1" s="1"/>
  <c r="K1202" i="1" a="1"/>
  <c r="K1202" i="1" s="1"/>
  <c r="J1210" i="1" a="1"/>
  <c r="J1210" i="1" s="1"/>
  <c r="L1200" i="1" a="1"/>
  <c r="L1200" i="1" s="1"/>
  <c r="K1201" i="1" a="1"/>
  <c r="K1201" i="1" s="1"/>
  <c r="L1202" i="1" a="1"/>
  <c r="L1202" i="1" s="1"/>
  <c r="K1208" i="1" a="1"/>
  <c r="K1208" i="1" s="1"/>
  <c r="L1201" i="1" a="1"/>
  <c r="L1201" i="1" s="1"/>
  <c r="K1209" i="1" a="1"/>
  <c r="K1209" i="1" s="1"/>
  <c r="L1199" i="1" a="1"/>
  <c r="L1199" i="1" s="1"/>
  <c r="J1198" i="1" a="1"/>
  <c r="J1198" i="1" s="1"/>
  <c r="L1197" i="1" a="1"/>
  <c r="L1197" i="1" s="1"/>
  <c r="L1192" i="1" a="1"/>
  <c r="L1192" i="1" s="1"/>
  <c r="J1191" i="1" a="1"/>
  <c r="J1191" i="1" s="1"/>
  <c r="J1195" i="1" a="1"/>
  <c r="J1195" i="1" s="1"/>
  <c r="K1199" i="1" a="1"/>
  <c r="K1199" i="1" s="1"/>
  <c r="J1199" i="1" a="1"/>
  <c r="J1199" i="1" s="1"/>
  <c r="K1197" i="1" a="1"/>
  <c r="K1197" i="1" s="1"/>
  <c r="J1197" i="1" a="1"/>
  <c r="J1197" i="1" s="1"/>
  <c r="J1196" i="1" a="1"/>
  <c r="J1196" i="1" s="1"/>
  <c r="L1196" i="1" a="1"/>
  <c r="L1196" i="1" s="1"/>
  <c r="J1192" i="1" a="1"/>
  <c r="J1192" i="1" s="1"/>
  <c r="J1194" i="1" a="1"/>
  <c r="J1194" i="1" s="1"/>
  <c r="K1196" i="1" a="1"/>
  <c r="K1196" i="1" s="1"/>
  <c r="L1194" i="1" a="1"/>
  <c r="L1194" i="1" s="1"/>
  <c r="L1193" i="1" a="1"/>
  <c r="L1193" i="1" s="1"/>
  <c r="J1193" i="1" a="1"/>
  <c r="J1193" i="1" s="1"/>
  <c r="K1191" i="1" a="1"/>
  <c r="K1191" i="1" s="1"/>
  <c r="K1192" i="1" a="1"/>
  <c r="K1192" i="1" s="1"/>
  <c r="K1194" i="1" a="1"/>
  <c r="K1194" i="1" s="1"/>
  <c r="L1191" i="1" a="1"/>
  <c r="L1191" i="1" s="1"/>
  <c r="K1193" i="1" a="1"/>
  <c r="K1193" i="1" s="1"/>
  <c r="L1198" i="1" a="1"/>
  <c r="L1198" i="1" s="1"/>
  <c r="K1195" i="1" a="1"/>
  <c r="K1195" i="1" s="1"/>
  <c r="L1195" i="1" a="1"/>
  <c r="L1195" i="1" s="1"/>
  <c r="K1198" i="1" a="1"/>
  <c r="K1198" i="1" s="1"/>
  <c r="K1673" i="1" a="1"/>
  <c r="K1673" i="1" s="1"/>
  <c r="K1676" i="1" a="1"/>
  <c r="K1676" i="1" s="1"/>
  <c r="L1674" i="1" a="1"/>
  <c r="L1674" i="1" s="1"/>
  <c r="J1674" i="1" a="1"/>
  <c r="J1674" i="1" s="1"/>
  <c r="L1676" i="1" a="1"/>
  <c r="L1676" i="1" s="1"/>
  <c r="J1676" i="1" a="1"/>
  <c r="J1676" i="1" s="1"/>
  <c r="L1675" i="1" a="1"/>
  <c r="L1675" i="1" s="1"/>
  <c r="K1674" i="1" a="1"/>
  <c r="K1674" i="1" s="1"/>
  <c r="K1672" i="1" a="1"/>
  <c r="K1672" i="1" s="1"/>
  <c r="K1675" i="1" a="1"/>
  <c r="K1675" i="1" s="1"/>
  <c r="J1675" i="1" a="1"/>
  <c r="J1675" i="1" s="1"/>
  <c r="J1673" i="1" a="1"/>
  <c r="J1673" i="1" s="1"/>
  <c r="J1670" i="1" a="1"/>
  <c r="J1670" i="1" s="1"/>
  <c r="K1671" i="1" a="1"/>
  <c r="K1671" i="1" s="1"/>
  <c r="J1672" i="1" a="1"/>
  <c r="J1672" i="1" s="1"/>
  <c r="L1669" i="1" a="1"/>
  <c r="L1669" i="1" s="1"/>
  <c r="L1673" i="1" a="1"/>
  <c r="L1673" i="1" s="1"/>
  <c r="L1672" i="1" a="1"/>
  <c r="L1672" i="1" s="1"/>
  <c r="J1671" i="1" a="1"/>
  <c r="J1671" i="1" s="1"/>
  <c r="L1671" i="1" a="1"/>
  <c r="L1671" i="1" s="1"/>
  <c r="L1670" i="1" a="1"/>
  <c r="L1670" i="1" s="1"/>
  <c r="K1670" i="1" a="1"/>
  <c r="K1670" i="1" s="1"/>
  <c r="L1662" i="1" a="1"/>
  <c r="L1662" i="1" s="1"/>
  <c r="J1662" i="1" a="1"/>
  <c r="J1662" i="1" s="1"/>
  <c r="L1661" i="1" a="1"/>
  <c r="L1661" i="1" s="1"/>
  <c r="J1661" i="1" a="1"/>
  <c r="J1661" i="1" s="1"/>
  <c r="J1660" i="1" a="1"/>
  <c r="J1660" i="1" s="1"/>
  <c r="K1669" i="1" a="1"/>
  <c r="K1669" i="1" s="1"/>
  <c r="L1660" i="1" a="1"/>
  <c r="L1660" i="1" s="1"/>
  <c r="J1668" i="1" a="1"/>
  <c r="J1668" i="1" s="1"/>
  <c r="K1660" i="1" a="1"/>
  <c r="K1660" i="1" s="1"/>
  <c r="K1661" i="1" a="1"/>
  <c r="K1661" i="1" s="1"/>
  <c r="J1669" i="1" a="1"/>
  <c r="J1669" i="1" s="1"/>
  <c r="K1662" i="1" a="1"/>
  <c r="K1662" i="1" s="1"/>
  <c r="L1668" i="1" a="1"/>
  <c r="L1668" i="1" s="1"/>
  <c r="K1668" i="1" a="1"/>
  <c r="K1668" i="1" s="1"/>
  <c r="L1667" i="1" a="1"/>
  <c r="L1667" i="1" s="1"/>
  <c r="K1667" i="1" a="1"/>
  <c r="K1667" i="1" s="1"/>
  <c r="J1667" i="1" a="1"/>
  <c r="J1667" i="1" s="1"/>
  <c r="L1654" i="1" a="1"/>
  <c r="L1654" i="1" s="1"/>
  <c r="L1646" i="1" a="1"/>
  <c r="L1646" i="1" s="1"/>
  <c r="K1647" i="1" a="1"/>
  <c r="K1647" i="1" s="1"/>
  <c r="J1643" i="1" a="1"/>
  <c r="J1643" i="1" s="1"/>
  <c r="K1654" i="1" a="1"/>
  <c r="K1654" i="1" s="1"/>
  <c r="J1647" i="1" a="1"/>
  <c r="J1647" i="1" s="1"/>
  <c r="L1647" i="1" a="1"/>
  <c r="L1647" i="1" s="1"/>
  <c r="L1643" i="1" a="1"/>
  <c r="L1643" i="1" s="1"/>
  <c r="J1646" i="1" a="1"/>
  <c r="J1646" i="1" s="1"/>
  <c r="K1642" i="1" a="1"/>
  <c r="K1642" i="1" s="1"/>
  <c r="K1643" i="1" a="1"/>
  <c r="K1643" i="1" s="1"/>
  <c r="J1654" i="1" a="1"/>
  <c r="J1654" i="1" s="1"/>
  <c r="K1646" i="1" a="1"/>
  <c r="K1646" i="1" s="1"/>
  <c r="J1642" i="1" a="1"/>
  <c r="J1642" i="1" s="1"/>
  <c r="L1642" i="1" a="1"/>
  <c r="L1642" i="1" s="1"/>
  <c r="K1627" i="1" a="1"/>
  <c r="K1627" i="1" s="1"/>
  <c r="J1625" i="1" a="1"/>
  <c r="J1625" i="1" s="1"/>
  <c r="K1626" i="1" a="1"/>
  <c r="K1626" i="1" s="1"/>
  <c r="K1624" i="1" a="1"/>
  <c r="K1624" i="1" s="1"/>
  <c r="L1626" i="1" a="1"/>
  <c r="L1626" i="1" s="1"/>
  <c r="L1629" i="1" a="1"/>
  <c r="L1629" i="1" s="1"/>
  <c r="J1629" i="1" a="1"/>
  <c r="J1629" i="1" s="1"/>
  <c r="K1629" i="1" a="1"/>
  <c r="K1629" i="1" s="1"/>
  <c r="K1625" i="1" a="1"/>
  <c r="K1625" i="1" s="1"/>
  <c r="J1628" i="1" a="1"/>
  <c r="J1628" i="1" s="1"/>
  <c r="L1625" i="1" a="1"/>
  <c r="L1625" i="1" s="1"/>
  <c r="J1627" i="1" a="1"/>
  <c r="J1627" i="1" s="1"/>
  <c r="L1627" i="1" a="1"/>
  <c r="L1627" i="1" s="1"/>
  <c r="L1628" i="1" a="1"/>
  <c r="L1628" i="1" s="1"/>
  <c r="J1626" i="1" a="1"/>
  <c r="J1626" i="1" s="1"/>
  <c r="L1624" i="1" a="1"/>
  <c r="L1624" i="1" s="1"/>
  <c r="K1628" i="1" a="1"/>
  <c r="K1628" i="1" s="1"/>
  <c r="J1624" i="1" a="1"/>
  <c r="J1624" i="1" s="1"/>
  <c r="L1623" i="1" a="1"/>
  <c r="L1623" i="1" s="1"/>
  <c r="L1622" i="1" a="1"/>
  <c r="L1622" i="1" s="1"/>
  <c r="J1622" i="1" a="1"/>
  <c r="J1622" i="1" s="1"/>
  <c r="K1622" i="1" a="1"/>
  <c r="K1622" i="1" s="1"/>
  <c r="L1619" i="1" a="1"/>
  <c r="L1619" i="1" s="1"/>
  <c r="L1621" i="1" a="1"/>
  <c r="L1621" i="1" s="1"/>
  <c r="J1621" i="1" a="1"/>
  <c r="J1621" i="1" s="1"/>
  <c r="K1619" i="1" a="1"/>
  <c r="K1619" i="1" s="1"/>
  <c r="K1623" i="1" a="1"/>
  <c r="K1623" i="1" s="1"/>
  <c r="J1623" i="1" a="1"/>
  <c r="J1623" i="1" s="1"/>
  <c r="K1621" i="1" a="1"/>
  <c r="K1621" i="1" s="1"/>
  <c r="J1619" i="1" a="1"/>
  <c r="J1619" i="1" s="1"/>
  <c r="L1613" i="1" a="1"/>
  <c r="L1613" i="1" s="1"/>
  <c r="J1612" i="1" a="1"/>
  <c r="J1612" i="1" s="1"/>
  <c r="K1613" i="1" a="1"/>
  <c r="K1613" i="1" s="1"/>
  <c r="J1613" i="1" a="1"/>
  <c r="J1613" i="1" s="1"/>
  <c r="L1612" i="1" a="1"/>
  <c r="L1612" i="1" s="1"/>
  <c r="K1612" i="1" a="1"/>
  <c r="K1612" i="1" s="1"/>
  <c r="L1611" i="1" a="1"/>
  <c r="L1611" i="1" s="1"/>
  <c r="K1611" i="1" a="1"/>
  <c r="K1611" i="1" s="1"/>
  <c r="J1611" i="1" a="1"/>
  <c r="J1611" i="1" s="1"/>
  <c r="L1605" i="1" a="1"/>
  <c r="L1605" i="1" s="1"/>
  <c r="K1604" i="1" a="1"/>
  <c r="K1604" i="1" s="1"/>
  <c r="K1605" i="1" a="1"/>
  <c r="K1605" i="1" s="1"/>
  <c r="J1605" i="1" a="1"/>
  <c r="J1605" i="1" s="1"/>
  <c r="J1604" i="1" a="1"/>
  <c r="J1604" i="1" s="1"/>
  <c r="L1604" i="1" a="1"/>
  <c r="L1604" i="1" s="1"/>
  <c r="K1595" i="1" a="1"/>
  <c r="K1595" i="1" s="1"/>
  <c r="J1595" i="1" a="1"/>
  <c r="J1595" i="1" s="1"/>
  <c r="J1596" i="1" a="1"/>
  <c r="J1596" i="1" s="1"/>
  <c r="L1598" i="1" a="1"/>
  <c r="L1598" i="1" s="1"/>
  <c r="L1596" i="1" a="1"/>
  <c r="L1596" i="1" s="1"/>
  <c r="K1596" i="1" a="1"/>
  <c r="K1596" i="1" s="1"/>
  <c r="L1595" i="1" a="1"/>
  <c r="L1595" i="1" s="1"/>
  <c r="K1598" i="1" a="1"/>
  <c r="K1598" i="1" s="1"/>
  <c r="J1598" i="1" a="1"/>
  <c r="J1598" i="1" s="1"/>
  <c r="L1582" i="1" a="1"/>
  <c r="L1582" i="1" s="1"/>
  <c r="J1582" i="1" a="1"/>
  <c r="J1582" i="1" s="1"/>
  <c r="K1580" i="1" a="1"/>
  <c r="K1580" i="1" s="1"/>
  <c r="K1581" i="1" a="1"/>
  <c r="K1581" i="1" s="1"/>
  <c r="L1580" i="1" a="1"/>
  <c r="L1580" i="1" s="1"/>
  <c r="K1582" i="1" a="1"/>
  <c r="K1582" i="1" s="1"/>
  <c r="J1581" i="1" a="1"/>
  <c r="J1581" i="1" s="1"/>
  <c r="L1581" i="1" a="1"/>
  <c r="L1581" i="1" s="1"/>
  <c r="J1580" i="1" a="1"/>
  <c r="J1580" i="1" s="1"/>
  <c r="L1579" i="1" a="1"/>
  <c r="L1579" i="1" s="1"/>
  <c r="J1578" i="1" a="1"/>
  <c r="J1578" i="1" s="1"/>
  <c r="L1578" i="1" a="1"/>
  <c r="L1578" i="1" s="1"/>
  <c r="K1579" i="1" a="1"/>
  <c r="K1579" i="1" s="1"/>
  <c r="J1579" i="1" a="1"/>
  <c r="J1579" i="1" s="1"/>
  <c r="K1578" i="1" a="1"/>
  <c r="K1578" i="1" s="1"/>
  <c r="K1577" i="1" a="1"/>
  <c r="K1577" i="1" s="1"/>
  <c r="K1576" i="1" a="1"/>
  <c r="K1576" i="1" s="1"/>
  <c r="L1575" i="1" a="1"/>
  <c r="L1575" i="1" s="1"/>
  <c r="K1575" i="1" a="1"/>
  <c r="K1575" i="1" s="1"/>
  <c r="J1575" i="1" a="1"/>
  <c r="J1575" i="1" s="1"/>
  <c r="J1576" i="1" a="1"/>
  <c r="J1576" i="1" s="1"/>
  <c r="J1577" i="1" a="1"/>
  <c r="J1577" i="1" s="1"/>
  <c r="L1576" i="1" a="1"/>
  <c r="L1576" i="1" s="1"/>
  <c r="L1577" i="1" a="1"/>
  <c r="L1577" i="1" s="1"/>
  <c r="L1566" i="1" a="1"/>
  <c r="L1566" i="1" s="1"/>
  <c r="J1566" i="1" a="1"/>
  <c r="J1566" i="1" s="1"/>
  <c r="L1565" i="1" a="1"/>
  <c r="L1565" i="1" s="1"/>
  <c r="L1574" i="1" a="1"/>
  <c r="L1574" i="1" s="1"/>
  <c r="K1574" i="1" a="1"/>
  <c r="K1574" i="1" s="1"/>
  <c r="J1574" i="1" a="1"/>
  <c r="J1574" i="1" s="1"/>
  <c r="K1565" i="1" a="1"/>
  <c r="K1565" i="1" s="1"/>
  <c r="K1566" i="1" a="1"/>
  <c r="K1566" i="1" s="1"/>
  <c r="L1572" i="1" a="1"/>
  <c r="L1572" i="1" s="1"/>
  <c r="K1572" i="1" a="1"/>
  <c r="K1572" i="1" s="1"/>
  <c r="J1565" i="1" a="1"/>
  <c r="J1565" i="1" s="1"/>
  <c r="J1572" i="1" a="1"/>
  <c r="J1572" i="1" s="1"/>
  <c r="L1557" i="1" a="1"/>
  <c r="L1557" i="1" s="1"/>
  <c r="L1558" i="1" a="1"/>
  <c r="L1558" i="1" s="1"/>
  <c r="L1564" i="1" a="1"/>
  <c r="L1564" i="1" s="1"/>
  <c r="K1564" i="1" a="1"/>
  <c r="K1564" i="1" s="1"/>
  <c r="K1558" i="1" a="1"/>
  <c r="K1558" i="1" s="1"/>
  <c r="J1564" i="1" a="1"/>
  <c r="J1564" i="1" s="1"/>
  <c r="J1558" i="1" a="1"/>
  <c r="J1558" i="1" s="1"/>
  <c r="K1548" i="1" a="1"/>
  <c r="K1548" i="1" s="1"/>
  <c r="J1551" i="1" a="1"/>
  <c r="J1551" i="1" s="1"/>
  <c r="L1548" i="1" a="1"/>
  <c r="L1548" i="1" s="1"/>
  <c r="L1551" i="1" a="1"/>
  <c r="L1551" i="1" s="1"/>
  <c r="L1549" i="1" a="1"/>
  <c r="L1549" i="1" s="1"/>
  <c r="J1548" i="1" a="1"/>
  <c r="J1548" i="1" s="1"/>
  <c r="K1551" i="1" a="1"/>
  <c r="K1551" i="1" s="1"/>
  <c r="K1549" i="1" a="1"/>
  <c r="K1549" i="1" s="1"/>
  <c r="J1549" i="1" a="1"/>
  <c r="J1549" i="1" s="1"/>
  <c r="K1557" i="1" a="1"/>
  <c r="K1557" i="1" s="1"/>
  <c r="J1557" i="1" a="1"/>
  <c r="J1557" i="1" s="1"/>
  <c r="J1530" i="1" a="1"/>
  <c r="J1530" i="1" s="1"/>
  <c r="K1530" i="1" a="1"/>
  <c r="K1530" i="1" s="1"/>
  <c r="L1530" i="1" a="1"/>
  <c r="L1530" i="1" s="1"/>
  <c r="K1531" i="1" a="1"/>
  <c r="K1531" i="1" s="1"/>
  <c r="L1531" i="1" a="1"/>
  <c r="L1531" i="1" s="1"/>
  <c r="J1531" i="1" a="1"/>
  <c r="J1531" i="1" s="1"/>
  <c r="L1529" i="1" a="1"/>
  <c r="L1529" i="1" s="1"/>
  <c r="K1529" i="1" a="1"/>
  <c r="K1529" i="1" s="1"/>
  <c r="L1528" i="1" a="1"/>
  <c r="L1528" i="1" s="1"/>
  <c r="K1528" i="1" a="1"/>
  <c r="K1528" i="1" s="1"/>
  <c r="L1527" i="1" a="1"/>
  <c r="L1527" i="1" s="1"/>
  <c r="K1526" i="1" a="1"/>
  <c r="K1526" i="1" s="1"/>
  <c r="J1527" i="1" a="1"/>
  <c r="J1527" i="1" s="1"/>
  <c r="L1526" i="1" a="1"/>
  <c r="L1526" i="1" s="1"/>
  <c r="J1528" i="1" a="1"/>
  <c r="J1528" i="1" s="1"/>
  <c r="J1526" i="1" a="1"/>
  <c r="J1526" i="1" s="1"/>
  <c r="J1529" i="1" a="1"/>
  <c r="J1529" i="1" s="1"/>
  <c r="K1527" i="1" a="1"/>
  <c r="K1527" i="1" s="1"/>
  <c r="L1522" i="1" a="1"/>
  <c r="L1522" i="1" s="1"/>
  <c r="K1521" i="1" a="1"/>
  <c r="K1521" i="1" s="1"/>
  <c r="L1519" i="1" a="1"/>
  <c r="L1519" i="1" s="1"/>
  <c r="K1517" i="1" a="1"/>
  <c r="K1517" i="1" s="1"/>
  <c r="L1525" i="1" a="1"/>
  <c r="L1525" i="1" s="1"/>
  <c r="L1517" i="1" a="1"/>
  <c r="L1517" i="1" s="1"/>
  <c r="K1525" i="1" a="1"/>
  <c r="K1525" i="1" s="1"/>
  <c r="L1524" i="1" a="1"/>
  <c r="L1524" i="1" s="1"/>
  <c r="J1519" i="1" a="1"/>
  <c r="J1519" i="1" s="1"/>
  <c r="J1525" i="1" a="1"/>
  <c r="J1525" i="1" s="1"/>
  <c r="K1520" i="1" a="1"/>
  <c r="K1520" i="1" s="1"/>
  <c r="K1524" i="1" a="1"/>
  <c r="K1524" i="1" s="1"/>
  <c r="J1521" i="1" a="1"/>
  <c r="J1521" i="1" s="1"/>
  <c r="J1522" i="1" a="1"/>
  <c r="J1522" i="1" s="1"/>
  <c r="L1520" i="1" a="1"/>
  <c r="L1520" i="1" s="1"/>
  <c r="K1519" i="1" a="1"/>
  <c r="K1519" i="1" s="1"/>
  <c r="J1517" i="1" a="1"/>
  <c r="J1517" i="1" s="1"/>
  <c r="J1520" i="1" a="1"/>
  <c r="J1520" i="1" s="1"/>
  <c r="J1524" i="1" a="1"/>
  <c r="J1524" i="1" s="1"/>
  <c r="K1523" i="1" a="1"/>
  <c r="K1523" i="1" s="1"/>
  <c r="J1523" i="1" a="1"/>
  <c r="J1523" i="1" s="1"/>
  <c r="K1522" i="1" a="1"/>
  <c r="K1522" i="1" s="1"/>
  <c r="L1521" i="1" a="1"/>
  <c r="L1521" i="1" s="1"/>
  <c r="L1523" i="1" a="1"/>
  <c r="L1523" i="1" s="1"/>
  <c r="L1513" i="1" a="1"/>
  <c r="L1513" i="1" s="1"/>
  <c r="K1515" i="1" a="1"/>
  <c r="K1515" i="1" s="1"/>
  <c r="L1516" i="1" a="1"/>
  <c r="L1516" i="1" s="1"/>
  <c r="K1516" i="1" a="1"/>
  <c r="K1516" i="1" s="1"/>
  <c r="K1514" i="1" a="1"/>
  <c r="K1514" i="1" s="1"/>
  <c r="J1513" i="1" a="1"/>
  <c r="J1513" i="1" s="1"/>
  <c r="J1516" i="1" a="1"/>
  <c r="J1516" i="1" s="1"/>
  <c r="J1515" i="1" a="1"/>
  <c r="J1515" i="1" s="1"/>
  <c r="J1514" i="1" a="1"/>
  <c r="J1514" i="1" s="1"/>
  <c r="L1515" i="1" a="1"/>
  <c r="L1515" i="1" s="1"/>
  <c r="L1514" i="1" a="1"/>
  <c r="L1514" i="1" s="1"/>
  <c r="K1513" i="1" a="1"/>
  <c r="K1513" i="1" s="1"/>
  <c r="J1507" i="1" a="1"/>
  <c r="J1507" i="1" s="1"/>
  <c r="L1499" i="1" a="1"/>
  <c r="L1499" i="1" s="1"/>
  <c r="J1499" i="1" a="1"/>
  <c r="J1499" i="1" s="1"/>
  <c r="K1499" i="1" a="1"/>
  <c r="K1499" i="1" s="1"/>
  <c r="L1506" i="1" a="1"/>
  <c r="L1506" i="1" s="1"/>
  <c r="L1505" i="1" a="1"/>
  <c r="L1505" i="1" s="1"/>
  <c r="L1504" i="1" a="1"/>
  <c r="L1504" i="1" s="1"/>
  <c r="K1506" i="1" a="1"/>
  <c r="K1506" i="1" s="1"/>
  <c r="J1506" i="1" a="1"/>
  <c r="J1506" i="1" s="1"/>
  <c r="J1505" i="1" a="1"/>
  <c r="J1505" i="1" s="1"/>
  <c r="K1504" i="1" a="1"/>
  <c r="K1504" i="1" s="1"/>
  <c r="J1504" i="1" a="1"/>
  <c r="J1504" i="1" s="1"/>
  <c r="K1501" i="1" a="1"/>
  <c r="K1501" i="1" s="1"/>
  <c r="J1500" i="1" a="1"/>
  <c r="J1500" i="1" s="1"/>
  <c r="K1500" i="1" a="1"/>
  <c r="K1500" i="1" s="1"/>
  <c r="J1501" i="1" a="1"/>
  <c r="J1501" i="1" s="1"/>
  <c r="L1501" i="1" a="1"/>
  <c r="L1501" i="1" s="1"/>
  <c r="L1502" i="1" a="1"/>
  <c r="L1502" i="1" s="1"/>
  <c r="J1502" i="1" a="1"/>
  <c r="J1502" i="1" s="1"/>
  <c r="K1502" i="1" a="1"/>
  <c r="K1502" i="1" s="1"/>
  <c r="L1500" i="1" a="1"/>
  <c r="L1500" i="1" s="1"/>
  <c r="L1507" i="1" a="1"/>
  <c r="L1507" i="1" s="1"/>
  <c r="K1505" i="1" a="1"/>
  <c r="K1505" i="1" s="1"/>
  <c r="K1507" i="1" a="1"/>
  <c r="K1507" i="1" s="1"/>
  <c r="J1989" i="1" a="1"/>
  <c r="J1989" i="1" s="1"/>
  <c r="L1989" i="1" a="1"/>
  <c r="L1989" i="1" s="1"/>
  <c r="J1990" i="1" a="1"/>
  <c r="J1990" i="1" s="1"/>
  <c r="L1987" i="1" a="1"/>
  <c r="L1987" i="1" s="1"/>
  <c r="K1989" i="1" a="1"/>
  <c r="K1989" i="1" s="1"/>
  <c r="K1988" i="1" a="1"/>
  <c r="K1988" i="1" s="1"/>
  <c r="K1987" i="1" a="1"/>
  <c r="K1987" i="1" s="1"/>
  <c r="K1991" i="1" a="1"/>
  <c r="K1991" i="1" s="1"/>
  <c r="K1990" i="1" a="1"/>
  <c r="K1990" i="1" s="1"/>
  <c r="J1987" i="1" a="1"/>
  <c r="J1987" i="1" s="1"/>
  <c r="L1990" i="1" a="1"/>
  <c r="L1990" i="1" s="1"/>
  <c r="L1988" i="1" a="1"/>
  <c r="L1988" i="1" s="1"/>
  <c r="L1986" i="1" a="1"/>
  <c r="L1986" i="1" s="1"/>
  <c r="L1991" i="1" a="1"/>
  <c r="L1991" i="1" s="1"/>
  <c r="J1988" i="1" a="1"/>
  <c r="J1988" i="1" s="1"/>
  <c r="J1991" i="1" a="1"/>
  <c r="J1991" i="1" s="1"/>
  <c r="J1984" i="1" a="1"/>
  <c r="J1984" i="1" s="1"/>
  <c r="L1985" i="1" a="1"/>
  <c r="L1985" i="1" s="1"/>
  <c r="K1983" i="1" a="1"/>
  <c r="K1983" i="1" s="1"/>
  <c r="K1982" i="1" a="1"/>
  <c r="K1982" i="1" s="1"/>
  <c r="K1985" i="1" a="1"/>
  <c r="K1985" i="1" s="1"/>
  <c r="L1983" i="1" a="1"/>
  <c r="L1983" i="1" s="1"/>
  <c r="L1982" i="1" a="1"/>
  <c r="L1982" i="1" s="1"/>
  <c r="K1984" i="1" a="1"/>
  <c r="K1984" i="1" s="1"/>
  <c r="J1983" i="1" a="1"/>
  <c r="J1983" i="1" s="1"/>
  <c r="J1982" i="1" a="1"/>
  <c r="J1982" i="1" s="1"/>
  <c r="J1985" i="1" a="1"/>
  <c r="J1985" i="1" s="1"/>
  <c r="K1986" i="1" a="1"/>
  <c r="K1986" i="1" s="1"/>
  <c r="J1986" i="1" a="1"/>
  <c r="J1986" i="1" s="1"/>
  <c r="L1984" i="1" a="1"/>
  <c r="L1984" i="1" s="1"/>
  <c r="J1981" i="1" a="1"/>
  <c r="J1981" i="1" s="1"/>
  <c r="K1979" i="1" a="1"/>
  <c r="K1979" i="1" s="1"/>
  <c r="L1980" i="1" a="1"/>
  <c r="L1980" i="1" s="1"/>
  <c r="K1980" i="1" a="1"/>
  <c r="K1980" i="1" s="1"/>
  <c r="L1979" i="1" a="1"/>
  <c r="L1979" i="1" s="1"/>
  <c r="K1977" i="1" a="1"/>
  <c r="K1977" i="1" s="1"/>
  <c r="L1977" i="1" a="1"/>
  <c r="L1977" i="1" s="1"/>
  <c r="J1977" i="1" a="1"/>
  <c r="J1977" i="1" s="1"/>
  <c r="J1980" i="1" a="1"/>
  <c r="J1980" i="1" s="1"/>
  <c r="J1979" i="1" a="1"/>
  <c r="J1979" i="1" s="1"/>
  <c r="K1981" i="1" a="1"/>
  <c r="K1981" i="1" s="1"/>
  <c r="L1981" i="1" a="1"/>
  <c r="L1981" i="1" s="1"/>
  <c r="K1976" i="1" a="1"/>
  <c r="K1976" i="1" s="1"/>
  <c r="J1976" i="1" a="1"/>
  <c r="J1976" i="1" s="1"/>
  <c r="K1974" i="1" a="1"/>
  <c r="K1974" i="1" s="1"/>
  <c r="K1975" i="1" a="1"/>
  <c r="K1975" i="1" s="1"/>
  <c r="J1975" i="1" a="1"/>
  <c r="J1975" i="1" s="1"/>
  <c r="L1974" i="1" a="1"/>
  <c r="L1974" i="1" s="1"/>
  <c r="L1976" i="1" a="1"/>
  <c r="L1976" i="1" s="1"/>
  <c r="L1975" i="1" a="1"/>
  <c r="L1975" i="1" s="1"/>
  <c r="J1974" i="1" a="1"/>
  <c r="J1974" i="1" s="1"/>
  <c r="L1971" i="1" a="1"/>
  <c r="L1971" i="1" s="1"/>
  <c r="J1971" i="1" a="1"/>
  <c r="J1971" i="1" s="1"/>
  <c r="K1971" i="1" a="1"/>
  <c r="K1971" i="1" s="1"/>
  <c r="L1972" i="1" a="1"/>
  <c r="L1972" i="1" s="1"/>
  <c r="L1973" i="1" a="1"/>
  <c r="L1973" i="1" s="1"/>
  <c r="K1973" i="1" a="1"/>
  <c r="K1973" i="1" s="1"/>
  <c r="K1972" i="1" a="1"/>
  <c r="K1972" i="1" s="1"/>
  <c r="J1973" i="1" a="1"/>
  <c r="J1973" i="1" s="1"/>
  <c r="J1972" i="1" a="1"/>
  <c r="J1972" i="1" s="1"/>
  <c r="L1963" i="1" a="1"/>
  <c r="L1963" i="1" s="1"/>
  <c r="L1965" i="1" a="1"/>
  <c r="L1965" i="1" s="1"/>
  <c r="L1964" i="1" a="1"/>
  <c r="L1964" i="1" s="1"/>
  <c r="K1968" i="1" a="1"/>
  <c r="K1968" i="1" s="1"/>
  <c r="J1970" i="1" a="1"/>
  <c r="J1970" i="1" s="1"/>
  <c r="J1965" i="1" a="1"/>
  <c r="J1965" i="1" s="1"/>
  <c r="L1968" i="1" a="1"/>
  <c r="L1968" i="1" s="1"/>
  <c r="J1968" i="1" a="1"/>
  <c r="J1968" i="1" s="1"/>
  <c r="L1967" i="1" a="1"/>
  <c r="L1967" i="1" s="1"/>
  <c r="K1963" i="1" a="1"/>
  <c r="K1963" i="1" s="1"/>
  <c r="J1967" i="1" a="1"/>
  <c r="J1967" i="1" s="1"/>
  <c r="K1966" i="1" a="1"/>
  <c r="K1966" i="1" s="1"/>
  <c r="J1963" i="1" a="1"/>
  <c r="J1963" i="1" s="1"/>
  <c r="L1966" i="1" a="1"/>
  <c r="L1966" i="1" s="1"/>
  <c r="J1964" i="1" a="1"/>
  <c r="J1964" i="1" s="1"/>
  <c r="L1970" i="1" a="1"/>
  <c r="L1970" i="1" s="1"/>
  <c r="K1970" i="1" a="1"/>
  <c r="K1970" i="1" s="1"/>
  <c r="L1969" i="1" a="1"/>
  <c r="L1969" i="1" s="1"/>
  <c r="K1969" i="1" a="1"/>
  <c r="K1969" i="1" s="1"/>
  <c r="J1969" i="1" a="1"/>
  <c r="J1969" i="1" s="1"/>
  <c r="J1966" i="1" a="1"/>
  <c r="J1966" i="1" s="1"/>
  <c r="K1965" i="1" a="1"/>
  <c r="K1965" i="1" s="1"/>
  <c r="K1964" i="1" a="1"/>
  <c r="K1964" i="1" s="1"/>
  <c r="K1967" i="1" a="1"/>
  <c r="K1967" i="1" s="1"/>
  <c r="K1959" i="1" a="1"/>
  <c r="K1959" i="1" s="1"/>
  <c r="L1956" i="1" a="1"/>
  <c r="L1956" i="1" s="1"/>
  <c r="J1960" i="1" a="1"/>
  <c r="J1960" i="1" s="1"/>
  <c r="J1957" i="1" a="1"/>
  <c r="J1957" i="1" s="1"/>
  <c r="L1959" i="1" a="1"/>
  <c r="L1959" i="1" s="1"/>
  <c r="L1961" i="1" a="1"/>
  <c r="L1961" i="1" s="1"/>
  <c r="J1958" i="1" a="1"/>
  <c r="J1958" i="1" s="1"/>
  <c r="K1961" i="1" a="1"/>
  <c r="K1961" i="1" s="1"/>
  <c r="J1955" i="1" a="1"/>
  <c r="J1955" i="1" s="1"/>
  <c r="J1962" i="1" a="1"/>
  <c r="J1962" i="1" s="1"/>
  <c r="K1958" i="1" a="1"/>
  <c r="K1958" i="1" s="1"/>
  <c r="K1956" i="1" a="1"/>
  <c r="K1956" i="1" s="1"/>
  <c r="L1962" i="1" a="1"/>
  <c r="L1962" i="1" s="1"/>
  <c r="K1962" i="1" a="1"/>
  <c r="K1962" i="1" s="1"/>
  <c r="J1956" i="1" a="1"/>
  <c r="J1956" i="1" s="1"/>
  <c r="J1961" i="1" a="1"/>
  <c r="J1961" i="1" s="1"/>
  <c r="L1960" i="1" a="1"/>
  <c r="L1960" i="1" s="1"/>
  <c r="K1955" i="1" a="1"/>
  <c r="K1955" i="1" s="1"/>
  <c r="L1958" i="1" a="1"/>
  <c r="L1958" i="1" s="1"/>
  <c r="J1959" i="1" a="1"/>
  <c r="J1959" i="1" s="1"/>
  <c r="L1957" i="1" a="1"/>
  <c r="L1957" i="1" s="1"/>
  <c r="K1957" i="1" a="1"/>
  <c r="K1957" i="1" s="1"/>
  <c r="K1960" i="1" a="1"/>
  <c r="K1960" i="1" s="1"/>
  <c r="L1955" i="1" a="1"/>
  <c r="L1955" i="1" s="1"/>
  <c r="L1952" i="1" a="1"/>
  <c r="L1952" i="1" s="1"/>
  <c r="K1951" i="1" a="1"/>
  <c r="K1951" i="1" s="1"/>
  <c r="J1945" i="1" a="1"/>
  <c r="J1945" i="1" s="1"/>
  <c r="K1947" i="1" a="1"/>
  <c r="K1947" i="1" s="1"/>
  <c r="J1951" i="1" a="1"/>
  <c r="J1951" i="1" s="1"/>
  <c r="L1950" i="1" a="1"/>
  <c r="L1950" i="1" s="1"/>
  <c r="J1949" i="1" a="1"/>
  <c r="J1949" i="1" s="1"/>
  <c r="J1947" i="1" a="1"/>
  <c r="J1947" i="1" s="1"/>
  <c r="J1948" i="1" a="1"/>
  <c r="J1948" i="1" s="1"/>
  <c r="L1949" i="1" a="1"/>
  <c r="L1949" i="1" s="1"/>
  <c r="K1952" i="1" a="1"/>
  <c r="K1952" i="1" s="1"/>
  <c r="J1952" i="1" a="1"/>
  <c r="J1952" i="1" s="1"/>
  <c r="L1951" i="1" a="1"/>
  <c r="L1951" i="1" s="1"/>
  <c r="K1948" i="1" a="1"/>
  <c r="K1948" i="1" s="1"/>
  <c r="L1947" i="1" a="1"/>
  <c r="L1947" i="1" s="1"/>
  <c r="K1946" i="1" a="1"/>
  <c r="K1946" i="1" s="1"/>
  <c r="L1946" i="1" a="1"/>
  <c r="L1946" i="1" s="1"/>
  <c r="K1950" i="1" a="1"/>
  <c r="K1950" i="1" s="1"/>
  <c r="K1945" i="1" a="1"/>
  <c r="K1945" i="1" s="1"/>
  <c r="L1948" i="1" a="1"/>
  <c r="L1948" i="1" s="1"/>
  <c r="L1945" i="1" a="1"/>
  <c r="L1945" i="1" s="1"/>
  <c r="J1946" i="1" a="1"/>
  <c r="J1946" i="1" s="1"/>
  <c r="L1944" i="1" a="1"/>
  <c r="L1944" i="1" s="1"/>
  <c r="L1953" i="1" a="1"/>
  <c r="L1953" i="1" s="1"/>
  <c r="K1949" i="1" a="1"/>
  <c r="K1949" i="1" s="1"/>
  <c r="J1950" i="1" a="1"/>
  <c r="J1950" i="1" s="1"/>
  <c r="K1953" i="1" a="1"/>
  <c r="K1953" i="1" s="1"/>
  <c r="J1953" i="1" a="1"/>
  <c r="J1953" i="1" s="1"/>
  <c r="K1943" i="1" a="1"/>
  <c r="K1943" i="1" s="1"/>
  <c r="L1937" i="1" a="1"/>
  <c r="L1937" i="1" s="1"/>
  <c r="K1939" i="1" a="1"/>
  <c r="K1939" i="1" s="1"/>
  <c r="K1937" i="1" a="1"/>
  <c r="K1937" i="1" s="1"/>
  <c r="L1939" i="1" a="1"/>
  <c r="L1939" i="1" s="1"/>
  <c r="J1942" i="1" a="1"/>
  <c r="J1942" i="1" s="1"/>
  <c r="L1940" i="1" a="1"/>
  <c r="L1940" i="1" s="1"/>
  <c r="J1943" i="1" a="1"/>
  <c r="J1943" i="1" s="1"/>
  <c r="J1938" i="1" a="1"/>
  <c r="J1938" i="1" s="1"/>
  <c r="K1935" i="1" a="1"/>
  <c r="K1935" i="1" s="1"/>
  <c r="L1942" i="1" a="1"/>
  <c r="L1942" i="1" s="1"/>
  <c r="J1936" i="1" a="1"/>
  <c r="J1936" i="1" s="1"/>
  <c r="K1936" i="1" a="1"/>
  <c r="K1936" i="1" s="1"/>
  <c r="K1940" i="1" a="1"/>
  <c r="K1940" i="1" s="1"/>
  <c r="L1936" i="1" a="1"/>
  <c r="L1936" i="1" s="1"/>
  <c r="J1937" i="1" a="1"/>
  <c r="J1937" i="1" s="1"/>
  <c r="L1941" i="1" a="1"/>
  <c r="L1941" i="1" s="1"/>
  <c r="J1941" i="1" a="1"/>
  <c r="J1941" i="1" s="1"/>
  <c r="L1938" i="1" a="1"/>
  <c r="L1938" i="1" s="1"/>
  <c r="J1940" i="1" a="1"/>
  <c r="J1940" i="1" s="1"/>
  <c r="L1935" i="1" a="1"/>
  <c r="L1935" i="1" s="1"/>
  <c r="K1944" i="1" a="1"/>
  <c r="K1944" i="1" s="1"/>
  <c r="J1944" i="1" a="1"/>
  <c r="J1944" i="1" s="1"/>
  <c r="L1943" i="1" a="1"/>
  <c r="L1943" i="1" s="1"/>
  <c r="K1942" i="1" a="1"/>
  <c r="K1942" i="1" s="1"/>
  <c r="K1941" i="1" a="1"/>
  <c r="K1941" i="1" s="1"/>
  <c r="K1938" i="1" a="1"/>
  <c r="K1938" i="1" s="1"/>
  <c r="J1939" i="1" a="1"/>
  <c r="J1939" i="1" s="1"/>
  <c r="K1930" i="1" a="1"/>
  <c r="K1930" i="1" s="1"/>
  <c r="J1931" i="1" a="1"/>
  <c r="J1931" i="1" s="1"/>
  <c r="L1928" i="1" a="1"/>
  <c r="L1928" i="1" s="1"/>
  <c r="L1927" i="1" a="1"/>
  <c r="L1927" i="1" s="1"/>
  <c r="L1933" i="1" a="1"/>
  <c r="L1933" i="1" s="1"/>
  <c r="J1930" i="1" a="1"/>
  <c r="J1930" i="1" s="1"/>
  <c r="L1931" i="1" a="1"/>
  <c r="L1931" i="1" s="1"/>
  <c r="L1926" i="1" a="1"/>
  <c r="L1926" i="1" s="1"/>
  <c r="L1932" i="1" a="1"/>
  <c r="L1932" i="1" s="1"/>
  <c r="J1933" i="1" a="1"/>
  <c r="J1933" i="1" s="1"/>
  <c r="K1927" i="1" a="1"/>
  <c r="K1927" i="1" s="1"/>
  <c r="K1932" i="1" a="1"/>
  <c r="K1932" i="1" s="1"/>
  <c r="J1929" i="1" a="1"/>
  <c r="J1929" i="1" s="1"/>
  <c r="J1927" i="1" a="1"/>
  <c r="J1927" i="1" s="1"/>
  <c r="J1926" i="1" a="1"/>
  <c r="J1926" i="1" s="1"/>
  <c r="J1932" i="1" a="1"/>
  <c r="J1932" i="1" s="1"/>
  <c r="K1931" i="1" a="1"/>
  <c r="K1931" i="1" s="1"/>
  <c r="L1929" i="1" a="1"/>
  <c r="L1929" i="1" s="1"/>
  <c r="K1929" i="1" a="1"/>
  <c r="K1929" i="1" s="1"/>
  <c r="K1928" i="1" a="1"/>
  <c r="K1928" i="1" s="1"/>
  <c r="J1928" i="1" a="1"/>
  <c r="J1928" i="1" s="1"/>
  <c r="L1930" i="1" a="1"/>
  <c r="L1930" i="1" s="1"/>
  <c r="K1926" i="1" a="1"/>
  <c r="K1926" i="1" s="1"/>
  <c r="K1933" i="1" a="1"/>
  <c r="K1933" i="1" s="1"/>
  <c r="J1935" i="1" a="1"/>
  <c r="J1935" i="1" s="1"/>
  <c r="K1934" i="1" a="1"/>
  <c r="K1934" i="1" s="1"/>
  <c r="L1934" i="1" a="1"/>
  <c r="L1934" i="1" s="1"/>
  <c r="J1934" i="1" a="1"/>
  <c r="J1934" i="1" s="1"/>
  <c r="L1923" i="1" a="1"/>
  <c r="L1923" i="1" s="1"/>
  <c r="L1920" i="1" a="1"/>
  <c r="L1920" i="1" s="1"/>
  <c r="J1920" i="1" a="1"/>
  <c r="J1920" i="1" s="1"/>
  <c r="L1918" i="1" a="1"/>
  <c r="L1918" i="1" s="1"/>
  <c r="L1921" i="1" a="1"/>
  <c r="L1921" i="1" s="1"/>
  <c r="L1922" i="1" a="1"/>
  <c r="L1922" i="1" s="1"/>
  <c r="K1918" i="1" a="1"/>
  <c r="K1918" i="1" s="1"/>
  <c r="K1924" i="1" a="1"/>
  <c r="K1924" i="1" s="1"/>
  <c r="K1922" i="1" a="1"/>
  <c r="K1922" i="1" s="1"/>
  <c r="K1920" i="1" a="1"/>
  <c r="K1920" i="1" s="1"/>
  <c r="K1917" i="1" a="1"/>
  <c r="K1917" i="1" s="1"/>
  <c r="J1924" i="1" a="1"/>
  <c r="J1924" i="1" s="1"/>
  <c r="L1925" i="1" a="1"/>
  <c r="L1925" i="1" s="1"/>
  <c r="L1919" i="1" a="1"/>
  <c r="L1919" i="1" s="1"/>
  <c r="J1917" i="1" a="1"/>
  <c r="J1917" i="1" s="1"/>
  <c r="K1919" i="1" a="1"/>
  <c r="K1919" i="1" s="1"/>
  <c r="J1925" i="1" a="1"/>
  <c r="J1925" i="1" s="1"/>
  <c r="J1919" i="1" a="1"/>
  <c r="J1919" i="1" s="1"/>
  <c r="L1924" i="1" a="1"/>
  <c r="L1924" i="1" s="1"/>
  <c r="J1918" i="1" a="1"/>
  <c r="J1918" i="1" s="1"/>
  <c r="J1923" i="1" a="1"/>
  <c r="J1923" i="1" s="1"/>
  <c r="J1921" i="1" a="1"/>
  <c r="J1921" i="1" s="1"/>
  <c r="K1925" i="1" a="1"/>
  <c r="K1925" i="1" s="1"/>
  <c r="J1922" i="1" a="1"/>
  <c r="J1922" i="1" s="1"/>
  <c r="L1917" i="1" a="1"/>
  <c r="L1917" i="1" s="1"/>
  <c r="K1923" i="1" a="1"/>
  <c r="K1923" i="1" s="1"/>
  <c r="K1921" i="1" a="1"/>
  <c r="K1921" i="1" s="1"/>
  <c r="L1911" i="1" a="1"/>
  <c r="L1911" i="1" s="1"/>
  <c r="L1914" i="1" a="1"/>
  <c r="L1914" i="1" s="1"/>
  <c r="K1914" i="1" a="1"/>
  <c r="K1914" i="1" s="1"/>
  <c r="J1910" i="1" a="1"/>
  <c r="J1910" i="1" s="1"/>
  <c r="J1916" i="1" a="1"/>
  <c r="J1916" i="1" s="1"/>
  <c r="K1911" i="1" a="1"/>
  <c r="K1911" i="1" s="1"/>
  <c r="J1915" i="1" a="1"/>
  <c r="J1915" i="1" s="1"/>
  <c r="K1913" i="1" a="1"/>
  <c r="K1913" i="1" s="1"/>
  <c r="L1910" i="1" a="1"/>
  <c r="L1910" i="1" s="1"/>
  <c r="L1916" i="1" a="1"/>
  <c r="L1916" i="1" s="1"/>
  <c r="K1916" i="1" a="1"/>
  <c r="K1916" i="1" s="1"/>
  <c r="K1915" i="1" a="1"/>
  <c r="K1915" i="1" s="1"/>
  <c r="L1912" i="1" a="1"/>
  <c r="L1912" i="1" s="1"/>
  <c r="J1911" i="1" a="1"/>
  <c r="J1911" i="1" s="1"/>
  <c r="J1914" i="1" a="1"/>
  <c r="J1914" i="1" s="1"/>
  <c r="L1913" i="1" a="1"/>
  <c r="L1913" i="1" s="1"/>
  <c r="K1912" i="1" a="1"/>
  <c r="K1912" i="1" s="1"/>
  <c r="J1913" i="1" a="1"/>
  <c r="J1913" i="1" s="1"/>
  <c r="K1910" i="1" a="1"/>
  <c r="K1910" i="1" s="1"/>
  <c r="L1915" i="1" a="1"/>
  <c r="L1915" i="1" s="1"/>
  <c r="J1912" i="1" a="1"/>
  <c r="J1912" i="1" s="1"/>
  <c r="L1909" i="1" a="1"/>
  <c r="L1909" i="1" s="1"/>
  <c r="K1909" i="1" a="1"/>
  <c r="K1909" i="1" s="1"/>
  <c r="J1909" i="1" a="1"/>
  <c r="J1909" i="1" s="1"/>
  <c r="J1907" i="1" a="1"/>
  <c r="J1907" i="1" s="1"/>
  <c r="J1906" i="1" a="1"/>
  <c r="J1906" i="1" s="1"/>
  <c r="L1908" i="1" a="1"/>
  <c r="L1908" i="1" s="1"/>
  <c r="K1904" i="1" a="1"/>
  <c r="K1904" i="1" s="1"/>
  <c r="K1908" i="1" a="1"/>
  <c r="K1908" i="1" s="1"/>
  <c r="J1908" i="1" a="1"/>
  <c r="J1908" i="1" s="1"/>
  <c r="K1907" i="1" a="1"/>
  <c r="K1907" i="1" s="1"/>
  <c r="L1906" i="1" a="1"/>
  <c r="L1906" i="1" s="1"/>
  <c r="L1905" i="1" a="1"/>
  <c r="L1905" i="1" s="1"/>
  <c r="J1904" i="1" a="1"/>
  <c r="J1904" i="1" s="1"/>
  <c r="J1905" i="1" a="1"/>
  <c r="J1905" i="1" s="1"/>
  <c r="L1904" i="1" a="1"/>
  <c r="L1904" i="1" s="1"/>
  <c r="L1907" i="1" a="1"/>
  <c r="L1907" i="1" s="1"/>
  <c r="K1906" i="1" a="1"/>
  <c r="K1906" i="1" s="1"/>
  <c r="K1905" i="1" a="1"/>
  <c r="K1905" i="1" s="1"/>
  <c r="L2175" i="1" a="1"/>
  <c r="L2175" i="1" s="1"/>
  <c r="K2175" i="1" a="1"/>
  <c r="K2175" i="1" s="1"/>
  <c r="J2175" i="1" a="1"/>
  <c r="J2175" i="1" s="1"/>
  <c r="K2173" i="1" a="1"/>
  <c r="K2173" i="1" s="1"/>
  <c r="J2173" i="1" a="1"/>
  <c r="J2173" i="1" s="1"/>
  <c r="K2176" i="1" a="1"/>
  <c r="K2176" i="1" s="1"/>
  <c r="J2176" i="1" a="1"/>
  <c r="J2176" i="1" s="1"/>
  <c r="L2173" i="1" a="1"/>
  <c r="L2173" i="1" s="1"/>
  <c r="J2172" i="1" a="1"/>
  <c r="J2172" i="1" s="1"/>
  <c r="K2172" i="1" a="1"/>
  <c r="K2172" i="1" s="1"/>
  <c r="L2171" i="1" a="1"/>
  <c r="L2171" i="1" s="1"/>
  <c r="J2171" i="1" a="1"/>
  <c r="J2171" i="1" s="1"/>
  <c r="L2174" i="1" a="1"/>
  <c r="L2174" i="1" s="1"/>
  <c r="K2174" i="1" a="1"/>
  <c r="K2174" i="1" s="1"/>
  <c r="J2174" i="1" a="1"/>
  <c r="J2174" i="1" s="1"/>
  <c r="L2172" i="1" a="1"/>
  <c r="L2172" i="1" s="1"/>
  <c r="K2171" i="1" a="1"/>
  <c r="K2171" i="1" s="1"/>
  <c r="L2169" i="1" a="1"/>
  <c r="L2169" i="1" s="1"/>
  <c r="K2169" i="1" a="1"/>
  <c r="K2169" i="1" s="1"/>
  <c r="L2168" i="1" a="1"/>
  <c r="L2168" i="1" s="1"/>
  <c r="L2166" i="1" a="1"/>
  <c r="L2166" i="1" s="1"/>
  <c r="K2168" i="1" a="1"/>
  <c r="K2168" i="1" s="1"/>
  <c r="K2166" i="1" a="1"/>
  <c r="K2166" i="1" s="1"/>
  <c r="J2167" i="1" a="1"/>
  <c r="J2167" i="1" s="1"/>
  <c r="J2168" i="1" a="1"/>
  <c r="J2168" i="1" s="1"/>
  <c r="L2167" i="1" a="1"/>
  <c r="L2167" i="1" s="1"/>
  <c r="J2163" i="1" a="1"/>
  <c r="J2163" i="1" s="1"/>
  <c r="K2167" i="1" a="1"/>
  <c r="K2167" i="1" s="1"/>
  <c r="K2164" i="1" a="1"/>
  <c r="K2164" i="1" s="1"/>
  <c r="J2166" i="1" a="1"/>
  <c r="J2166" i="1" s="1"/>
  <c r="L2164" i="1" a="1"/>
  <c r="L2164" i="1" s="1"/>
  <c r="L2163" i="1" a="1"/>
  <c r="L2163" i="1" s="1"/>
  <c r="K2163" i="1" a="1"/>
  <c r="K2163" i="1" s="1"/>
  <c r="J2164" i="1" a="1"/>
  <c r="J2164" i="1" s="1"/>
  <c r="L2170" i="1" a="1"/>
  <c r="L2170" i="1" s="1"/>
  <c r="J2170" i="1" a="1"/>
  <c r="J2170" i="1" s="1"/>
  <c r="J2169" i="1" a="1"/>
  <c r="J2169" i="1" s="1"/>
  <c r="K2170" i="1" a="1"/>
  <c r="K2170" i="1" s="1"/>
  <c r="L2159" i="1" a="1"/>
  <c r="L2159" i="1" s="1"/>
  <c r="L2160" i="1" a="1"/>
  <c r="L2160" i="1" s="1"/>
  <c r="K2157" i="1" a="1"/>
  <c r="K2157" i="1" s="1"/>
  <c r="J2159" i="1" a="1"/>
  <c r="J2159" i="1" s="1"/>
  <c r="L2162" i="1" a="1"/>
  <c r="L2162" i="1" s="1"/>
  <c r="K2162" i="1" a="1"/>
  <c r="K2162" i="1" s="1"/>
  <c r="K2161" i="1" a="1"/>
  <c r="K2161" i="1" s="1"/>
  <c r="J2154" i="1" a="1"/>
  <c r="J2154" i="1" s="1"/>
  <c r="K2160" i="1" a="1"/>
  <c r="K2160" i="1" s="1"/>
  <c r="K2155" i="1" a="1"/>
  <c r="K2155" i="1" s="1"/>
  <c r="J2160" i="1" a="1"/>
  <c r="J2160" i="1" s="1"/>
  <c r="K2158" i="1" a="1"/>
  <c r="K2158" i="1" s="1"/>
  <c r="K2159" i="1" a="1"/>
  <c r="K2159" i="1" s="1"/>
  <c r="J2158" i="1" a="1"/>
  <c r="J2158" i="1" s="1"/>
  <c r="L2155" i="1" a="1"/>
  <c r="L2155" i="1" s="1"/>
  <c r="L2157" i="1" a="1"/>
  <c r="L2157" i="1" s="1"/>
  <c r="K2156" i="1" a="1"/>
  <c r="K2156" i="1" s="1"/>
  <c r="L2158" i="1" a="1"/>
  <c r="L2158" i="1" s="1"/>
  <c r="J2162" i="1" a="1"/>
  <c r="J2162" i="1" s="1"/>
  <c r="L2161" i="1" a="1"/>
  <c r="L2161" i="1" s="1"/>
  <c r="J2161" i="1" a="1"/>
  <c r="J2161" i="1" s="1"/>
  <c r="J2157" i="1" a="1"/>
  <c r="J2157" i="1" s="1"/>
  <c r="L2156" i="1" a="1"/>
  <c r="L2156" i="1" s="1"/>
  <c r="J2156" i="1" a="1"/>
  <c r="J2156" i="1" s="1"/>
  <c r="L2154" i="1" a="1"/>
  <c r="L2154" i="1" s="1"/>
  <c r="J2155" i="1" a="1"/>
  <c r="J2155" i="1" s="1"/>
  <c r="K2154" i="1" a="1"/>
  <c r="K2154" i="1" s="1"/>
  <c r="L2152" i="1" a="1"/>
  <c r="L2152" i="1" s="1"/>
  <c r="J2152" i="1" a="1"/>
  <c r="J2152" i="1" s="1"/>
  <c r="K2146" i="1" a="1"/>
  <c r="K2146" i="1" s="1"/>
  <c r="J2150" i="1" a="1"/>
  <c r="J2150" i="1" s="1"/>
  <c r="J2147" i="1" a="1"/>
  <c r="J2147" i="1" s="1"/>
  <c r="L2151" i="1" a="1"/>
  <c r="L2151" i="1" s="1"/>
  <c r="K2151" i="1" a="1"/>
  <c r="K2151" i="1" s="1"/>
  <c r="J2151" i="1" a="1"/>
  <c r="J2151" i="1" s="1"/>
  <c r="L2149" i="1" a="1"/>
  <c r="L2149" i="1" s="1"/>
  <c r="L2150" i="1" a="1"/>
  <c r="L2150" i="1" s="1"/>
  <c r="L2148" i="1" a="1"/>
  <c r="L2148" i="1" s="1"/>
  <c r="J2148" i="1" a="1"/>
  <c r="J2148" i="1" s="1"/>
  <c r="L2145" i="1" a="1"/>
  <c r="L2145" i="1" s="1"/>
  <c r="J2149" i="1" a="1"/>
  <c r="J2149" i="1" s="1"/>
  <c r="K2145" i="1" a="1"/>
  <c r="K2145" i="1" s="1"/>
  <c r="K2150" i="1" a="1"/>
  <c r="K2150" i="1" s="1"/>
  <c r="K2149" i="1" a="1"/>
  <c r="K2149" i="1" s="1"/>
  <c r="J2146" i="1" a="1"/>
  <c r="J2146" i="1" s="1"/>
  <c r="K2148" i="1" a="1"/>
  <c r="K2148" i="1" s="1"/>
  <c r="L2153" i="1" a="1"/>
  <c r="L2153" i="1" s="1"/>
  <c r="K2153" i="1" a="1"/>
  <c r="K2153" i="1" s="1"/>
  <c r="L2146" i="1" a="1"/>
  <c r="L2146" i="1" s="1"/>
  <c r="J2153" i="1" a="1"/>
  <c r="J2153" i="1" s="1"/>
  <c r="K2147" i="1" a="1"/>
  <c r="K2147" i="1" s="1"/>
  <c r="K2152" i="1" a="1"/>
  <c r="K2152" i="1" s="1"/>
  <c r="J2145" i="1" a="1"/>
  <c r="J2145" i="1" s="1"/>
  <c r="L2147" i="1" a="1"/>
  <c r="L2147" i="1" s="1"/>
  <c r="L2138" i="1" a="1"/>
  <c r="L2138" i="1" s="1"/>
  <c r="L2144" i="1" a="1"/>
  <c r="L2144" i="1" s="1"/>
  <c r="K2142" i="1" a="1"/>
  <c r="K2142" i="1" s="1"/>
  <c r="K2144" i="1" a="1"/>
  <c r="K2144" i="1" s="1"/>
  <c r="J2144" i="1" a="1"/>
  <c r="J2144" i="1" s="1"/>
  <c r="L2140" i="1" a="1"/>
  <c r="L2140" i="1" s="1"/>
  <c r="L2143" i="1" a="1"/>
  <c r="L2143" i="1" s="1"/>
  <c r="L2137" i="1" a="1"/>
  <c r="L2137" i="1" s="1"/>
  <c r="K2143" i="1" a="1"/>
  <c r="K2143" i="1" s="1"/>
  <c r="J2143" i="1" a="1"/>
  <c r="J2143" i="1" s="1"/>
  <c r="L2142" i="1" a="1"/>
  <c r="L2142" i="1" s="1"/>
  <c r="J2138" i="1" a="1"/>
  <c r="J2138" i="1" s="1"/>
  <c r="J2140" i="1" a="1"/>
  <c r="J2140" i="1" s="1"/>
  <c r="K2139" i="1" a="1"/>
  <c r="K2139" i="1" s="1"/>
  <c r="J2136" i="1" a="1"/>
  <c r="J2136" i="1" s="1"/>
  <c r="J2137" i="1" a="1"/>
  <c r="J2137" i="1" s="1"/>
  <c r="K2138" i="1" a="1"/>
  <c r="K2138" i="1" s="1"/>
  <c r="J2142" i="1" a="1"/>
  <c r="J2142" i="1" s="1"/>
  <c r="L2141" i="1" a="1"/>
  <c r="L2141" i="1" s="1"/>
  <c r="J2141" i="1" a="1"/>
  <c r="J2141" i="1" s="1"/>
  <c r="L2136" i="1" a="1"/>
  <c r="L2136" i="1" s="1"/>
  <c r="J2139" i="1" a="1"/>
  <c r="J2139" i="1" s="1"/>
  <c r="K2136" i="1" a="1"/>
  <c r="K2136" i="1" s="1"/>
  <c r="K2141" i="1" a="1"/>
  <c r="K2141" i="1" s="1"/>
  <c r="L2139" i="1" a="1"/>
  <c r="L2139" i="1" s="1"/>
  <c r="K2137" i="1" a="1"/>
  <c r="K2137" i="1" s="1"/>
  <c r="K2140" i="1" a="1"/>
  <c r="K2140" i="1" s="1"/>
  <c r="K2127" i="1" a="1"/>
  <c r="K2127" i="1" s="1"/>
  <c r="K2132" i="1" a="1"/>
  <c r="K2132" i="1" s="1"/>
  <c r="L2133" i="1" a="1"/>
  <c r="L2133" i="1" s="1"/>
  <c r="L2135" i="1" a="1"/>
  <c r="L2135" i="1" s="1"/>
  <c r="K2129" i="1" a="1"/>
  <c r="K2129" i="1" s="1"/>
  <c r="K2130" i="1" a="1"/>
  <c r="K2130" i="1" s="1"/>
  <c r="J2130" i="1" a="1"/>
  <c r="J2130" i="1" s="1"/>
  <c r="L2127" i="1" a="1"/>
  <c r="L2127" i="1" s="1"/>
  <c r="J2133" i="1" a="1"/>
  <c r="J2133" i="1" s="1"/>
  <c r="K2135" i="1" a="1"/>
  <c r="K2135" i="1" s="1"/>
  <c r="J2135" i="1" a="1"/>
  <c r="J2135" i="1" s="1"/>
  <c r="L2134" i="1" a="1"/>
  <c r="L2134" i="1" s="1"/>
  <c r="J2134" i="1" a="1"/>
  <c r="J2134" i="1" s="1"/>
  <c r="J2129" i="1" a="1"/>
  <c r="J2129" i="1" s="1"/>
  <c r="K2128" i="1" a="1"/>
  <c r="K2128" i="1" s="1"/>
  <c r="J2127" i="1" a="1"/>
  <c r="J2127" i="1" s="1"/>
  <c r="L2128" i="1" a="1"/>
  <c r="L2128" i="1" s="1"/>
  <c r="K2133" i="1" a="1"/>
  <c r="K2133" i="1" s="1"/>
  <c r="L2132" i="1" a="1"/>
  <c r="L2132" i="1" s="1"/>
  <c r="J2132" i="1" a="1"/>
  <c r="J2132" i="1" s="1"/>
  <c r="L2130" i="1" a="1"/>
  <c r="L2130" i="1" s="1"/>
  <c r="L2129" i="1" a="1"/>
  <c r="L2129" i="1" s="1"/>
  <c r="J2128" i="1" a="1"/>
  <c r="J2128" i="1" s="1"/>
  <c r="L2131" i="1" a="1"/>
  <c r="L2131" i="1" s="1"/>
  <c r="K2131" i="1" a="1"/>
  <c r="K2131" i="1" s="1"/>
  <c r="K2134" i="1" a="1"/>
  <c r="K2134" i="1" s="1"/>
  <c r="J2131" i="1" a="1"/>
  <c r="J2131" i="1" s="1"/>
  <c r="J2126" i="1" a="1"/>
  <c r="J2126" i="1" s="1"/>
  <c r="L2122" i="1" a="1"/>
  <c r="L2122" i="1" s="1"/>
  <c r="K2120" i="1" a="1"/>
  <c r="K2120" i="1" s="1"/>
  <c r="K2118" i="1" a="1"/>
  <c r="K2118" i="1" s="1"/>
  <c r="L2125" i="1" a="1"/>
  <c r="L2125" i="1" s="1"/>
  <c r="L2123" i="1" a="1"/>
  <c r="L2123" i="1" s="1"/>
  <c r="K2123" i="1" a="1"/>
  <c r="K2123" i="1" s="1"/>
  <c r="L2121" i="1" a="1"/>
  <c r="L2121" i="1" s="1"/>
  <c r="J2122" i="1" a="1"/>
  <c r="J2122" i="1" s="1"/>
  <c r="K2121" i="1" a="1"/>
  <c r="K2121" i="1" s="1"/>
  <c r="J2121" i="1" a="1"/>
  <c r="J2121" i="1" s="1"/>
  <c r="L2120" i="1" a="1"/>
  <c r="L2120" i="1" s="1"/>
  <c r="K2119" i="1" a="1"/>
  <c r="K2119" i="1" s="1"/>
  <c r="L2118" i="1" a="1"/>
  <c r="L2118" i="1" s="1"/>
  <c r="J2119" i="1" a="1"/>
  <c r="J2119" i="1" s="1"/>
  <c r="L2124" i="1" a="1"/>
  <c r="L2124" i="1" s="1"/>
  <c r="J2125" i="1" a="1"/>
  <c r="J2125" i="1" s="1"/>
  <c r="J2120" i="1" a="1"/>
  <c r="J2120" i="1" s="1"/>
  <c r="L2119" i="1" a="1"/>
  <c r="L2119" i="1" s="1"/>
  <c r="J2118" i="1" a="1"/>
  <c r="J2118" i="1" s="1"/>
  <c r="K2125" i="1" a="1"/>
  <c r="K2125" i="1" s="1"/>
  <c r="K2124" i="1" a="1"/>
  <c r="K2124" i="1" s="1"/>
  <c r="J2123" i="1" a="1"/>
  <c r="J2123" i="1" s="1"/>
  <c r="L2126" i="1" a="1"/>
  <c r="L2126" i="1" s="1"/>
  <c r="K2126" i="1" a="1"/>
  <c r="K2126" i="1" s="1"/>
  <c r="K2122" i="1" a="1"/>
  <c r="K2122" i="1" s="1"/>
  <c r="J2124" i="1" a="1"/>
  <c r="J2124" i="1" s="1"/>
  <c r="J2115" i="1" a="1"/>
  <c r="J2115" i="1" s="1"/>
  <c r="L2116" i="1" a="1"/>
  <c r="L2116" i="1" s="1"/>
  <c r="K2116" i="1" a="1"/>
  <c r="K2116" i="1" s="1"/>
  <c r="J2116" i="1" a="1"/>
  <c r="J2116" i="1" s="1"/>
  <c r="L2115" i="1" a="1"/>
  <c r="L2115" i="1" s="1"/>
  <c r="K2115" i="1" a="1"/>
  <c r="K2115" i="1" s="1"/>
  <c r="L2117" i="1" a="1"/>
  <c r="L2117" i="1" s="1"/>
  <c r="K2117" i="1" a="1"/>
  <c r="K2117" i="1" s="1"/>
  <c r="J2117" i="1" a="1"/>
  <c r="J2117" i="1" s="1"/>
  <c r="K2013" i="1" a="1"/>
  <c r="K2013" i="1" s="1"/>
  <c r="K2014" i="1" s="1" a="1"/>
  <c r="K2014" i="1" s="1"/>
  <c r="K2016" i="1" a="1"/>
  <c r="K2016" i="1" s="1"/>
  <c r="K2017" i="1" s="1" a="1"/>
  <c r="K2017" i="1" s="1"/>
  <c r="J2016" i="1" a="1"/>
  <c r="J2016" i="1" s="1"/>
  <c r="J2017" i="1" s="1" a="1"/>
  <c r="J2017" i="1" s="1"/>
  <c r="K2015" i="1" a="1"/>
  <c r="K2015" i="1" s="1"/>
  <c r="J2021" i="1" a="1"/>
  <c r="J2021" i="1" s="1"/>
  <c r="K2020" i="1" a="1"/>
  <c r="K2020" i="1" s="1"/>
  <c r="L2018" i="1" a="1"/>
  <c r="L2018" i="1" s="1"/>
  <c r="L2019" i="1" s="1" a="1"/>
  <c r="L2019" i="1" s="1"/>
  <c r="L2016" i="1" a="1"/>
  <c r="L2016" i="1" s="1"/>
  <c r="L2017" i="1" s="1" a="1"/>
  <c r="L2017" i="1" s="1"/>
  <c r="J2020" i="1" a="1"/>
  <c r="J2020" i="1" s="1"/>
  <c r="J2015" i="1" a="1"/>
  <c r="J2015" i="1" s="1"/>
  <c r="L2021" i="1" a="1"/>
  <c r="L2021" i="1" s="1"/>
  <c r="K2018" i="1" a="1"/>
  <c r="K2018" i="1" s="1"/>
  <c r="K2019" i="1" s="1" a="1"/>
  <c r="K2019" i="1" s="1"/>
  <c r="K2021" i="1" a="1"/>
  <c r="K2021" i="1" s="1"/>
  <c r="J2018" i="1" a="1"/>
  <c r="J2018" i="1" s="1"/>
  <c r="J2019" i="1" s="1" a="1"/>
  <c r="J2019" i="1" s="1"/>
  <c r="L2015" i="1" a="1"/>
  <c r="L2015" i="1" s="1"/>
  <c r="L2020" i="1" a="1"/>
  <c r="L2020" i="1" s="1"/>
  <c r="L2013" i="1" a="1"/>
  <c r="L2013" i="1" s="1"/>
  <c r="L2014" i="1" s="1" a="1"/>
  <c r="L2014" i="1" s="1"/>
  <c r="J2013" i="1" a="1"/>
  <c r="J2013" i="1" s="1"/>
  <c r="J2014" i="1" s="1" a="1"/>
  <c r="J2014" i="1" s="1"/>
  <c r="L2011" i="1" a="1"/>
  <c r="L2011" i="1" s="1"/>
  <c r="K2011" i="1" a="1"/>
  <c r="K2011" i="1" s="1"/>
  <c r="J2008" i="1" a="1"/>
  <c r="J2008" i="1" s="1"/>
  <c r="J2009" i="1" s="1" a="1"/>
  <c r="J2009" i="1" s="1"/>
  <c r="K2008" i="1" a="1"/>
  <c r="K2008" i="1" s="1"/>
  <c r="K2009" i="1" s="1" a="1"/>
  <c r="K2009" i="1" s="1"/>
  <c r="K2006" i="1" a="1"/>
  <c r="K2006" i="1" s="1"/>
  <c r="K2007" i="1" s="1" a="1"/>
  <c r="K2007" i="1" s="1"/>
  <c r="J2011" i="1" a="1"/>
  <c r="J2011" i="1" s="1"/>
  <c r="L2008" i="1" a="1"/>
  <c r="L2008" i="1" s="1"/>
  <c r="L2009" i="1" s="1" a="1"/>
  <c r="L2009" i="1" s="1"/>
  <c r="L2010" i="1" a="1"/>
  <c r="L2010" i="1" s="1"/>
  <c r="L2006" i="1" a="1"/>
  <c r="L2006" i="1" s="1"/>
  <c r="L2007" i="1" s="1" a="1"/>
  <c r="L2007" i="1" s="1"/>
  <c r="K2010" i="1" a="1"/>
  <c r="K2010" i="1" s="1"/>
  <c r="K2005" i="1" a="1"/>
  <c r="K2005" i="1" s="1"/>
  <c r="J2006" i="1" a="1"/>
  <c r="J2006" i="1" s="1"/>
  <c r="J2007" i="1" s="1" a="1"/>
  <c r="J2007" i="1" s="1"/>
  <c r="L2005" i="1" a="1"/>
  <c r="L2005" i="1" s="1"/>
  <c r="J2005" i="1" a="1"/>
  <c r="J2005" i="1" s="1"/>
  <c r="J2010" i="1" a="1"/>
  <c r="J2010" i="1" s="1"/>
  <c r="J2001" i="1" a="1"/>
  <c r="J2001" i="1" s="1"/>
  <c r="J2000" i="1" a="1"/>
  <c r="J2000" i="1" s="1"/>
  <c r="K1997" i="1" a="1"/>
  <c r="K1997" i="1" s="1"/>
  <c r="J1999" i="1" a="1"/>
  <c r="J1999" i="1" s="1"/>
  <c r="L1999" i="1" a="1"/>
  <c r="L1999" i="1" s="1"/>
  <c r="L2000" i="1" a="1"/>
  <c r="L2000" i="1" s="1"/>
  <c r="K1999" i="1" a="1"/>
  <c r="K1999" i="1" s="1"/>
  <c r="K1998" i="1" a="1"/>
  <c r="K1998" i="1" s="1"/>
  <c r="J2003" i="1" a="1"/>
  <c r="J2003" i="1" s="1"/>
  <c r="J2004" i="1" s="1" a="1"/>
  <c r="J2004" i="1" s="1"/>
  <c r="J1998" i="1" a="1"/>
  <c r="J1998" i="1" s="1"/>
  <c r="K2001" i="1" a="1"/>
  <c r="K2001" i="1" s="1"/>
  <c r="L1998" i="1" a="1"/>
  <c r="L1998" i="1" s="1"/>
  <c r="J1997" i="1" a="1"/>
  <c r="J1997" i="1" s="1"/>
  <c r="L1997" i="1" a="1"/>
  <c r="L1997" i="1" s="1"/>
  <c r="L2003" i="1" a="1"/>
  <c r="L2003" i="1" s="1"/>
  <c r="L2004" i="1" s="1" a="1"/>
  <c r="L2004" i="1" s="1"/>
  <c r="K2003" i="1" a="1"/>
  <c r="K2003" i="1" s="1"/>
  <c r="K2004" i="1" s="1" a="1"/>
  <c r="K2004" i="1" s="1"/>
  <c r="K2000" i="1" a="1"/>
  <c r="K2000" i="1" s="1"/>
  <c r="L2001" i="1" a="1"/>
  <c r="L2001" i="1" s="1"/>
  <c r="K1992" i="1" a="1"/>
  <c r="K1992" i="1" s="1"/>
  <c r="L1996" i="1" a="1"/>
  <c r="L1996" i="1" s="1"/>
  <c r="K1996" i="1" a="1"/>
  <c r="K1996" i="1" s="1"/>
  <c r="J1994" i="1" a="1"/>
  <c r="J1994" i="1" s="1"/>
  <c r="J1995" i="1" a="1"/>
  <c r="J1995" i="1" s="1"/>
  <c r="J1996" i="1" a="1"/>
  <c r="J1996" i="1" s="1"/>
  <c r="L1995" i="1" a="1"/>
  <c r="L1995" i="1" s="1"/>
  <c r="K1995" i="1" a="1"/>
  <c r="K1995" i="1" s="1"/>
  <c r="K1994" i="1" a="1"/>
  <c r="K1994" i="1" s="1"/>
  <c r="L1992" i="1" a="1"/>
  <c r="L1992" i="1" s="1"/>
  <c r="L1994" i="1" a="1"/>
  <c r="L1994" i="1" s="1"/>
  <c r="J1992" i="1" a="1"/>
  <c r="J1992" i="1" s="1"/>
  <c r="K1993" i="1" a="1"/>
  <c r="K1993" i="1" s="1"/>
  <c r="L1993" i="1" a="1"/>
  <c r="L1993" i="1" s="1"/>
  <c r="J1993" i="1" a="1"/>
  <c r="J1993" i="1" s="1"/>
  <c r="K2232" i="1" a="1"/>
  <c r="K2232" i="1" s="1"/>
  <c r="J2232" i="1" a="1"/>
  <c r="J2232" i="1" s="1"/>
  <c r="K2229" i="1" a="1"/>
  <c r="K2229" i="1" s="1"/>
  <c r="K2230" i="1" s="1" a="1"/>
  <c r="K2230" i="1" s="1"/>
  <c r="L2229" i="1" a="1"/>
  <c r="L2229" i="1" s="1"/>
  <c r="L2230" i="1" s="1" a="1"/>
  <c r="L2230" i="1" s="1"/>
  <c r="K2231" i="1" a="1"/>
  <c r="K2231" i="1" s="1"/>
  <c r="L2232" i="1" a="1"/>
  <c r="L2232" i="1" s="1"/>
  <c r="J2231" i="1" a="1"/>
  <c r="J2231" i="1" s="1"/>
  <c r="L2231" i="1" a="1"/>
  <c r="L2231" i="1" s="1"/>
  <c r="J2229" i="1" a="1"/>
  <c r="J2229" i="1" s="1"/>
  <c r="J2230" i="1" s="1" a="1"/>
  <c r="J2230" i="1" s="1"/>
  <c r="L2224" i="1" a="1"/>
  <c r="L2224" i="1" s="1"/>
  <c r="L2225" i="1" s="1" a="1"/>
  <c r="L2225" i="1" s="1"/>
  <c r="K2227" i="1" a="1"/>
  <c r="K2227" i="1" s="1"/>
  <c r="K2228" i="1" s="1" a="1"/>
  <c r="K2228" i="1" s="1"/>
  <c r="J2226" i="1" a="1"/>
  <c r="J2226" i="1" s="1"/>
  <c r="J2227" i="1" a="1"/>
  <c r="J2227" i="1" s="1"/>
  <c r="J2228" i="1" s="1" a="1"/>
  <c r="J2228" i="1" s="1"/>
  <c r="J2219" i="1" a="1"/>
  <c r="J2219" i="1" s="1"/>
  <c r="J2220" i="1" s="1" a="1"/>
  <c r="J2220" i="1" s="1"/>
  <c r="J2222" i="1" a="1"/>
  <c r="J2222" i="1" s="1"/>
  <c r="L2226" i="1" a="1"/>
  <c r="L2226" i="1" s="1"/>
  <c r="K2226" i="1" a="1"/>
  <c r="K2226" i="1" s="1"/>
  <c r="L2219" i="1" a="1"/>
  <c r="L2219" i="1" s="1"/>
  <c r="L2220" i="1" s="1" a="1"/>
  <c r="L2220" i="1" s="1"/>
  <c r="J2221" i="1" a="1"/>
  <c r="J2221" i="1" s="1"/>
  <c r="K2219" i="1" a="1"/>
  <c r="K2219" i="1" s="1"/>
  <c r="K2220" i="1" s="1" a="1"/>
  <c r="K2220" i="1" s="1"/>
  <c r="J2224" i="1" a="1"/>
  <c r="J2224" i="1" s="1"/>
  <c r="J2225" i="1" s="1" a="1"/>
  <c r="J2225" i="1" s="1"/>
  <c r="L2221" i="1" a="1"/>
  <c r="L2221" i="1" s="1"/>
  <c r="K2224" i="1" a="1"/>
  <c r="K2224" i="1" s="1"/>
  <c r="K2225" i="1" s="1" a="1"/>
  <c r="K2225" i="1" s="1"/>
  <c r="L2222" i="1" a="1"/>
  <c r="L2222" i="1" s="1"/>
  <c r="K2221" i="1" a="1"/>
  <c r="K2221" i="1" s="1"/>
  <c r="K2222" i="1" a="1"/>
  <c r="K2222" i="1" s="1"/>
  <c r="L2227" i="1" a="1"/>
  <c r="L2227" i="1" s="1"/>
  <c r="L2228" i="1" s="1" a="1"/>
  <c r="L2228" i="1" s="1"/>
  <c r="J2212" i="1" a="1"/>
  <c r="J2212" i="1" s="1"/>
  <c r="L2214" i="1" a="1"/>
  <c r="L2214" i="1" s="1"/>
  <c r="L2215" i="1" s="1" a="1"/>
  <c r="L2215" i="1" s="1"/>
  <c r="J2214" i="1" a="1"/>
  <c r="J2214" i="1" s="1"/>
  <c r="J2215" i="1" s="1" a="1"/>
  <c r="J2215" i="1" s="1"/>
  <c r="K2212" i="1" a="1"/>
  <c r="K2212" i="1" s="1"/>
  <c r="K2214" i="1" a="1"/>
  <c r="K2214" i="1" s="1"/>
  <c r="K2215" i="1" s="1" a="1"/>
  <c r="K2215" i="1" s="1"/>
  <c r="L2216" i="1" a="1"/>
  <c r="L2216" i="1" s="1"/>
  <c r="J2217" i="1" a="1"/>
  <c r="J2217" i="1" s="1"/>
  <c r="J2218" i="1" s="1" a="1"/>
  <c r="J2218" i="1" s="1"/>
  <c r="K2217" i="1" a="1"/>
  <c r="K2217" i="1" s="1"/>
  <c r="K2218" i="1" s="1" a="1"/>
  <c r="K2218" i="1" s="1"/>
  <c r="K2216" i="1" a="1"/>
  <c r="K2216" i="1" s="1"/>
  <c r="L2217" i="1" a="1"/>
  <c r="L2217" i="1" s="1"/>
  <c r="L2218" i="1" s="1" a="1"/>
  <c r="L2218" i="1" s="1"/>
  <c r="J2216" i="1" a="1"/>
  <c r="J2216" i="1" s="1"/>
  <c r="L2212" i="1" a="1"/>
  <c r="L2212" i="1" s="1"/>
  <c r="J2210" i="1" a="1"/>
  <c r="J2210" i="1" s="1"/>
  <c r="L2211" i="1" a="1"/>
  <c r="L2211" i="1" s="1"/>
  <c r="K2211" i="1" a="1"/>
  <c r="K2211" i="1" s="1"/>
  <c r="J2211" i="1" a="1"/>
  <c r="J2211" i="1" s="1"/>
  <c r="L2210" i="1" a="1"/>
  <c r="L2210" i="1" s="1"/>
  <c r="K2210" i="1" a="1"/>
  <c r="K2210" i="1" s="1"/>
  <c r="L2209" i="1" a="1"/>
  <c r="L2209" i="1" s="1"/>
  <c r="J2206" i="1" a="1"/>
  <c r="J2206" i="1" s="1"/>
  <c r="J2205" i="1" a="1"/>
  <c r="J2205" i="1" s="1"/>
  <c r="L2207" i="1" a="1"/>
  <c r="L2207" i="1" s="1"/>
  <c r="K2209" i="1" a="1"/>
  <c r="K2209" i="1" s="1"/>
  <c r="L2208" i="1" a="1"/>
  <c r="L2208" i="1" s="1"/>
  <c r="J2208" i="1" a="1"/>
  <c r="J2208" i="1" s="1"/>
  <c r="L2203" i="1" a="1"/>
  <c r="L2203" i="1" s="1"/>
  <c r="J2207" i="1" a="1"/>
  <c r="J2207" i="1" s="1"/>
  <c r="K2206" i="1" a="1"/>
  <c r="K2206" i="1" s="1"/>
  <c r="L2205" i="1" a="1"/>
  <c r="L2205" i="1" s="1"/>
  <c r="K2205" i="1" a="1"/>
  <c r="K2205" i="1" s="1"/>
  <c r="J2204" i="1" a="1"/>
  <c r="J2204" i="1" s="1"/>
  <c r="K2203" i="1" a="1"/>
  <c r="K2203" i="1" s="1"/>
  <c r="L2204" i="1" a="1"/>
  <c r="L2204" i="1" s="1"/>
  <c r="L2206" i="1" a="1"/>
  <c r="L2206" i="1" s="1"/>
  <c r="J2209" i="1" a="1"/>
  <c r="J2209" i="1" s="1"/>
  <c r="K2204" i="1" a="1"/>
  <c r="K2204" i="1" s="1"/>
  <c r="K2208" i="1" a="1"/>
  <c r="K2208" i="1" s="1"/>
  <c r="K2207" i="1" a="1"/>
  <c r="K2207" i="1" s="1"/>
  <c r="L2198" i="1" a="1"/>
  <c r="L2198" i="1" s="1"/>
  <c r="L2202" i="1" a="1"/>
  <c r="L2202" i="1" s="1"/>
  <c r="L2196" i="1" a="1"/>
  <c r="L2196" i="1" s="1"/>
  <c r="K2202" i="1" a="1"/>
  <c r="K2202" i="1" s="1"/>
  <c r="J2202" i="1" a="1"/>
  <c r="J2202" i="1" s="1"/>
  <c r="J2197" i="1" a="1"/>
  <c r="J2197" i="1" s="1"/>
  <c r="L2201" i="1" a="1"/>
  <c r="L2201" i="1" s="1"/>
  <c r="K2201" i="1" a="1"/>
  <c r="K2201" i="1" s="1"/>
  <c r="J2198" i="1" a="1"/>
  <c r="J2198" i="1" s="1"/>
  <c r="L2195" i="1" a="1"/>
  <c r="L2195" i="1" s="1"/>
  <c r="J2201" i="1" a="1"/>
  <c r="J2201" i="1" s="1"/>
  <c r="L2200" i="1" a="1"/>
  <c r="L2200" i="1" s="1"/>
  <c r="K2200" i="1" a="1"/>
  <c r="K2200" i="1" s="1"/>
  <c r="J2200" i="1" a="1"/>
  <c r="J2200" i="1" s="1"/>
  <c r="L2199" i="1" a="1"/>
  <c r="L2199" i="1" s="1"/>
  <c r="K2199" i="1" a="1"/>
  <c r="K2199" i="1" s="1"/>
  <c r="J2199" i="1" a="1"/>
  <c r="J2199" i="1" s="1"/>
  <c r="L2197" i="1" a="1"/>
  <c r="L2197" i="1" s="1"/>
  <c r="K2197" i="1" a="1"/>
  <c r="K2197" i="1" s="1"/>
  <c r="J2196" i="1" a="1"/>
  <c r="J2196" i="1" s="1"/>
  <c r="K2198" i="1" a="1"/>
  <c r="K2198" i="1" s="1"/>
  <c r="K2196" i="1" a="1"/>
  <c r="K2196" i="1" s="1"/>
  <c r="J2203" i="1" a="1"/>
  <c r="J2203" i="1" s="1"/>
  <c r="K2193" i="1" a="1"/>
  <c r="K2193" i="1" s="1"/>
  <c r="J2192" i="1" a="1"/>
  <c r="J2192" i="1" s="1"/>
  <c r="L2190" i="1" a="1"/>
  <c r="L2190" i="1" s="1"/>
  <c r="K2191" i="1" a="1"/>
  <c r="K2191" i="1" s="1"/>
  <c r="J2188" i="1" a="1"/>
  <c r="J2188" i="1" s="1"/>
  <c r="J2190" i="1" a="1"/>
  <c r="J2190" i="1" s="1"/>
  <c r="K2188" i="1" a="1"/>
  <c r="K2188" i="1" s="1"/>
  <c r="J2187" i="1" a="1"/>
  <c r="J2187" i="1" s="1"/>
  <c r="L2194" i="1" a="1"/>
  <c r="L2194" i="1" s="1"/>
  <c r="K2194" i="1" a="1"/>
  <c r="K2194" i="1" s="1"/>
  <c r="J2191" i="1" a="1"/>
  <c r="J2191" i="1" s="1"/>
  <c r="J2193" i="1" a="1"/>
  <c r="J2193" i="1" s="1"/>
  <c r="K2195" i="1" a="1"/>
  <c r="K2195" i="1" s="1"/>
  <c r="K2190" i="1" a="1"/>
  <c r="K2190" i="1" s="1"/>
  <c r="J2195" i="1" a="1"/>
  <c r="J2195" i="1" s="1"/>
  <c r="K2192" i="1" a="1"/>
  <c r="K2192" i="1" s="1"/>
  <c r="K2187" i="1" a="1"/>
  <c r="K2187" i="1" s="1"/>
  <c r="L2191" i="1" a="1"/>
  <c r="L2191" i="1" s="1"/>
  <c r="L2193" i="1" a="1"/>
  <c r="L2193" i="1" s="1"/>
  <c r="L2188" i="1" a="1"/>
  <c r="L2188" i="1" s="1"/>
  <c r="L2187" i="1" a="1"/>
  <c r="L2187" i="1" s="1"/>
  <c r="J2194" i="1" a="1"/>
  <c r="J2194" i="1" s="1"/>
  <c r="L2192" i="1" a="1"/>
  <c r="L2192" i="1" s="1"/>
  <c r="K2185" i="1" a="1"/>
  <c r="K2185" i="1" s="1"/>
  <c r="J2186" i="1" a="1"/>
  <c r="J2186" i="1" s="1"/>
  <c r="L2185" i="1" a="1"/>
  <c r="L2185" i="1" s="1"/>
  <c r="J2185" i="1" a="1"/>
  <c r="J2185" i="1" s="1"/>
  <c r="L2183" i="1" a="1"/>
  <c r="L2183" i="1" s="1"/>
  <c r="K2186" i="1" a="1"/>
  <c r="K2186" i="1" s="1"/>
  <c r="K2183" i="1" a="1"/>
  <c r="K2183" i="1" s="1"/>
  <c r="J2184" i="1" a="1"/>
  <c r="J2184" i="1" s="1"/>
  <c r="K2184" i="1" a="1"/>
  <c r="K2184" i="1" s="1"/>
  <c r="L2184" i="1" a="1"/>
  <c r="L2184" i="1" s="1"/>
  <c r="J2183" i="1" a="1"/>
  <c r="J2183" i="1" s="1"/>
  <c r="L2186" i="1" a="1"/>
  <c r="L2186" i="1" s="1"/>
  <c r="L2177" i="1" a="1"/>
  <c r="L2177" i="1" s="1"/>
  <c r="J2179" i="1" a="1"/>
  <c r="J2179" i="1" s="1"/>
  <c r="L2182" i="1" a="1"/>
  <c r="L2182" i="1" s="1"/>
  <c r="K2182" i="1" a="1"/>
  <c r="K2182" i="1" s="1"/>
  <c r="J2182" i="1" a="1"/>
  <c r="J2182" i="1" s="1"/>
  <c r="L2178" i="1" a="1"/>
  <c r="L2178" i="1" s="1"/>
  <c r="L2181" i="1" a="1"/>
  <c r="L2181" i="1" s="1"/>
  <c r="K2181" i="1" a="1"/>
  <c r="K2181" i="1" s="1"/>
  <c r="J2181" i="1" a="1"/>
  <c r="J2181" i="1" s="1"/>
  <c r="J2178" i="1" a="1"/>
  <c r="J2178" i="1" s="1"/>
  <c r="K2180" i="1" a="1"/>
  <c r="K2180" i="1" s="1"/>
  <c r="L2176" i="1" a="1"/>
  <c r="L2176" i="1" s="1"/>
  <c r="L2179" i="1" a="1"/>
  <c r="L2179" i="1" s="1"/>
  <c r="J2177" i="1" a="1"/>
  <c r="J2177" i="1" s="1"/>
  <c r="K2178" i="1" a="1"/>
  <c r="K2178" i="1" s="1"/>
  <c r="K2177" i="1" a="1"/>
  <c r="K2177" i="1" s="1"/>
  <c r="L2180" i="1" a="1"/>
  <c r="L2180" i="1" s="1"/>
  <c r="K2179" i="1" a="1"/>
  <c r="K2179" i="1" s="1"/>
  <c r="J2180" i="1" a="1"/>
  <c r="J2180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1029" i="1" a="1"/>
  <c r="J1029" i="1" s="1"/>
  <c r="L1041" i="1" a="1"/>
  <c r="L1041" i="1" s="1"/>
  <c r="L1039" i="1" a="1"/>
  <c r="L1039" i="1" s="1"/>
  <c r="K1029" i="1" a="1"/>
  <c r="K1029" i="1" s="1"/>
  <c r="L1029" i="1" a="1"/>
  <c r="L1029" i="1" s="1"/>
  <c r="K1032" i="1" a="1"/>
  <c r="K1032" i="1" s="1"/>
  <c r="L1032" i="1" a="1"/>
  <c r="L1032" i="1" s="1"/>
  <c r="J1039" i="1" a="1"/>
  <c r="J1039" i="1" s="1"/>
  <c r="L1027" i="1" a="1"/>
  <c r="L1027" i="1" s="1"/>
  <c r="J1032" i="1" a="1"/>
  <c r="J1032" i="1" s="1"/>
  <c r="J1041" i="1" a="1"/>
  <c r="J1041" i="1" s="1"/>
  <c r="K1039" i="1" a="1"/>
  <c r="K1039" i="1" s="1"/>
  <c r="K1041" i="1" a="1"/>
  <c r="K1041" i="1" s="1"/>
  <c r="K1027" i="1" a="1"/>
  <c r="K1027" i="1" s="1"/>
  <c r="L1024" i="1" a="1"/>
  <c r="L1024" i="1" s="1"/>
  <c r="K1008" i="1" a="1"/>
  <c r="K1008" i="1" s="1"/>
  <c r="K1054" i="1" s="1" a="1"/>
  <c r="K1054" i="1" s="1"/>
  <c r="L1008" i="1" a="1"/>
  <c r="L1008" i="1" s="1"/>
  <c r="L1054" i="1" s="1" a="1"/>
  <c r="L1054" i="1" s="1"/>
  <c r="J1027" i="1" a="1"/>
  <c r="J1027" i="1" s="1"/>
  <c r="J1008" i="1" a="1"/>
  <c r="J1008" i="1" s="1"/>
  <c r="J1054" i="1" s="1" a="1"/>
  <c r="J1054" i="1" s="1"/>
  <c r="K1024" i="1" a="1"/>
  <c r="K1024" i="1" s="1"/>
  <c r="J1024" i="1" a="1"/>
  <c r="J1024" i="1" s="1"/>
  <c r="K999" i="1" a="1"/>
  <c r="K999" i="1" s="1"/>
  <c r="K1051" i="1" s="1" a="1"/>
  <c r="K1051" i="1" s="1"/>
  <c r="K998" i="1" a="1"/>
  <c r="K998" i="1" s="1"/>
  <c r="K985" i="1" a="1"/>
  <c r="K985" i="1" s="1"/>
  <c r="L998" i="1" a="1"/>
  <c r="L998" i="1" s="1"/>
  <c r="L979" i="1" a="1"/>
  <c r="L979" i="1" s="1"/>
  <c r="L1053" i="1" s="1" a="1"/>
  <c r="L1053" i="1" s="1"/>
  <c r="J999" i="1" a="1"/>
  <c r="J999" i="1" s="1"/>
  <c r="J1051" i="1" s="1" a="1"/>
  <c r="J1051" i="1" s="1"/>
  <c r="J979" i="1" a="1"/>
  <c r="J979" i="1" s="1"/>
  <c r="J1053" i="1" s="1" a="1"/>
  <c r="J1053" i="1" s="1"/>
  <c r="L978" i="1" a="1"/>
  <c r="L978" i="1" s="1"/>
  <c r="L991" i="1" a="1"/>
  <c r="L991" i="1" s="1"/>
  <c r="J985" i="1" a="1"/>
  <c r="J985" i="1" s="1"/>
  <c r="K978" i="1" a="1"/>
  <c r="K978" i="1" s="1"/>
  <c r="J998" i="1" a="1"/>
  <c r="J998" i="1" s="1"/>
  <c r="K991" i="1" a="1"/>
  <c r="K991" i="1" s="1"/>
  <c r="L985" i="1" a="1"/>
  <c r="L985" i="1" s="1"/>
  <c r="K979" i="1" a="1"/>
  <c r="K979" i="1" s="1"/>
  <c r="K1053" i="1" s="1" a="1"/>
  <c r="K1053" i="1" s="1"/>
  <c r="J991" i="1" a="1"/>
  <c r="J991" i="1" s="1"/>
  <c r="J978" i="1" a="1"/>
  <c r="J978" i="1" s="1"/>
  <c r="L999" i="1" a="1"/>
  <c r="L999" i="1" s="1"/>
  <c r="L1051" i="1" s="1" a="1"/>
  <c r="L1051" i="1" s="1"/>
  <c r="K975" i="1" a="1"/>
  <c r="K975" i="1" s="1"/>
  <c r="J975" i="1" a="1"/>
  <c r="J975" i="1" s="1"/>
  <c r="L975" i="1" a="1"/>
  <c r="L975" i="1" s="1"/>
  <c r="L976" i="1" a="1"/>
  <c r="L976" i="1" s="1"/>
  <c r="K976" i="1" a="1"/>
  <c r="K976" i="1" s="1"/>
  <c r="J976" i="1" a="1"/>
  <c r="J976" i="1" s="1"/>
  <c r="K916" i="1" a="1"/>
  <c r="K916" i="1" s="1"/>
  <c r="L928" i="1" a="1"/>
  <c r="L928" i="1" s="1"/>
  <c r="L914" i="1" a="1"/>
  <c r="L914" i="1" s="1"/>
  <c r="L916" i="1" a="1"/>
  <c r="L916" i="1" s="1"/>
  <c r="J916" i="1" a="1"/>
  <c r="J916" i="1" s="1"/>
  <c r="K914" i="1" a="1"/>
  <c r="K914" i="1" s="1"/>
  <c r="J928" i="1" a="1"/>
  <c r="J928" i="1" s="1"/>
  <c r="K928" i="1" a="1"/>
  <c r="K928" i="1" s="1"/>
  <c r="J914" i="1" a="1"/>
  <c r="J914" i="1" s="1"/>
  <c r="K896" i="1" a="1"/>
  <c r="K896" i="1" s="1"/>
  <c r="J896" i="1" a="1"/>
  <c r="J896" i="1" s="1"/>
  <c r="J903" i="1" s="1"/>
  <c r="L896" i="1" a="1"/>
  <c r="L896" i="1" s="1"/>
  <c r="K885" i="1" a="1"/>
  <c r="K885" i="1" s="1"/>
  <c r="L885" i="1" a="1"/>
  <c r="L885" i="1" s="1"/>
  <c r="J885" i="1" a="1"/>
  <c r="J885" i="1" s="1"/>
  <c r="L884" i="1" a="1"/>
  <c r="L884" i="1" s="1"/>
  <c r="J884" i="1" a="1"/>
  <c r="J884" i="1" s="1"/>
  <c r="K884" i="1" a="1"/>
  <c r="K884" i="1" s="1"/>
  <c r="K804" i="1" a="1"/>
  <c r="K804" i="1" s="1"/>
  <c r="K802" i="1" a="1"/>
  <c r="K802" i="1" s="1"/>
  <c r="L804" i="1" a="1"/>
  <c r="L804" i="1" s="1"/>
  <c r="L806" i="1" a="1"/>
  <c r="L806" i="1" s="1"/>
  <c r="J802" i="1" a="1"/>
  <c r="J802" i="1" s="1"/>
  <c r="J804" i="1" a="1"/>
  <c r="J804" i="1" s="1"/>
  <c r="L802" i="1" a="1"/>
  <c r="L802" i="1" s="1"/>
  <c r="K806" i="1" a="1"/>
  <c r="K806" i="1" s="1"/>
  <c r="J806" i="1" a="1"/>
  <c r="J806" i="1" s="1"/>
  <c r="K780" i="1" a="1"/>
  <c r="K780" i="1" s="1"/>
  <c r="K779" i="1" s="1"/>
  <c r="J780" i="1" a="1"/>
  <c r="J780" i="1" s="1"/>
  <c r="J779" i="1" s="1"/>
  <c r="J783" i="1" s="1"/>
  <c r="L780" i="1" a="1"/>
  <c r="L780" i="1" s="1"/>
  <c r="L779" i="1" s="1"/>
  <c r="L786" i="1" s="1"/>
  <c r="L787" i="1" s="1"/>
  <c r="K766" i="1" a="1"/>
  <c r="K766" i="1" s="1"/>
  <c r="K816" i="1" s="1" a="1"/>
  <c r="K816" i="1" s="1"/>
  <c r="J766" i="1" a="1"/>
  <c r="J766" i="1" s="1"/>
  <c r="J816" i="1" s="1" a="1"/>
  <c r="J816" i="1" s="1"/>
  <c r="L766" i="1" a="1"/>
  <c r="L766" i="1" s="1"/>
  <c r="L816" i="1" s="1" a="1"/>
  <c r="L816" i="1" s="1"/>
  <c r="J1861" i="1" a="1"/>
  <c r="J1861" i="1" s="1"/>
  <c r="J1857" i="1" a="1"/>
  <c r="J1857" i="1" s="1"/>
  <c r="J1855" i="1" a="1"/>
  <c r="J1855" i="1" s="1"/>
  <c r="L1855" i="1" a="1"/>
  <c r="L1855" i="1" s="1"/>
  <c r="J1859" i="1" a="1"/>
  <c r="J1859" i="1" s="1"/>
  <c r="K1857" i="1" a="1"/>
  <c r="K1857" i="1" s="1"/>
  <c r="L1859" i="1" a="1"/>
  <c r="L1859" i="1" s="1"/>
  <c r="K1859" i="1" a="1"/>
  <c r="K1859" i="1" s="1"/>
  <c r="L1857" i="1" a="1"/>
  <c r="L1857" i="1" s="1"/>
  <c r="K1855" i="1" a="1"/>
  <c r="K1855" i="1" s="1"/>
  <c r="L1850" i="1" a="1"/>
  <c r="L1850" i="1" s="1"/>
  <c r="J1851" i="1" a="1"/>
  <c r="J1851" i="1" s="1"/>
  <c r="J1850" i="1" a="1"/>
  <c r="J1850" i="1" s="1"/>
  <c r="J1853" i="1" a="1"/>
  <c r="J1853" i="1" s="1"/>
  <c r="K1851" i="1" a="1"/>
  <c r="K1851" i="1" s="1"/>
  <c r="K1850" i="1" a="1"/>
  <c r="K1850" i="1" s="1"/>
  <c r="J1848" i="1" a="1"/>
  <c r="J1848" i="1" s="1"/>
  <c r="K1848" i="1" a="1"/>
  <c r="K1848" i="1" s="1"/>
  <c r="K1853" i="1" a="1"/>
  <c r="K1853" i="1" s="1"/>
  <c r="L1851" i="1" a="1"/>
  <c r="L1851" i="1" s="1"/>
  <c r="L1848" i="1" a="1"/>
  <c r="L1848" i="1" s="1"/>
  <c r="L1853" i="1" a="1"/>
  <c r="L1853" i="1" s="1"/>
  <c r="J1845" i="1" a="1"/>
  <c r="J1845" i="1" s="1"/>
  <c r="L1846" i="1" a="1"/>
  <c r="L1846" i="1" s="1"/>
  <c r="K1846" i="1" a="1"/>
  <c r="K1846" i="1" s="1"/>
  <c r="J1846" i="1" a="1"/>
  <c r="J1846" i="1" s="1"/>
  <c r="K1845" i="1" a="1"/>
  <c r="K1845" i="1" s="1"/>
  <c r="L1845" i="1" a="1"/>
  <c r="L1845" i="1" s="1"/>
  <c r="L1842" i="1" a="1"/>
  <c r="L1842" i="1" s="1"/>
  <c r="K1842" i="1" a="1"/>
  <c r="K1842" i="1" s="1"/>
  <c r="L1840" i="1" a="1"/>
  <c r="L1840" i="1" s="1"/>
  <c r="J1838" i="1" a="1"/>
  <c r="J1838" i="1" s="1"/>
  <c r="L1834" i="1" a="1"/>
  <c r="L1834" i="1" s="1"/>
  <c r="J1842" i="1" a="1"/>
  <c r="J1842" i="1" s="1"/>
  <c r="J1840" i="1" a="1"/>
  <c r="J1840" i="1" s="1"/>
  <c r="L1836" i="1" a="1"/>
  <c r="L1836" i="1" s="1"/>
  <c r="K1840" i="1" a="1"/>
  <c r="K1840" i="1" s="1"/>
  <c r="K1834" i="1" a="1"/>
  <c r="K1834" i="1" s="1"/>
  <c r="J1834" i="1" a="1"/>
  <c r="J1834" i="1" s="1"/>
  <c r="K1838" i="1" a="1"/>
  <c r="K1838" i="1" s="1"/>
  <c r="L1838" i="1" a="1"/>
  <c r="L1838" i="1" s="1"/>
  <c r="K1836" i="1" a="1"/>
  <c r="K1836" i="1" s="1"/>
  <c r="J1836" i="1" a="1"/>
  <c r="J1836" i="1" s="1"/>
  <c r="K1829" i="1" a="1"/>
  <c r="K1829" i="1" s="1"/>
  <c r="L1827" i="1" a="1"/>
  <c r="L1827" i="1" s="1"/>
  <c r="J1829" i="1" a="1"/>
  <c r="J1829" i="1" s="1"/>
  <c r="K1827" i="1" a="1"/>
  <c r="K1827" i="1" s="1"/>
  <c r="J1827" i="1" a="1"/>
  <c r="J1827" i="1" s="1"/>
  <c r="J1831" i="1" a="1"/>
  <c r="J1831" i="1" s="1"/>
  <c r="L1832" i="1" a="1"/>
  <c r="L1832" i="1" s="1"/>
  <c r="K1832" i="1" a="1"/>
  <c r="K1832" i="1" s="1"/>
  <c r="J1832" i="1" a="1"/>
  <c r="J1832" i="1" s="1"/>
  <c r="L1831" i="1" a="1"/>
  <c r="L1831" i="1" s="1"/>
  <c r="L1829" i="1" a="1"/>
  <c r="L1829" i="1" s="1"/>
  <c r="K1831" i="1" a="1"/>
  <c r="K1831" i="1" s="1"/>
  <c r="J1826" i="1" a="1"/>
  <c r="J1826" i="1" s="1"/>
  <c r="K1826" i="1" a="1"/>
  <c r="K1826" i="1" s="1"/>
  <c r="L1826" i="1" a="1"/>
  <c r="L1826" i="1" s="1"/>
  <c r="J1870" i="1" a="1"/>
  <c r="J1870" i="1" s="1"/>
  <c r="J1865" i="1" a="1"/>
  <c r="J1865" i="1" s="1"/>
  <c r="L1871" i="1" a="1"/>
  <c r="L1871" i="1" s="1"/>
  <c r="K1871" i="1" a="1"/>
  <c r="K1871" i="1" s="1"/>
  <c r="K1864" i="1" a="1"/>
  <c r="K1864" i="1" s="1"/>
  <c r="L1870" i="1" a="1"/>
  <c r="L1870" i="1" s="1"/>
  <c r="J1864" i="1" a="1"/>
  <c r="J1864" i="1" s="1"/>
  <c r="L1868" i="1" a="1"/>
  <c r="L1868" i="1" s="1"/>
  <c r="K1867" i="1" a="1"/>
  <c r="K1867" i="1" s="1"/>
  <c r="J1867" i="1" a="1"/>
  <c r="J1867" i="1" s="1"/>
  <c r="L1865" i="1" a="1"/>
  <c r="L1865" i="1" s="1"/>
  <c r="K1872" i="1" a="1"/>
  <c r="K1872" i="1" s="1"/>
  <c r="K1868" i="1" a="1"/>
  <c r="K1868" i="1" s="1"/>
  <c r="J1868" i="1" a="1"/>
  <c r="J1868" i="1" s="1"/>
  <c r="L1864" i="1" a="1"/>
  <c r="L1864" i="1" s="1"/>
  <c r="L1867" i="1" a="1"/>
  <c r="L1867" i="1" s="1"/>
  <c r="K1865" i="1" a="1"/>
  <c r="K1865" i="1" s="1"/>
  <c r="L1861" i="1" a="1"/>
  <c r="L1861" i="1" s="1"/>
  <c r="L1872" i="1" a="1"/>
  <c r="L1872" i="1" s="1"/>
  <c r="J1872" i="1" a="1"/>
  <c r="J1872" i="1" s="1"/>
  <c r="K1861" i="1" a="1"/>
  <c r="K1861" i="1" s="1"/>
  <c r="K1870" i="1" a="1"/>
  <c r="K1870" i="1" s="1"/>
  <c r="J1871" i="1" a="1"/>
  <c r="J1871" i="1" s="1"/>
  <c r="L1902" i="1" a="1"/>
  <c r="L1902" i="1" s="1"/>
  <c r="K1902" i="1" a="1"/>
  <c r="K1902" i="1" s="1"/>
  <c r="K1896" i="1" a="1"/>
  <c r="K1896" i="1" s="1"/>
  <c r="L1898" i="1" a="1"/>
  <c r="L1898" i="1" s="1"/>
  <c r="K1894" i="1" a="1"/>
  <c r="K1894" i="1" s="1"/>
  <c r="J1894" i="1" a="1"/>
  <c r="J1894" i="1" s="1"/>
  <c r="J1896" i="1" a="1"/>
  <c r="J1896" i="1" s="1"/>
  <c r="J1902" i="1" a="1"/>
  <c r="J1902" i="1" s="1"/>
  <c r="K1893" i="1" a="1"/>
  <c r="K1893" i="1" s="1"/>
  <c r="L1900" i="1" a="1"/>
  <c r="L1900" i="1" s="1"/>
  <c r="K1900" i="1" a="1"/>
  <c r="K1900" i="1" s="1"/>
  <c r="J1900" i="1" a="1"/>
  <c r="J1900" i="1" s="1"/>
  <c r="K1898" i="1" a="1"/>
  <c r="K1898" i="1" s="1"/>
  <c r="J1898" i="1" a="1"/>
  <c r="J1898" i="1" s="1"/>
  <c r="J1892" i="1" a="1"/>
  <c r="J1892" i="1" s="1"/>
  <c r="K1892" i="1" a="1"/>
  <c r="K1892" i="1" s="1"/>
  <c r="L1893" i="1" a="1"/>
  <c r="L1893" i="1" s="1"/>
  <c r="J1893" i="1" a="1"/>
  <c r="J1893" i="1" s="1"/>
  <c r="L1892" i="1" a="1"/>
  <c r="L1892" i="1" s="1"/>
  <c r="L1896" i="1" a="1"/>
  <c r="L1896" i="1" s="1"/>
  <c r="L1894" i="1" a="1"/>
  <c r="L1894" i="1" s="1"/>
  <c r="J1887" i="1" a="1"/>
  <c r="J1887" i="1" s="1"/>
  <c r="L1882" i="1" a="1"/>
  <c r="L1882" i="1" s="1"/>
  <c r="L1884" i="1" a="1"/>
  <c r="L1884" i="1" s="1"/>
  <c r="L1888" i="1" a="1"/>
  <c r="L1888" i="1" s="1"/>
  <c r="K1887" i="1" a="1"/>
  <c r="K1887" i="1" s="1"/>
  <c r="K1888" i="1" a="1"/>
  <c r="K1888" i="1" s="1"/>
  <c r="J1884" i="1" a="1"/>
  <c r="J1884" i="1" s="1"/>
  <c r="L1887" i="1" a="1"/>
  <c r="L1887" i="1" s="1"/>
  <c r="K1882" i="1" a="1"/>
  <c r="K1882" i="1" s="1"/>
  <c r="J1882" i="1" a="1"/>
  <c r="J1882" i="1" s="1"/>
  <c r="L1890" i="1" a="1"/>
  <c r="L1890" i="1" s="1"/>
  <c r="K1890" i="1" a="1"/>
  <c r="K1890" i="1" s="1"/>
  <c r="K1884" i="1" a="1"/>
  <c r="K1884" i="1" s="1"/>
  <c r="J1890" i="1" a="1"/>
  <c r="J1890" i="1" s="1"/>
  <c r="J1888" i="1" a="1"/>
  <c r="J1888" i="1" s="1"/>
  <c r="J1880" i="1" a="1"/>
  <c r="J1880" i="1" s="1"/>
  <c r="L1874" i="1" a="1"/>
  <c r="L1874" i="1" s="1"/>
  <c r="L1878" i="1" a="1"/>
  <c r="L1878" i="1" s="1"/>
  <c r="K1878" i="1" a="1"/>
  <c r="K1878" i="1" s="1"/>
  <c r="J1878" i="1" a="1"/>
  <c r="J1878" i="1" s="1"/>
  <c r="K1876" i="1" a="1"/>
  <c r="K1876" i="1" s="1"/>
  <c r="K1874" i="1" a="1"/>
  <c r="K1874" i="1" s="1"/>
  <c r="J1876" i="1" a="1"/>
  <c r="J1876" i="1" s="1"/>
  <c r="J1874" i="1" a="1"/>
  <c r="J1874" i="1" s="1"/>
  <c r="L1880" i="1" a="1"/>
  <c r="L1880" i="1" s="1"/>
  <c r="K1880" i="1" a="1"/>
  <c r="K1880" i="1" s="1"/>
  <c r="L1876" i="1" a="1"/>
  <c r="L1876" i="1" s="1"/>
  <c r="J2312" i="1" a="1"/>
  <c r="J2312" i="1" s="1"/>
  <c r="K2312" i="1" a="1"/>
  <c r="K2312" i="1" s="1"/>
  <c r="L2312" i="1" a="1"/>
  <c r="L2312" i="1" s="1"/>
  <c r="L2310" i="1" a="1"/>
  <c r="L2310" i="1" s="1"/>
  <c r="K2310" i="1" a="1"/>
  <c r="K2310" i="1" s="1"/>
  <c r="J2310" i="1" a="1"/>
  <c r="J2310" i="1" s="1"/>
  <c r="L2308" i="1" a="1"/>
  <c r="L2308" i="1" s="1"/>
  <c r="K2308" i="1" a="1"/>
  <c r="K2308" i="1" s="1"/>
  <c r="J2308" i="1" a="1"/>
  <c r="J2308" i="1" s="1"/>
  <c r="J2306" i="1" a="1"/>
  <c r="J2306" i="1" s="1"/>
  <c r="K2306" i="1" a="1"/>
  <c r="K2306" i="1" s="1"/>
  <c r="L2306" i="1" a="1"/>
  <c r="L2306" i="1" s="1"/>
  <c r="K2304" i="1" a="1"/>
  <c r="K2304" i="1" s="1"/>
  <c r="L2304" i="1" a="1"/>
  <c r="L2304" i="1" s="1"/>
  <c r="L2303" i="1" a="1"/>
  <c r="L2303" i="1" s="1"/>
  <c r="K2303" i="1" a="1"/>
  <c r="K2303" i="1" s="1"/>
  <c r="J2303" i="1" a="1"/>
  <c r="J2303" i="1" s="1"/>
  <c r="J2302" i="1" a="1"/>
  <c r="J2302" i="1" s="1"/>
  <c r="K2300" i="1" a="1"/>
  <c r="K2300" i="1" s="1"/>
  <c r="K2302" i="1" a="1"/>
  <c r="K2302" i="1" s="1"/>
  <c r="J2304" i="1" a="1"/>
  <c r="J2304" i="1" s="1"/>
  <c r="J2300" i="1" a="1"/>
  <c r="J2300" i="1" s="1"/>
  <c r="L2300" i="1" a="1"/>
  <c r="L2300" i="1" s="1"/>
  <c r="L2302" i="1" a="1"/>
  <c r="L2302" i="1" s="1"/>
  <c r="J2297" i="1" a="1"/>
  <c r="J2297" i="1" s="1"/>
  <c r="L2298" i="1" a="1"/>
  <c r="L2298" i="1" s="1"/>
  <c r="K2298" i="1" a="1"/>
  <c r="K2298" i="1" s="1"/>
  <c r="J2298" i="1" a="1"/>
  <c r="J2298" i="1" s="1"/>
  <c r="L2297" i="1" a="1"/>
  <c r="L2297" i="1" s="1"/>
  <c r="K2297" i="1" a="1"/>
  <c r="K2297" i="1" s="1"/>
  <c r="K2284" i="1" a="1"/>
  <c r="K2284" i="1" s="1"/>
  <c r="K2288" i="1" a="1"/>
  <c r="K2288" i="1" s="1"/>
  <c r="L2290" i="1" a="1"/>
  <c r="L2290" i="1" s="1"/>
  <c r="J2288" i="1" a="1"/>
  <c r="J2288" i="1" s="1"/>
  <c r="J2282" i="1" a="1"/>
  <c r="J2282" i="1" s="1"/>
  <c r="L2282" i="1" a="1"/>
  <c r="L2282" i="1" s="1"/>
  <c r="K2282" i="1" a="1"/>
  <c r="K2282" i="1" s="1"/>
  <c r="L2288" i="1" a="1"/>
  <c r="L2288" i="1" s="1"/>
  <c r="K2290" i="1" a="1"/>
  <c r="K2290" i="1" s="1"/>
  <c r="J2290" i="1" a="1"/>
  <c r="J2290" i="1" s="1"/>
  <c r="L2284" i="1" a="1"/>
  <c r="L2284" i="1" s="1"/>
  <c r="K2286" i="1" a="1"/>
  <c r="K2286" i="1" s="1"/>
  <c r="J2286" i="1" a="1"/>
  <c r="J2286" i="1" s="1"/>
  <c r="L2286" i="1" a="1"/>
  <c r="L2286" i="1" s="1"/>
  <c r="K2292" i="1" a="1"/>
  <c r="K2292" i="1" s="1"/>
  <c r="J2292" i="1" a="1"/>
  <c r="J2292" i="1" s="1"/>
  <c r="L2292" i="1" a="1"/>
  <c r="L2292" i="1" s="1"/>
  <c r="J2284" i="1" a="1"/>
  <c r="J2284" i="1" s="1"/>
  <c r="L2294" i="1" a="1"/>
  <c r="L2294" i="1" s="1"/>
  <c r="K2294" i="1" a="1"/>
  <c r="K2294" i="1" s="1"/>
  <c r="J2294" i="1" a="1"/>
  <c r="J2294" i="1" s="1"/>
  <c r="K2281" i="1" a="1"/>
  <c r="K2281" i="1" s="1"/>
  <c r="L2280" i="1" a="1"/>
  <c r="L2280" i="1" s="1"/>
  <c r="J2280" i="1" a="1"/>
  <c r="J2280" i="1" s="1"/>
  <c r="K2275" i="1" a="1"/>
  <c r="K2275" i="1" s="1"/>
  <c r="L2281" i="1" a="1"/>
  <c r="L2281" i="1" s="1"/>
  <c r="L2277" i="1" a="1"/>
  <c r="L2277" i="1" s="1"/>
  <c r="K2280" i="1" a="1"/>
  <c r="K2280" i="1" s="1"/>
  <c r="K2271" i="1" a="1"/>
  <c r="K2271" i="1" s="1"/>
  <c r="J2278" i="1" a="1"/>
  <c r="J2278" i="1" s="1"/>
  <c r="L2275" i="1" a="1"/>
  <c r="L2275" i="1" s="1"/>
  <c r="K2277" i="1" a="1"/>
  <c r="K2277" i="1" s="1"/>
  <c r="K2274" i="1" a="1"/>
  <c r="K2274" i="1" s="1"/>
  <c r="L2271" i="1" a="1"/>
  <c r="L2271" i="1" s="1"/>
  <c r="L2269" i="1" a="1"/>
  <c r="L2269" i="1" s="1"/>
  <c r="J2277" i="1" a="1"/>
  <c r="J2277" i="1" s="1"/>
  <c r="J2271" i="1" a="1"/>
  <c r="J2271" i="1" s="1"/>
  <c r="K2269" i="1" a="1"/>
  <c r="K2269" i="1" s="1"/>
  <c r="L2274" i="1" a="1"/>
  <c r="L2274" i="1" s="1"/>
  <c r="K2278" i="1" a="1"/>
  <c r="K2278" i="1" s="1"/>
  <c r="J2274" i="1" a="1"/>
  <c r="J2274" i="1" s="1"/>
  <c r="J2269" i="1" a="1"/>
  <c r="J2269" i="1" s="1"/>
  <c r="J2275" i="1" a="1"/>
  <c r="J2275" i="1" s="1"/>
  <c r="J2281" i="1" a="1"/>
  <c r="J2281" i="1" s="1"/>
  <c r="L2278" i="1" a="1"/>
  <c r="L2278" i="1" s="1"/>
  <c r="L2265" i="1" a="1"/>
  <c r="L2265" i="1" s="1"/>
  <c r="J2265" i="1" a="1"/>
  <c r="J2265" i="1" s="1"/>
  <c r="J2263" i="1" a="1"/>
  <c r="J2263" i="1" s="1"/>
  <c r="L2260" i="1" a="1"/>
  <c r="L2260" i="1" s="1"/>
  <c r="K2261" i="1" a="1"/>
  <c r="K2261" i="1" s="1"/>
  <c r="L2263" i="1" a="1"/>
  <c r="L2263" i="1" s="1"/>
  <c r="J2256" i="1" a="1"/>
  <c r="J2256" i="1" s="1"/>
  <c r="L2255" i="1" a="1"/>
  <c r="L2255" i="1" s="1"/>
  <c r="K2258" i="1" a="1"/>
  <c r="K2258" i="1" s="1"/>
  <c r="L2258" i="1" a="1"/>
  <c r="L2258" i="1" s="1"/>
  <c r="K2256" i="1" a="1"/>
  <c r="K2256" i="1" s="1"/>
  <c r="J2260" i="1" a="1"/>
  <c r="J2260" i="1" s="1"/>
  <c r="L2261" i="1" a="1"/>
  <c r="L2261" i="1" s="1"/>
  <c r="K2255" i="1" a="1"/>
  <c r="K2255" i="1" s="1"/>
  <c r="K2263" i="1" a="1"/>
  <c r="K2263" i="1" s="1"/>
  <c r="K2260" i="1" a="1"/>
  <c r="K2260" i="1" s="1"/>
  <c r="J2267" i="1" a="1"/>
  <c r="J2267" i="1" s="1"/>
  <c r="K2267" i="1" a="1"/>
  <c r="K2267" i="1" s="1"/>
  <c r="K2265" i="1" a="1"/>
  <c r="K2265" i="1" s="1"/>
  <c r="J2261" i="1" a="1"/>
  <c r="J2261" i="1" s="1"/>
  <c r="J2258" i="1" a="1"/>
  <c r="J2258" i="1" s="1"/>
  <c r="L2256" i="1" a="1"/>
  <c r="L2256" i="1" s="1"/>
  <c r="L2267" i="1" a="1"/>
  <c r="L2267" i="1" s="1"/>
  <c r="J2246" i="1" a="1"/>
  <c r="J2246" i="1" s="1"/>
  <c r="L2246" i="1" a="1"/>
  <c r="L2246" i="1" s="1"/>
  <c r="L2244" i="1" a="1"/>
  <c r="L2244" i="1" s="1"/>
  <c r="K2250" i="1" a="1"/>
  <c r="K2250" i="1" s="1"/>
  <c r="K2244" i="1" a="1"/>
  <c r="K2244" i="1" s="1"/>
  <c r="L2242" i="1" a="1"/>
  <c r="L2242" i="1" s="1"/>
  <c r="J2244" i="1" a="1"/>
  <c r="J2244" i="1" s="1"/>
  <c r="L2248" i="1" a="1"/>
  <c r="L2248" i="1" s="1"/>
  <c r="J2241" i="1" a="1"/>
  <c r="J2241" i="1" s="1"/>
  <c r="L2241" i="1" a="1"/>
  <c r="L2241" i="1" s="1"/>
  <c r="L2250" i="1" a="1"/>
  <c r="L2250" i="1" s="1"/>
  <c r="J2248" i="1" a="1"/>
  <c r="J2248" i="1" s="1"/>
  <c r="K2241" i="1" a="1"/>
  <c r="K2241" i="1" s="1"/>
  <c r="L2252" i="1" a="1"/>
  <c r="L2252" i="1" s="1"/>
  <c r="J2252" i="1" a="1"/>
  <c r="J2252" i="1" s="1"/>
  <c r="J2250" i="1" a="1"/>
  <c r="J2250" i="1" s="1"/>
  <c r="J2255" i="1" a="1"/>
  <c r="J2255" i="1" s="1"/>
  <c r="K2252" i="1" a="1"/>
  <c r="K2252" i="1" s="1"/>
  <c r="K2248" i="1" a="1"/>
  <c r="K2248" i="1" s="1"/>
  <c r="K2246" i="1" a="1"/>
  <c r="K2246" i="1" s="1"/>
  <c r="K2242" i="1" a="1"/>
  <c r="K2242" i="1" s="1"/>
  <c r="J2242" i="1" a="1"/>
  <c r="J2242" i="1" s="1"/>
  <c r="L2239" i="1" a="1"/>
  <c r="L2239" i="1" s="1"/>
  <c r="K2239" i="1" a="1"/>
  <c r="K2239" i="1" s="1"/>
  <c r="J2239" i="1" a="1"/>
  <c r="J2239" i="1" s="1"/>
  <c r="J2236" i="1" a="1"/>
  <c r="J2236" i="1" s="1"/>
  <c r="L2237" i="1" a="1"/>
  <c r="L2237" i="1" s="1"/>
  <c r="K2237" i="1" a="1"/>
  <c r="K2237" i="1" s="1"/>
  <c r="J2237" i="1" a="1"/>
  <c r="J2237" i="1" s="1"/>
  <c r="L2236" i="1" a="1"/>
  <c r="L2236" i="1" s="1"/>
  <c r="K2236" i="1" a="1"/>
  <c r="K223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L386" i="1" s="1"/>
  <c r="L517" i="1" s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L96" i="1"/>
  <c r="L128" i="1" s="1"/>
  <c r="K96" i="1"/>
  <c r="K128" i="1" s="1"/>
  <c r="J96" i="1"/>
  <c r="L95" i="1"/>
  <c r="K95" i="1"/>
  <c r="J95" i="1"/>
  <c r="L94" i="1"/>
  <c r="K94" i="1"/>
  <c r="J94" i="1"/>
  <c r="J126" i="1" s="1"/>
  <c r="L93" i="1"/>
  <c r="K93" i="1"/>
  <c r="K125" i="1" s="1"/>
  <c r="J93" i="1"/>
  <c r="L92" i="1"/>
  <c r="L124" i="1" s="1"/>
  <c r="K92" i="1"/>
  <c r="K124" i="1" s="1"/>
  <c r="J92" i="1"/>
  <c r="L91" i="1"/>
  <c r="K91" i="1"/>
  <c r="J91" i="1"/>
  <c r="L90" i="1"/>
  <c r="K90" i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J88" i="1"/>
  <c r="J120" i="1" s="1"/>
  <c r="L87" i="1"/>
  <c r="K87" i="1"/>
  <c r="K119" i="1" s="1"/>
  <c r="J87" i="1"/>
  <c r="J119" i="1" s="1"/>
  <c r="L86" i="1"/>
  <c r="L118" i="1" s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8" i="1" a="1"/>
  <c r="K1648" i="1" s="1"/>
  <c r="K1644" i="1" a="1"/>
  <c r="K1644" i="1" s="1"/>
  <c r="L1644" i="1" a="1"/>
  <c r="L1644" i="1" s="1"/>
  <c r="J1644" i="1" a="1"/>
  <c r="J1644" i="1" s="1"/>
  <c r="J1648" i="1" a="1"/>
  <c r="J1648" i="1" s="1"/>
  <c r="L1648" i="1" a="1"/>
  <c r="L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683" i="1" a="1"/>
  <c r="L683" i="1" s="1"/>
  <c r="K683" i="1" a="1"/>
  <c r="K683" i="1" s="1"/>
  <c r="K682" i="1" a="1"/>
  <c r="K682" i="1" s="1"/>
  <c r="L682" i="1" a="1"/>
  <c r="L682" i="1" s="1"/>
  <c r="J683" i="1" a="1"/>
  <c r="J683" i="1" s="1"/>
  <c r="K681" i="1" a="1"/>
  <c r="K681" i="1" s="1"/>
  <c r="J681" i="1" a="1"/>
  <c r="J681" i="1" s="1"/>
  <c r="J682" i="1" a="1"/>
  <c r="J682" i="1" s="1"/>
  <c r="L681" i="1" a="1"/>
  <c r="L681" i="1" s="1"/>
  <c r="K665" i="1" a="1"/>
  <c r="K665" i="1" s="1"/>
  <c r="K666" i="1" a="1"/>
  <c r="K666" i="1" s="1"/>
  <c r="J666" i="1" a="1"/>
  <c r="J666" i="1" s="1"/>
  <c r="L666" i="1" a="1"/>
  <c r="L666" i="1" s="1"/>
  <c r="J665" i="1" a="1"/>
  <c r="J665" i="1" s="1"/>
  <c r="L665" i="1" a="1"/>
  <c r="L665" i="1" s="1"/>
  <c r="K652" i="1" a="1"/>
  <c r="K652" i="1" s="1"/>
  <c r="J653" i="1" a="1"/>
  <c r="J653" i="1" s="1"/>
  <c r="J664" i="1" a="1"/>
  <c r="J664" i="1" s="1"/>
  <c r="L664" i="1" a="1"/>
  <c r="L664" i="1" s="1"/>
  <c r="L653" i="1" a="1"/>
  <c r="L653" i="1" s="1"/>
  <c r="L652" i="1" a="1"/>
  <c r="L652" i="1" s="1"/>
  <c r="K664" i="1" a="1"/>
  <c r="K664" i="1" s="1"/>
  <c r="K653" i="1" a="1"/>
  <c r="K653" i="1" s="1"/>
  <c r="J650" i="1" a="1"/>
  <c r="J650" i="1" s="1"/>
  <c r="L650" i="1" a="1"/>
  <c r="L650" i="1" s="1"/>
  <c r="K649" i="1" a="1"/>
  <c r="K649" i="1" s="1"/>
  <c r="J648" i="1" a="1"/>
  <c r="J648" i="1" s="1"/>
  <c r="K647" i="1" a="1"/>
  <c r="K647" i="1" s="1"/>
  <c r="K648" i="1" a="1"/>
  <c r="K648" i="1" s="1"/>
  <c r="J652" i="1" a="1"/>
  <c r="J652" i="1" s="1"/>
  <c r="K650" i="1" a="1"/>
  <c r="K650" i="1" s="1"/>
  <c r="L648" i="1" a="1"/>
  <c r="L648" i="1" s="1"/>
  <c r="L649" i="1" a="1"/>
  <c r="L649" i="1" s="1"/>
  <c r="L647" i="1" a="1"/>
  <c r="L647" i="1" s="1"/>
  <c r="J647" i="1" a="1"/>
  <c r="J647" i="1" s="1"/>
  <c r="J649" i="1" a="1"/>
  <c r="J649" i="1" s="1"/>
  <c r="K643" i="1" a="1"/>
  <c r="K643" i="1" s="1"/>
  <c r="L643" i="1" a="1"/>
  <c r="L643" i="1" s="1"/>
  <c r="L645" i="1" a="1"/>
  <c r="L645" i="1" s="1"/>
  <c r="K645" i="1" a="1"/>
  <c r="K645" i="1" s="1"/>
  <c r="J643" i="1" a="1"/>
  <c r="J643" i="1" s="1"/>
  <c r="J645" i="1" a="1"/>
  <c r="J645" i="1" s="1"/>
  <c r="L638" i="1" a="1"/>
  <c r="L638" i="1" s="1"/>
  <c r="J638" i="1" a="1"/>
  <c r="J638" i="1" s="1"/>
  <c r="L642" i="1" a="1"/>
  <c r="L642" i="1" s="1"/>
  <c r="J639" i="1" a="1"/>
  <c r="J639" i="1" s="1"/>
  <c r="K640" i="1" a="1"/>
  <c r="K640" i="1" s="1"/>
  <c r="K642" i="1" a="1"/>
  <c r="K642" i="1" s="1"/>
  <c r="J642" i="1" a="1"/>
  <c r="J642" i="1" s="1"/>
  <c r="L640" i="1" a="1"/>
  <c r="L640" i="1" s="1"/>
  <c r="L639" i="1" a="1"/>
  <c r="L639" i="1" s="1"/>
  <c r="J640" i="1" a="1"/>
  <c r="J640" i="1" s="1"/>
  <c r="K639" i="1" a="1"/>
  <c r="K639" i="1" s="1"/>
  <c r="L637" i="1" a="1"/>
  <c r="L637" i="1" s="1"/>
  <c r="K638" i="1" a="1"/>
  <c r="K638" i="1" s="1"/>
  <c r="L635" i="1" a="1"/>
  <c r="L635" i="1" s="1"/>
  <c r="K637" i="1" a="1"/>
  <c r="K637" i="1" s="1"/>
  <c r="J637" i="1" a="1"/>
  <c r="J637" i="1" s="1"/>
  <c r="K635" i="1" a="1"/>
  <c r="K635" i="1" s="1"/>
  <c r="J632" i="1" a="1"/>
  <c r="J632" i="1" s="1"/>
  <c r="L630" i="1" a="1"/>
  <c r="L630" i="1" s="1"/>
  <c r="K630" i="1" a="1"/>
  <c r="K630" i="1" s="1"/>
  <c r="K628" i="1" a="1"/>
  <c r="K628" i="1" s="1"/>
  <c r="J630" i="1" a="1"/>
  <c r="J630" i="1" s="1"/>
  <c r="K629" i="1" a="1"/>
  <c r="K629" i="1" s="1"/>
  <c r="J628" i="1" a="1"/>
  <c r="J628" i="1" s="1"/>
  <c r="L632" i="1" a="1"/>
  <c r="L632" i="1" s="1"/>
  <c r="J629" i="1" a="1"/>
  <c r="J629" i="1" s="1"/>
  <c r="K632" i="1" a="1"/>
  <c r="K632" i="1" s="1"/>
  <c r="J633" i="1" a="1"/>
  <c r="J633" i="1" s="1"/>
  <c r="L633" i="1" a="1"/>
  <c r="L633" i="1" s="1"/>
  <c r="K633" i="1" a="1"/>
  <c r="K633" i="1" s="1"/>
  <c r="L628" i="1" a="1"/>
  <c r="L628" i="1" s="1"/>
  <c r="J635" i="1" a="1"/>
  <c r="J635" i="1" s="1"/>
  <c r="L629" i="1" a="1"/>
  <c r="L629" i="1" s="1"/>
  <c r="J617" i="1" a="1"/>
  <c r="J617" i="1" s="1"/>
  <c r="L619" i="1" a="1"/>
  <c r="L619" i="1" s="1"/>
  <c r="L618" i="1" a="1"/>
  <c r="L618" i="1" s="1"/>
  <c r="L620" i="1" a="1"/>
  <c r="L620" i="1" s="1"/>
  <c r="L622" i="1" a="1"/>
  <c r="L622" i="1" s="1"/>
  <c r="J620" i="1" a="1"/>
  <c r="J620" i="1" s="1"/>
  <c r="J622" i="1" a="1"/>
  <c r="J622" i="1" s="1"/>
  <c r="J619" i="1" a="1"/>
  <c r="J619" i="1" s="1"/>
  <c r="J618" i="1" a="1"/>
  <c r="J618" i="1" s="1"/>
  <c r="K623" i="1" a="1"/>
  <c r="K623" i="1" s="1"/>
  <c r="K622" i="1" a="1"/>
  <c r="K622" i="1" s="1"/>
  <c r="K620" i="1" a="1"/>
  <c r="K620" i="1" s="1"/>
  <c r="K617" i="1" a="1"/>
  <c r="K617" i="1" s="1"/>
  <c r="L617" i="1" a="1"/>
  <c r="L617" i="1" s="1"/>
  <c r="L623" i="1" a="1"/>
  <c r="L623" i="1" s="1"/>
  <c r="K627" i="1" a="1"/>
  <c r="K627" i="1" s="1"/>
  <c r="L627" i="1" a="1"/>
  <c r="L627" i="1" s="1"/>
  <c r="J627" i="1" a="1"/>
  <c r="J627" i="1" s="1"/>
  <c r="J625" i="1" a="1"/>
  <c r="J625" i="1" s="1"/>
  <c r="K619" i="1" a="1"/>
  <c r="K619" i="1" s="1"/>
  <c r="K618" i="1" a="1"/>
  <c r="K618" i="1" s="1"/>
  <c r="L625" i="1" a="1"/>
  <c r="L625" i="1" s="1"/>
  <c r="J623" i="1" a="1"/>
  <c r="J623" i="1" s="1"/>
  <c r="K625" i="1" a="1"/>
  <c r="K625" i="1" s="1"/>
  <c r="K602" i="1" a="1"/>
  <c r="K602" i="1" s="1"/>
  <c r="K610" i="1" a="1"/>
  <c r="K610" i="1" s="1"/>
  <c r="L606" i="1" a="1"/>
  <c r="L606" i="1" s="1"/>
  <c r="K606" i="1" a="1"/>
  <c r="K606" i="1" s="1"/>
  <c r="J607" i="1" a="1"/>
  <c r="J607" i="1" s="1"/>
  <c r="L610" i="1" a="1"/>
  <c r="L610" i="1" s="1"/>
  <c r="J610" i="1" a="1"/>
  <c r="J610" i="1" s="1"/>
  <c r="J603" i="1" a="1"/>
  <c r="J603" i="1" s="1"/>
  <c r="L602" i="1" a="1"/>
  <c r="L602" i="1" s="1"/>
  <c r="L609" i="1" a="1"/>
  <c r="L609" i="1" s="1"/>
  <c r="J609" i="1" a="1"/>
  <c r="J609" i="1" s="1"/>
  <c r="K607" i="1" a="1"/>
  <c r="K607" i="1" s="1"/>
  <c r="L603" i="1" a="1"/>
  <c r="L603" i="1" s="1"/>
  <c r="J606" i="1" a="1"/>
  <c r="J606" i="1" s="1"/>
  <c r="K609" i="1" a="1"/>
  <c r="K609" i="1" s="1"/>
  <c r="L607" i="1" a="1"/>
  <c r="L607" i="1" s="1"/>
  <c r="K603" i="1" a="1"/>
  <c r="K603" i="1" s="1"/>
  <c r="J602" i="1" a="1"/>
  <c r="J602" i="1" s="1"/>
  <c r="L596" i="1" a="1"/>
  <c r="L596" i="1" s="1"/>
  <c r="K596" i="1" a="1"/>
  <c r="K596" i="1" s="1"/>
  <c r="K592" i="1" a="1"/>
  <c r="K592" i="1" s="1"/>
  <c r="J592" i="1" a="1"/>
  <c r="J592" i="1" s="1"/>
  <c r="J595" i="1" a="1"/>
  <c r="J595" i="1" s="1"/>
  <c r="J596" i="1" a="1"/>
  <c r="J596" i="1" s="1"/>
  <c r="L595" i="1" a="1"/>
  <c r="L595" i="1" s="1"/>
  <c r="J593" i="1" a="1"/>
  <c r="J593" i="1" s="1"/>
  <c r="L589" i="1" a="1"/>
  <c r="L589" i="1" s="1"/>
  <c r="L593" i="1" a="1"/>
  <c r="L593" i="1" s="1"/>
  <c r="K593" i="1" a="1"/>
  <c r="K593" i="1" s="1"/>
  <c r="L592" i="1" a="1"/>
  <c r="L592" i="1" s="1"/>
  <c r="K589" i="1" a="1"/>
  <c r="K589" i="1" s="1"/>
  <c r="J589" i="1" a="1"/>
  <c r="J589" i="1" s="1"/>
  <c r="K595" i="1" a="1"/>
  <c r="K595" i="1" s="1"/>
  <c r="L740" i="1" a="1"/>
  <c r="L740" i="1" s="1"/>
  <c r="K743" i="1" a="1"/>
  <c r="K743" i="1" s="1"/>
  <c r="L743" i="1" a="1"/>
  <c r="L743" i="1" s="1"/>
  <c r="K740" i="1" a="1"/>
  <c r="K740" i="1" s="1"/>
  <c r="J740" i="1" a="1"/>
  <c r="J740" i="1" s="1"/>
  <c r="J743" i="1" a="1"/>
  <c r="J743" i="1" s="1"/>
  <c r="L727" i="1" a="1"/>
  <c r="L727" i="1" s="1"/>
  <c r="J727" i="1" a="1"/>
  <c r="J727" i="1" s="1"/>
  <c r="K727" i="1" a="1"/>
  <c r="K727" i="1"/>
  <c r="L720" i="1" a="1"/>
  <c r="L720" i="1" s="1"/>
  <c r="K724" i="1" a="1"/>
  <c r="K724" i="1" s="1"/>
  <c r="J724" i="1" a="1"/>
  <c r="J724" i="1" s="1"/>
  <c r="K720" i="1" a="1"/>
  <c r="K720" i="1" s="1"/>
  <c r="L724" i="1" a="1"/>
  <c r="L724" i="1" s="1"/>
  <c r="J720" i="1" a="1"/>
  <c r="J720" i="1" s="1"/>
  <c r="J719" i="1" a="1"/>
  <c r="J719" i="1" s="1"/>
  <c r="K719" i="1" a="1"/>
  <c r="K719" i="1" s="1"/>
  <c r="L719" i="1" a="1"/>
  <c r="L719" i="1" s="1"/>
  <c r="J718" i="1" a="1"/>
  <c r="J718" i="1" s="1"/>
  <c r="K716" i="1" a="1"/>
  <c r="K716" i="1" s="1"/>
  <c r="J716" i="1" a="1"/>
  <c r="J716" i="1" s="1"/>
  <c r="L716" i="1" a="1"/>
  <c r="L716" i="1" s="1"/>
  <c r="L718" i="1" a="1"/>
  <c r="L718" i="1" s="1"/>
  <c r="K718" i="1" a="1"/>
  <c r="K718" i="1" s="1"/>
  <c r="L709" i="1" a="1"/>
  <c r="L709" i="1" s="1"/>
  <c r="K709" i="1" a="1"/>
  <c r="K709" i="1" s="1"/>
  <c r="J709" i="1" a="1"/>
  <c r="J709" i="1" s="1"/>
  <c r="L711" i="1" a="1"/>
  <c r="L711" i="1" s="1"/>
  <c r="K711" i="1" a="1"/>
  <c r="K711" i="1" s="1"/>
  <c r="J711" i="1" a="1"/>
  <c r="J711" i="1" s="1"/>
  <c r="J697" i="1" a="1"/>
  <c r="J697" i="1" s="1"/>
  <c r="L697" i="1" a="1"/>
  <c r="L697" i="1" s="1"/>
  <c r="K697" i="1" a="1"/>
  <c r="K697" i="1" s="1"/>
  <c r="K696" i="1" a="1"/>
  <c r="K696" i="1" s="1"/>
  <c r="J696" i="1" a="1"/>
  <c r="J696" i="1" s="1"/>
  <c r="L696" i="1" a="1"/>
  <c r="L696" i="1" s="1"/>
  <c r="J688" i="1" a="1"/>
  <c r="J688" i="1" s="1"/>
  <c r="J687" i="1" a="1"/>
  <c r="J687" i="1" s="1"/>
  <c r="L685" i="1" a="1"/>
  <c r="L685" i="1" s="1"/>
  <c r="L688" i="1" a="1"/>
  <c r="L688" i="1" s="1"/>
  <c r="K688" i="1" a="1"/>
  <c r="K688" i="1" s="1"/>
  <c r="K685" i="1" a="1"/>
  <c r="K685" i="1" s="1"/>
  <c r="L687" i="1" a="1"/>
  <c r="L687" i="1" s="1"/>
  <c r="J685" i="1" a="1"/>
  <c r="J685" i="1" s="1"/>
  <c r="K687" i="1" a="1"/>
  <c r="K687" i="1" s="1"/>
  <c r="L584" i="1" a="1"/>
  <c r="L584" i="1" s="1"/>
  <c r="K584" i="1" a="1"/>
  <c r="K584" i="1" s="1"/>
  <c r="J584" i="1" a="1"/>
  <c r="J584" i="1" s="1"/>
  <c r="K588" i="1" a="1"/>
  <c r="K588" i="1" s="1"/>
  <c r="J585" i="1" a="1"/>
  <c r="J585" i="1" s="1"/>
  <c r="L585" i="1" a="1"/>
  <c r="L585" i="1" s="1"/>
  <c r="L588" i="1" a="1"/>
  <c r="L588" i="1" s="1"/>
  <c r="K585" i="1" a="1"/>
  <c r="K585" i="1" s="1"/>
  <c r="J588" i="1" a="1"/>
  <c r="J588" i="1" s="1"/>
  <c r="K1708" i="1" a="1"/>
  <c r="K1708" i="1" s="1"/>
  <c r="J1709" i="1" a="1"/>
  <c r="J1709" i="1" s="1"/>
  <c r="J1708" i="1" a="1"/>
  <c r="J1708" i="1" s="1"/>
  <c r="L1708" i="1" a="1"/>
  <c r="L1708" i="1" s="1"/>
  <c r="K1709" i="1" a="1"/>
  <c r="K1709" i="1" s="1"/>
  <c r="L1709" i="1" a="1"/>
  <c r="L1709" i="1" s="1"/>
  <c r="J2049" i="1" a="1"/>
  <c r="J2049" i="1" s="1"/>
  <c r="L2048" i="1" a="1"/>
  <c r="L2048" i="1" s="1"/>
  <c r="K2049" i="1" a="1"/>
  <c r="K2049" i="1" s="1"/>
  <c r="J2048" i="1" a="1"/>
  <c r="J2048" i="1" s="1"/>
  <c r="L2049" i="1" a="1"/>
  <c r="L2049" i="1" s="1"/>
  <c r="K2048" i="1" a="1"/>
  <c r="K2048" i="1" s="1"/>
  <c r="J2043" i="1" a="1"/>
  <c r="J2043" i="1" s="1"/>
  <c r="J2039" i="1" a="1"/>
  <c r="J2039" i="1" s="1"/>
  <c r="K2043" i="1" a="1"/>
  <c r="K2043" i="1" s="1"/>
  <c r="J2042" i="1" a="1"/>
  <c r="J2042" i="1" s="1"/>
  <c r="K2040" i="1" a="1"/>
  <c r="K2040" i="1" s="1"/>
  <c r="L2039" i="1" a="1"/>
  <c r="L2039" i="1" s="1"/>
  <c r="K2045" i="1" a="1"/>
  <c r="K2045" i="1" s="1"/>
  <c r="L2046" i="1" a="1"/>
  <c r="L2046" i="1" s="1"/>
  <c r="K2047" i="1" a="1"/>
  <c r="K2047" i="1" s="1"/>
  <c r="J2045" i="1" a="1"/>
  <c r="J2045" i="1" s="1"/>
  <c r="L2047" i="1" a="1"/>
  <c r="L2047" i="1" s="1"/>
  <c r="J2044" i="1" a="1"/>
  <c r="J2044" i="1" s="1"/>
  <c r="J2041" i="1" a="1"/>
  <c r="J2041" i="1" s="1"/>
  <c r="J2047" i="1" a="1"/>
  <c r="J2047" i="1" s="1"/>
  <c r="J2046" i="1" a="1"/>
  <c r="J2046" i="1" s="1"/>
  <c r="L2042" i="1" a="1"/>
  <c r="L2042" i="1" s="1"/>
  <c r="L2041" i="1" a="1"/>
  <c r="L2041" i="1" s="1"/>
  <c r="K2039" i="1" a="1"/>
  <c r="K2039" i="1" s="1"/>
  <c r="K2046" i="1" a="1"/>
  <c r="K2046" i="1" s="1"/>
  <c r="L2044" i="1" a="1"/>
  <c r="L2044" i="1" s="1"/>
  <c r="K2044" i="1" a="1"/>
  <c r="K2044" i="1" s="1"/>
  <c r="L2043" i="1" a="1"/>
  <c r="L2043" i="1" s="1"/>
  <c r="J2040" i="1" a="1"/>
  <c r="J2040" i="1" s="1"/>
  <c r="K2042" i="1" a="1"/>
  <c r="K2042" i="1" s="1"/>
  <c r="L2045" i="1" a="1"/>
  <c r="L2045" i="1" s="1"/>
  <c r="L2040" i="1" a="1"/>
  <c r="L2040" i="1" s="1"/>
  <c r="K2041" i="1" a="1"/>
  <c r="K2041" i="1" s="1"/>
  <c r="L2034" i="1" a="1"/>
  <c r="L2034" i="1" s="1"/>
  <c r="J2029" i="1" a="1"/>
  <c r="J2029" i="1" s="1"/>
  <c r="J2028" i="1" s="1" a="1"/>
  <c r="J2028" i="1" s="1"/>
  <c r="L2038" i="1" a="1"/>
  <c r="L2038" i="1" s="1"/>
  <c r="K2038" i="1" a="1"/>
  <c r="K2038" i="1" s="1"/>
  <c r="K2034" i="1" a="1"/>
  <c r="K2034" i="1" s="1"/>
  <c r="J2038" i="1" a="1"/>
  <c r="J2038" i="1" s="1"/>
  <c r="L2029" i="1" a="1"/>
  <c r="L2029" i="1" s="1"/>
  <c r="L2028" i="1" s="1" a="1"/>
  <c r="L2028" i="1" s="1"/>
  <c r="J2032" i="1" a="1"/>
  <c r="J2032" i="1" s="1"/>
  <c r="J2031" i="1" s="1" a="1"/>
  <c r="J2031" i="1" s="1"/>
  <c r="K2037" i="1" a="1"/>
  <c r="K2037" i="1" s="1"/>
  <c r="J2037" i="1" a="1"/>
  <c r="J2037" i="1" s="1"/>
  <c r="L2036" i="1" a="1"/>
  <c r="L2036" i="1" s="1"/>
  <c r="K2036" i="1" a="1"/>
  <c r="K2036" i="1" s="1"/>
  <c r="J2036" i="1" a="1"/>
  <c r="J2036" i="1" s="1"/>
  <c r="K2032" i="1" a="1"/>
  <c r="K2032" i="1" s="1"/>
  <c r="K2031" i="1" s="1" a="1"/>
  <c r="K2031" i="1" s="1"/>
  <c r="J2035" i="1" a="1"/>
  <c r="J2035" i="1" s="1"/>
  <c r="L2032" i="1" a="1"/>
  <c r="L2032" i="1" s="1"/>
  <c r="L2031" i="1" s="1" a="1"/>
  <c r="L2031" i="1" s="1"/>
  <c r="L2035" i="1" a="1"/>
  <c r="L2035" i="1" s="1"/>
  <c r="J2034" i="1" a="1"/>
  <c r="J2034" i="1" s="1"/>
  <c r="K2035" i="1" a="1"/>
  <c r="K2035" i="1" s="1"/>
  <c r="K2029" i="1" a="1"/>
  <c r="K2029" i="1" s="1"/>
  <c r="K2028" i="1" s="1" a="1"/>
  <c r="K2028" i="1" s="1"/>
  <c r="L2037" i="1" a="1"/>
  <c r="L2037" i="1" s="1"/>
  <c r="J2026" i="1" a="1"/>
  <c r="J2026" i="1" s="1"/>
  <c r="J2023" i="1" a="1"/>
  <c r="J2023" i="1" s="1"/>
  <c r="K2023" i="1" a="1"/>
  <c r="K2023" i="1" s="1"/>
  <c r="L2026" i="1" a="1"/>
  <c r="L2026" i="1" s="1"/>
  <c r="L2025" i="1" a="1"/>
  <c r="L2025" i="1" s="1"/>
  <c r="L2023" i="1" a="1"/>
  <c r="L2023" i="1" s="1"/>
  <c r="K2025" i="1" a="1"/>
  <c r="K2025" i="1" s="1"/>
  <c r="K2026" i="1" a="1"/>
  <c r="K2026" i="1" s="1"/>
  <c r="J2025" i="1" a="1"/>
  <c r="J2025" i="1" s="1"/>
  <c r="K2330" i="1" a="1"/>
  <c r="K2330" i="1" s="1"/>
  <c r="K2328" i="1" a="1"/>
  <c r="K2328" i="1" s="1"/>
  <c r="L2329" i="1" a="1"/>
  <c r="L2329" i="1" s="1"/>
  <c r="J2327" i="1" a="1"/>
  <c r="J2327" i="1" s="1"/>
  <c r="L2330" i="1" a="1"/>
  <c r="L2330" i="1" s="1"/>
  <c r="K2327" i="1" a="1"/>
  <c r="K2327" i="1" s="1"/>
  <c r="K2329" i="1" a="1"/>
  <c r="K2329" i="1" s="1"/>
  <c r="K2331" i="1" a="1"/>
  <c r="K2331" i="1" s="1"/>
  <c r="J2331" i="1" a="1"/>
  <c r="J2331" i="1" s="1"/>
  <c r="J2328" i="1" a="1"/>
  <c r="J2328" i="1" s="1"/>
  <c r="J2330" i="1" a="1"/>
  <c r="J2330" i="1" s="1"/>
  <c r="L2327" i="1" a="1"/>
  <c r="L2327" i="1" s="1"/>
  <c r="J2329" i="1" a="1"/>
  <c r="J2329" i="1" s="1"/>
  <c r="L2328" i="1" a="1"/>
  <c r="L2328" i="1" s="1"/>
  <c r="L2326" i="1" a="1"/>
  <c r="L2326" i="1" s="1"/>
  <c r="L2325" i="1" a="1"/>
  <c r="L2325" i="1" s="1"/>
  <c r="J2325" i="1" a="1"/>
  <c r="J2325" i="1" s="1"/>
  <c r="J2320" i="1" a="1"/>
  <c r="J2320" i="1" s="1"/>
  <c r="J2319" i="1" s="1" a="1"/>
  <c r="J2319" i="1" s="1"/>
  <c r="K2320" i="1" a="1"/>
  <c r="K2320" i="1" s="1"/>
  <c r="K2319" i="1" s="1" a="1"/>
  <c r="K2319" i="1" s="1"/>
  <c r="J2323" i="1" a="1"/>
  <c r="J2323" i="1" s="1"/>
  <c r="J2322" i="1" s="1" a="1"/>
  <c r="J2322" i="1" s="1"/>
  <c r="L2320" i="1" a="1"/>
  <c r="L2320" i="1" s="1"/>
  <c r="L2319" i="1" s="1" a="1"/>
  <c r="L2319" i="1" s="1"/>
  <c r="K2326" i="1" a="1"/>
  <c r="K2326" i="1" s="1"/>
  <c r="K2323" i="1" a="1"/>
  <c r="K2323" i="1" s="1"/>
  <c r="K2322" i="1" s="1" a="1"/>
  <c r="K2322" i="1" s="1"/>
  <c r="K2325" i="1" a="1"/>
  <c r="K2325" i="1" s="1"/>
  <c r="L2323" i="1" a="1"/>
  <c r="L2323" i="1" s="1"/>
  <c r="L2322" i="1" s="1" a="1"/>
  <c r="L2322" i="1" s="1"/>
  <c r="J2326" i="1" a="1"/>
  <c r="J2326" i="1" s="1"/>
  <c r="L2314" i="1" a="1"/>
  <c r="L2314" i="1" s="1"/>
  <c r="L2316" i="1" a="1"/>
  <c r="L2316" i="1" s="1"/>
  <c r="L2317" i="1" a="1"/>
  <c r="L2317" i="1" s="1"/>
  <c r="K2317" i="1" a="1"/>
  <c r="K2317" i="1" s="1"/>
  <c r="J2317" i="1" a="1"/>
  <c r="J2317" i="1" s="1"/>
  <c r="J2314" i="1" a="1"/>
  <c r="J2314" i="1" s="1"/>
  <c r="J2316" i="1" a="1"/>
  <c r="J2316" i="1" s="1"/>
  <c r="K2314" i="1" a="1"/>
  <c r="K2314" i="1" s="1"/>
  <c r="K2316" i="1" a="1"/>
  <c r="K2316" i="1" s="1"/>
  <c r="J2340" i="1" a="1"/>
  <c r="J2340" i="1" s="1"/>
  <c r="J2337" i="1" a="1"/>
  <c r="J2337" i="1" s="1"/>
  <c r="J2338" i="1" a="1"/>
  <c r="J2338" i="1" s="1"/>
  <c r="K2336" i="1" a="1"/>
  <c r="K2336" i="1" s="1"/>
  <c r="L2339" i="1" a="1"/>
  <c r="L2339" i="1" s="1"/>
  <c r="J2339" i="1" a="1"/>
  <c r="J2339" i="1" s="1"/>
  <c r="L2338" i="1" a="1"/>
  <c r="L2338" i="1" s="1"/>
  <c r="K2340" i="1" a="1"/>
  <c r="K2340" i="1" s="1"/>
  <c r="K2339" i="1" a="1"/>
  <c r="K2339" i="1" s="1"/>
  <c r="J2336" i="1" a="1"/>
  <c r="J2336" i="1" s="1"/>
  <c r="L2340" i="1" a="1"/>
  <c r="L2340" i="1" s="1"/>
  <c r="L2335" i="1" a="1"/>
  <c r="L2335" i="1" s="1"/>
  <c r="K2338" i="1" a="1"/>
  <c r="K2338" i="1" s="1"/>
  <c r="K2337" i="1" a="1"/>
  <c r="K2337" i="1" s="1"/>
  <c r="J2335" i="1" a="1"/>
  <c r="J2335" i="1" s="1"/>
  <c r="L2337" i="1" a="1"/>
  <c r="L2337" i="1" s="1"/>
  <c r="L2336" i="1" a="1"/>
  <c r="L2336" i="1" s="1"/>
  <c r="K2335" i="1" a="1"/>
  <c r="K2335" i="1" s="1"/>
  <c r="K2332" i="1" a="1"/>
  <c r="K2332" i="1" s="1"/>
  <c r="J2333" i="1" a="1"/>
  <c r="J2333" i="1" s="1"/>
  <c r="L2332" i="1" a="1"/>
  <c r="L2332" i="1" s="1"/>
  <c r="L2334" i="1" a="1"/>
  <c r="L2334" i="1" s="1"/>
  <c r="K2334" i="1" a="1"/>
  <c r="K2334" i="1" s="1"/>
  <c r="J2334" i="1" a="1"/>
  <c r="J2334" i="1" s="1"/>
  <c r="J2332" i="1" a="1"/>
  <c r="J2332" i="1" s="1"/>
  <c r="L2331" i="1" a="1"/>
  <c r="L2331" i="1" s="1"/>
  <c r="L2333" i="1" a="1"/>
  <c r="L2333" i="1" s="1"/>
  <c r="K2333" i="1" a="1"/>
  <c r="K2333" i="1" s="1"/>
  <c r="L31" i="1" a="1"/>
  <c r="L31" i="1" s="1"/>
  <c r="K31" i="1" a="1"/>
  <c r="K31" i="1" s="1"/>
  <c r="J31" i="1" a="1"/>
  <c r="J31" i="1" s="1"/>
  <c r="L19" i="1"/>
  <c r="L18" i="1" s="1"/>
  <c r="K19" i="1"/>
  <c r="K18" i="1" s="1"/>
  <c r="J19" i="1"/>
  <c r="J18" i="1" s="1"/>
  <c r="L199" i="1" a="1"/>
  <c r="L199" i="1" s="1"/>
  <c r="J199" i="1" a="1"/>
  <c r="J199" i="1" s="1"/>
  <c r="K199" i="1" a="1"/>
  <c r="K199" i="1" s="1"/>
  <c r="L62" i="1" a="1"/>
  <c r="L62" i="1" s="1"/>
  <c r="K62" i="1" a="1"/>
  <c r="K62" i="1" s="1"/>
  <c r="J61" i="1" a="1"/>
  <c r="J61" i="1" s="1"/>
  <c r="K60" i="1" a="1"/>
  <c r="K60" i="1" s="1"/>
  <c r="J59" i="1" a="1"/>
  <c r="J59" i="1" s="1"/>
  <c r="J62" i="1" a="1"/>
  <c r="J62" i="1" s="1"/>
  <c r="L59" i="1" a="1"/>
  <c r="L59" i="1" s="1"/>
  <c r="L61" i="1" a="1"/>
  <c r="L61" i="1" s="1"/>
  <c r="K61" i="1" a="1"/>
  <c r="K61" i="1" s="1"/>
  <c r="K59" i="1" a="1"/>
  <c r="K59" i="1" s="1"/>
  <c r="J60" i="1" a="1"/>
  <c r="J60" i="1" s="1"/>
  <c r="L60" i="1" a="1"/>
  <c r="L60" i="1" s="1"/>
  <c r="J52" i="1" a="1"/>
  <c r="J52" i="1" s="1"/>
  <c r="J53" i="1" a="1"/>
  <c r="J53" i="1" s="1"/>
  <c r="L55" i="1" a="1"/>
  <c r="L55" i="1" s="1"/>
  <c r="K54" i="1" a="1"/>
  <c r="K54" i="1" s="1"/>
  <c r="J54" i="1" a="1"/>
  <c r="J54" i="1" s="1"/>
  <c r="L52" i="1" a="1"/>
  <c r="L52" i="1" s="1"/>
  <c r="K52" i="1" a="1"/>
  <c r="K52" i="1" s="1"/>
  <c r="K53" i="1" a="1"/>
  <c r="K53" i="1" s="1"/>
  <c r="K55" i="1" a="1"/>
  <c r="K55" i="1" s="1"/>
  <c r="J55" i="1" a="1"/>
  <c r="J55" i="1" s="1"/>
  <c r="L54" i="1" a="1"/>
  <c r="L54" i="1" s="1"/>
  <c r="J13" i="1" a="1"/>
  <c r="J13" i="1" s="1"/>
  <c r="K14" i="1" a="1"/>
  <c r="K14" i="1" s="1"/>
  <c r="J14" i="1" a="1"/>
  <c r="J14" i="1" s="1"/>
  <c r="L15" i="1" a="1"/>
  <c r="L15" i="1" s="1"/>
  <c r="J15" i="1" a="1"/>
  <c r="J15" i="1" s="1"/>
  <c r="L13" i="1" a="1"/>
  <c r="L13" i="1" s="1"/>
  <c r="K13" i="1" a="1"/>
  <c r="K13" i="1" s="1"/>
  <c r="K15" i="1" a="1"/>
  <c r="K15" i="1" s="1"/>
  <c r="L14" i="1" a="1"/>
  <c r="L14" i="1" s="1"/>
  <c r="L53" i="1" a="1"/>
  <c r="L53" i="1" s="1"/>
  <c r="L284" i="1" a="1"/>
  <c r="L284" i="1" s="1"/>
  <c r="L283" i="1" s="1"/>
  <c r="K284" i="1" a="1"/>
  <c r="K284" i="1" s="1"/>
  <c r="K283" i="1" s="1"/>
  <c r="J284" i="1" a="1"/>
  <c r="J284" i="1" s="1"/>
  <c r="L275" i="1" a="1"/>
  <c r="L275" i="1" s="1"/>
  <c r="L274" i="1" s="1"/>
  <c r="K275" i="1" a="1"/>
  <c r="K275" i="1" s="1"/>
  <c r="K274" i="1" s="1"/>
  <c r="L242" i="1" a="1"/>
  <c r="L242" i="1" s="1"/>
  <c r="J275" i="1" a="1"/>
  <c r="J275" i="1" s="1"/>
  <c r="J274" i="1" s="1"/>
  <c r="J363" i="1" s="1"/>
  <c r="J504" i="1" s="1"/>
  <c r="K242" i="1" a="1"/>
  <c r="K242" i="1" s="1"/>
  <c r="K241" i="1" s="1"/>
  <c r="J242" i="1" a="1"/>
  <c r="J242" i="1" s="1"/>
  <c r="J241" i="1" s="1"/>
  <c r="L56" i="1" a="1"/>
  <c r="L56" i="1" s="1"/>
  <c r="J56" i="1" a="1"/>
  <c r="J56" i="1" s="1"/>
  <c r="K56" i="1" a="1"/>
  <c r="K56" i="1" s="1"/>
  <c r="L50" i="1" a="1"/>
  <c r="L50" i="1" s="1"/>
  <c r="K50" i="1" a="1"/>
  <c r="K50" i="1" s="1"/>
  <c r="J50" i="1" a="1"/>
  <c r="J50" i="1" s="1"/>
  <c r="K45" i="1" a="1"/>
  <c r="K45" i="1" s="1"/>
  <c r="L45" i="1" a="1"/>
  <c r="L45" i="1" s="1"/>
  <c r="J45" i="1" a="1"/>
  <c r="J45" i="1" s="1"/>
  <c r="K43" i="1" a="1"/>
  <c r="K43" i="1" s="1"/>
  <c r="L44" i="1" a="1"/>
  <c r="L44" i="1" s="1"/>
  <c r="K44" i="1" a="1"/>
  <c r="K44" i="1" s="1"/>
  <c r="J44" i="1" a="1"/>
  <c r="J44" i="1" s="1"/>
  <c r="L43" i="1" a="1"/>
  <c r="L43" i="1" s="1"/>
  <c r="J28" i="1" a="1"/>
  <c r="J28" i="1" s="1"/>
  <c r="J43" i="1" a="1"/>
  <c r="J43" i="1" s="1"/>
  <c r="L28" i="1" a="1"/>
  <c r="L28" i="1" s="1"/>
  <c r="K28" i="1" a="1"/>
  <c r="K28" i="1" s="1"/>
  <c r="K24" i="1" a="1"/>
  <c r="K24" i="1" s="1"/>
  <c r="L25" i="1" a="1"/>
  <c r="L25" i="1" s="1"/>
  <c r="J24" i="1" a="1"/>
  <c r="J24" i="1" s="1"/>
  <c r="L27" i="1" a="1"/>
  <c r="L27" i="1" s="1"/>
  <c r="L24" i="1" a="1"/>
  <c r="L24" i="1" s="1"/>
  <c r="J27" i="1" a="1"/>
  <c r="J27" i="1" s="1"/>
  <c r="J25" i="1" a="1"/>
  <c r="J25" i="1" s="1"/>
  <c r="K27" i="1" a="1"/>
  <c r="K27" i="1" s="1"/>
  <c r="J26" i="1" a="1"/>
  <c r="J26" i="1" s="1"/>
  <c r="K25" i="1" a="1"/>
  <c r="K25" i="1" s="1"/>
  <c r="L26" i="1" a="1"/>
  <c r="L26" i="1" s="1"/>
  <c r="K26" i="1" a="1"/>
  <c r="K26" i="1" s="1"/>
  <c r="L16" i="1" a="1"/>
  <c r="L16" i="1" s="1"/>
  <c r="K16" i="1" a="1"/>
  <c r="K16" i="1" s="1"/>
  <c r="L21" i="1" a="1"/>
  <c r="L21" i="1" s="1"/>
  <c r="J17" i="1" a="1"/>
  <c r="J17" i="1" s="1"/>
  <c r="K21" i="1" a="1"/>
  <c r="K21" i="1" s="1"/>
  <c r="J21" i="1" a="1"/>
  <c r="J21" i="1" s="1"/>
  <c r="J16" i="1" a="1"/>
  <c r="J16" i="1" s="1"/>
  <c r="L17" i="1" a="1"/>
  <c r="L17" i="1" s="1"/>
  <c r="K17" i="1" a="1"/>
  <c r="K17" i="1" s="1"/>
  <c r="J11" i="1" a="1"/>
  <c r="J11" i="1" s="1"/>
  <c r="L11" i="1" a="1"/>
  <c r="L11" i="1" s="1"/>
  <c r="K11" i="1" a="1"/>
  <c r="K11" i="1" s="1"/>
  <c r="L7" i="1" a="1"/>
  <c r="L7" i="1" s="1"/>
  <c r="L5" i="1" a="1"/>
  <c r="L5" i="1" s="1"/>
  <c r="K7" i="1" a="1"/>
  <c r="K7" i="1" s="1"/>
  <c r="L6" i="1" a="1"/>
  <c r="L6" i="1" s="1"/>
  <c r="K6" i="1" a="1"/>
  <c r="K6" i="1" s="1"/>
  <c r="K4" i="1" a="1"/>
  <c r="K4" i="1" s="1"/>
  <c r="J9" i="1" a="1"/>
  <c r="J9" i="1" s="1"/>
  <c r="L4" i="1" a="1"/>
  <c r="L4" i="1" s="1"/>
  <c r="L10" i="1" a="1"/>
  <c r="L10" i="1" s="1"/>
  <c r="J6" i="1" a="1"/>
  <c r="J6" i="1" s="1"/>
  <c r="K9" i="1" a="1"/>
  <c r="K9" i="1" s="1"/>
  <c r="J7" i="1" a="1"/>
  <c r="J7" i="1" s="1"/>
  <c r="L9" i="1" a="1"/>
  <c r="L9" i="1" s="1"/>
  <c r="K10" i="1" a="1"/>
  <c r="K10" i="1" s="1"/>
  <c r="J10" i="1" a="1"/>
  <c r="J10" i="1" s="1"/>
  <c r="K5" i="1" a="1"/>
  <c r="K5" i="1" s="1"/>
  <c r="J5" i="1" a="1"/>
  <c r="J5" i="1" s="1"/>
  <c r="J4" i="1" a="1"/>
  <c r="J4" i="1" s="1"/>
  <c r="K903" i="1" l="1"/>
  <c r="L319" i="1"/>
  <c r="J319" i="1"/>
  <c r="J474" i="1" s="1"/>
  <c r="J400" i="1"/>
  <c r="J520" i="1" s="1"/>
  <c r="J316" i="1"/>
  <c r="J471" i="1" s="1"/>
  <c r="L899" i="1"/>
  <c r="J742" i="1" a="1"/>
  <c r="J742" i="1" s="1"/>
  <c r="J744" i="1" s="1" a="1"/>
  <c r="J744" i="1" s="1"/>
  <c r="L398" i="1"/>
  <c r="L439" i="1" s="1"/>
  <c r="J399" i="1"/>
  <c r="J519" i="1" s="1"/>
  <c r="K742" i="1" a="1"/>
  <c r="K742" i="1" s="1"/>
  <c r="K744" i="1" s="1" a="1"/>
  <c r="K744" i="1" s="1"/>
  <c r="L322" i="1"/>
  <c r="L477" i="1" s="1"/>
  <c r="K323" i="1"/>
  <c r="K478" i="1" s="1"/>
  <c r="L363" i="1"/>
  <c r="L504" i="1" s="1"/>
  <c r="L314" i="1"/>
  <c r="L419" i="1" s="1"/>
  <c r="J386" i="1"/>
  <c r="J517" i="1" s="1"/>
  <c r="J315" i="1"/>
  <c r="J420" i="1" s="1"/>
  <c r="L300" i="1"/>
  <c r="L413" i="1" s="1"/>
  <c r="J325" i="1"/>
  <c r="J480" i="1" s="1"/>
  <c r="L318" i="1"/>
  <c r="L473" i="1" s="1"/>
  <c r="K380" i="1"/>
  <c r="K437" i="1" s="1"/>
  <c r="L301" i="1"/>
  <c r="L465" i="1" s="1"/>
  <c r="J300" i="1"/>
  <c r="J413" i="1" s="1"/>
  <c r="J726" i="1" a="1"/>
  <c r="J726" i="1" s="1"/>
  <c r="J728" i="1" s="1" a="1"/>
  <c r="J728" i="1" s="1"/>
  <c r="L385" i="1"/>
  <c r="L516" i="1" s="1"/>
  <c r="L380" i="1"/>
  <c r="L437" i="1" s="1"/>
  <c r="K399" i="1"/>
  <c r="K519" i="1" s="1"/>
  <c r="J301" i="1"/>
  <c r="J465" i="1" s="1"/>
  <c r="K320" i="1"/>
  <c r="K475" i="1" s="1"/>
  <c r="L126" i="1"/>
  <c r="K301" i="1"/>
  <c r="K465" i="1" s="1"/>
  <c r="L321" i="1"/>
  <c r="L476" i="1" s="1"/>
  <c r="L320" i="1"/>
  <c r="L475" i="1" s="1"/>
  <c r="L742" i="1" a="1"/>
  <c r="L742" i="1" s="1"/>
  <c r="L744" i="1" s="1" a="1"/>
  <c r="L744" i="1" s="1"/>
  <c r="K384" i="1"/>
  <c r="K515" i="1" s="1"/>
  <c r="K385" i="1"/>
  <c r="K516" i="1" s="1"/>
  <c r="L399" i="1"/>
  <c r="L519" i="1" s="1"/>
  <c r="K400" i="1"/>
  <c r="K520" i="1" s="1"/>
  <c r="L384" i="1"/>
  <c r="L515" i="1" s="1"/>
  <c r="L400" i="1"/>
  <c r="L520" i="1" s="1"/>
  <c r="K398" i="1"/>
  <c r="K439" i="1" s="1"/>
  <c r="J323" i="1"/>
  <c r="J478" i="1" s="1"/>
  <c r="J398" i="1"/>
  <c r="J439" i="1" s="1"/>
  <c r="J384" i="1"/>
  <c r="J515" i="1" s="1"/>
  <c r="L122" i="1"/>
  <c r="L323" i="1"/>
  <c r="L478" i="1" s="1"/>
  <c r="J380" i="1"/>
  <c r="J437" i="1" s="1"/>
  <c r="L315" i="1"/>
  <c r="L420" i="1" s="1"/>
  <c r="K386" i="1"/>
  <c r="K517" i="1" s="1"/>
  <c r="K315" i="1"/>
  <c r="K420" i="1" s="1"/>
  <c r="L783" i="1"/>
  <c r="K899" i="1"/>
  <c r="J283" i="1"/>
  <c r="J382" i="1" s="1"/>
  <c r="J513" i="1" s="1"/>
  <c r="J383" i="1"/>
  <c r="J514" i="1" s="1"/>
  <c r="K362" i="1"/>
  <c r="K429" i="1" s="1"/>
  <c r="K198" i="1"/>
  <c r="K361" i="1" s="1"/>
  <c r="K428" i="1" s="1"/>
  <c r="J362" i="1"/>
  <c r="J429" i="1" s="1"/>
  <c r="J198" i="1"/>
  <c r="J361" i="1" s="1"/>
  <c r="J428" i="1" s="1"/>
  <c r="L119" i="1"/>
  <c r="J118" i="1"/>
  <c r="J314" i="1"/>
  <c r="J419" i="1" s="1"/>
  <c r="K364" i="1"/>
  <c r="L241" i="1"/>
  <c r="L316" i="1" s="1"/>
  <c r="L471" i="1" s="1"/>
  <c r="L317" i="1"/>
  <c r="L472" i="1" s="1"/>
  <c r="L726" i="1" a="1"/>
  <c r="L726" i="1" s="1"/>
  <c r="L728" i="1" s="1" a="1"/>
  <c r="L728" i="1" s="1"/>
  <c r="K383" i="1"/>
  <c r="K514" i="1" s="1"/>
  <c r="K122" i="1"/>
  <c r="K318" i="1"/>
  <c r="K473" i="1" s="1"/>
  <c r="J321" i="1"/>
  <c r="J476" i="1" s="1"/>
  <c r="J125" i="1"/>
  <c r="L383" i="1"/>
  <c r="L514" i="1" s="1"/>
  <c r="L362" i="1"/>
  <c r="L429" i="1" s="1"/>
  <c r="L198" i="1"/>
  <c r="L361" i="1" s="1"/>
  <c r="L428" i="1" s="1"/>
  <c r="J123" i="1"/>
  <c r="K317" i="1"/>
  <c r="K472" i="1" s="1"/>
  <c r="K120" i="1"/>
  <c r="K316" i="1"/>
  <c r="K471" i="1" s="1"/>
  <c r="K726" i="1" a="1"/>
  <c r="K726" i="1" s="1"/>
  <c r="K728" i="1" s="1" a="1"/>
  <c r="K728" i="1" s="1"/>
  <c r="J320" i="1"/>
  <c r="J475" i="1" s="1"/>
  <c r="J124" i="1"/>
  <c r="L382" i="1"/>
  <c r="L513" i="1" s="1"/>
  <c r="J786" i="1"/>
  <c r="J787" i="1" s="1"/>
  <c r="K786" i="1"/>
  <c r="K787" i="1" s="1"/>
  <c r="K783" i="1"/>
  <c r="J318" i="1"/>
  <c r="J473" i="1" s="1"/>
  <c r="L125" i="1"/>
  <c r="K324" i="1"/>
  <c r="K479" i="1" s="1"/>
  <c r="J324" i="1"/>
  <c r="J479" i="1" s="1"/>
  <c r="J128" i="1"/>
  <c r="K300" i="1"/>
  <c r="K413" i="1" s="1"/>
  <c r="L324" i="1"/>
  <c r="L479" i="1" s="1"/>
  <c r="K363" i="1"/>
  <c r="K504" i="1" s="1"/>
  <c r="K123" i="1"/>
  <c r="K319" i="1"/>
  <c r="K474" i="1" s="1"/>
  <c r="J322" i="1"/>
  <c r="J477" i="1" s="1"/>
  <c r="L123" i="1"/>
  <c r="K321" i="1"/>
  <c r="K476" i="1" s="1"/>
  <c r="K126" i="1"/>
  <c r="K322" i="1"/>
  <c r="K477" i="1" s="1"/>
  <c r="L129" i="1"/>
  <c r="L325" i="1"/>
  <c r="L480" i="1" s="1"/>
  <c r="J364" i="1"/>
  <c r="J129" i="1"/>
  <c r="K325" i="1"/>
  <c r="K480" i="1" s="1"/>
  <c r="K314" i="1"/>
  <c r="K419" i="1" s="1"/>
  <c r="J317" i="1"/>
  <c r="J472" i="1" s="1"/>
  <c r="L364" i="1"/>
  <c r="K382" i="1"/>
  <c r="K513" i="1" s="1"/>
  <c r="J385" i="1"/>
  <c r="J516" i="1" s="1"/>
  <c r="K902" i="1"/>
  <c r="J925" i="1"/>
  <c r="J924" i="1" s="1"/>
  <c r="L902" i="1"/>
  <c r="K925" i="1"/>
  <c r="K924" i="1" s="1"/>
  <c r="L925" i="1"/>
  <c r="L924" i="1" s="1"/>
  <c r="J902" i="1"/>
  <c r="J899" i="1"/>
  <c r="L903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197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79" i="1" s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2050" i="1" l="1"/>
  <c r="L470" i="1"/>
  <c r="L624" i="1"/>
  <c r="L1014" i="1"/>
  <c r="L1011" i="1" s="1"/>
  <c r="L1005" i="1"/>
  <c r="L1002" i="1" s="1"/>
  <c r="L1555" i="1"/>
  <c r="L1652" i="1"/>
  <c r="L1160" i="1"/>
  <c r="L1602" i="1"/>
  <c r="L1511" i="1"/>
  <c r="L1512" i="1"/>
  <c r="L1653" i="1"/>
  <c r="L1603" i="1"/>
  <c r="L1556" i="1"/>
  <c r="L1161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485" i="1" s="1"/>
  <c r="L266" i="1"/>
  <c r="L302" i="1"/>
  <c r="L291" i="1" s="1"/>
  <c r="L213" i="1"/>
  <c r="L563" i="1"/>
  <c r="L2295" i="1"/>
  <c r="L2253" i="1"/>
  <c r="L986" i="1"/>
  <c r="L586" i="1"/>
  <c r="L368" i="1"/>
  <c r="L431" i="1" s="1"/>
  <c r="L1136" i="1"/>
  <c r="L328" i="1"/>
  <c r="L280" i="1"/>
  <c r="L279" i="1" s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344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1206" i="1" l="1"/>
  <c r="L1563" i="1"/>
  <c r="L1184" i="1"/>
  <c r="L1415" i="1"/>
  <c r="L1331" i="1"/>
  <c r="L1610" i="1"/>
  <c r="L1658" i="1"/>
  <c r="L1659" i="1" s="1"/>
  <c r="L1617" i="1"/>
  <c r="L1428" i="1"/>
  <c r="L1562" i="1"/>
  <c r="L1561" i="1" s="1"/>
  <c r="L1560" i="1" s="1"/>
  <c r="L1618" i="1"/>
  <c r="L1571" i="1"/>
  <c r="L1345" i="1"/>
  <c r="L1207" i="1"/>
  <c r="L1429" i="1"/>
  <c r="L1414" i="1"/>
  <c r="L1609" i="1"/>
  <c r="L1183" i="1"/>
  <c r="L1570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F1653" i="1"/>
  <c r="H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H1571" i="1"/>
  <c r="G1618" i="1"/>
  <c r="H1618" i="1"/>
  <c r="F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63" i="1" l="1"/>
  <c r="F1556" i="1"/>
  <c r="I1610" i="1"/>
  <c r="I1603" i="1"/>
  <c r="H1610" i="1"/>
  <c r="I1556" i="1"/>
  <c r="H1603" i="1"/>
  <c r="G1556" i="1"/>
  <c r="F1563" i="1"/>
  <c r="F1603" i="1"/>
  <c r="F1610" i="1"/>
  <c r="G1563" i="1"/>
  <c r="G1603" i="1"/>
  <c r="I156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G1429" i="1"/>
  <c r="F1415" i="1"/>
  <c r="H1512" i="1"/>
  <c r="H1429" i="1"/>
  <c r="G1512" i="1"/>
  <c r="I1429" i="1"/>
  <c r="I1415" i="1"/>
  <c r="H1415" i="1"/>
  <c r="G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45" i="1"/>
  <c r="H1331" i="1"/>
  <c r="I1331" i="1"/>
  <c r="F1345" i="1"/>
  <c r="H1345" i="1"/>
  <c r="G1345" i="1"/>
  <c r="F1331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F1184" i="1"/>
  <c r="H1207" i="1"/>
  <c r="F1207" i="1"/>
  <c r="H1184" i="1"/>
  <c r="G1207" i="1"/>
  <c r="I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570" i="1" l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69" i="1"/>
  <c r="I1568" i="1" s="1"/>
  <c r="I1616" i="1"/>
  <c r="I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429" i="1"/>
  <c r="K1618" i="1"/>
  <c r="K1571" i="1"/>
  <c r="K1207" i="1"/>
  <c r="K1345" i="1"/>
  <c r="K1344" i="1"/>
  <c r="K1206" i="1"/>
  <c r="K1570" i="1"/>
  <c r="K1617" i="1"/>
  <c r="K1428" i="1"/>
  <c r="J1207" i="1"/>
  <c r="J1618" i="1"/>
  <c r="J1571" i="1"/>
  <c r="J1345" i="1"/>
  <c r="J1429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G1652" i="1"/>
  <c r="G1602" i="1"/>
  <c r="G1601" i="1" s="1"/>
  <c r="G1600" i="1" s="1"/>
  <c r="G1555" i="1"/>
  <c r="G1554" i="1" s="1"/>
  <c r="G1553" i="1" s="1"/>
  <c r="G1511" i="1"/>
  <c r="G1510" i="1" s="1"/>
  <c r="G1509" i="1" s="1"/>
  <c r="G1160" i="1"/>
  <c r="G1159" i="1" s="1"/>
  <c r="G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F1658" i="1"/>
  <c r="F1659" i="1" s="1"/>
  <c r="F1609" i="1"/>
  <c r="F1562" i="1"/>
  <c r="F1414" i="1"/>
  <c r="F1413" i="1" s="1"/>
  <c r="F1412" i="1" s="1"/>
  <c r="F1330" i="1"/>
  <c r="F1329" i="1" s="1"/>
  <c r="F1328" i="1" s="1"/>
  <c r="F1183" i="1"/>
  <c r="G1658" i="1"/>
  <c r="G1659" i="1" s="1"/>
  <c r="G1562" i="1"/>
  <c r="G1609" i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I1182" i="1" s="1"/>
  <c r="I1181" i="1" s="1"/>
  <c r="G1651" i="1"/>
  <c r="H1651" i="1"/>
  <c r="H1601" i="1"/>
  <c r="H1600" i="1" s="1"/>
  <c r="H1554" i="1"/>
  <c r="H1553" i="1" s="1"/>
  <c r="H1510" i="1"/>
  <c r="H1509" i="1" s="1"/>
  <c r="H1159" i="1"/>
  <c r="H1158" i="1" s="1"/>
  <c r="G1561" i="1"/>
  <c r="G1560" i="1" s="1"/>
  <c r="G1608" i="1"/>
  <c r="G1607" i="1" s="1"/>
  <c r="F1182" i="1"/>
  <c r="F1181" i="1" s="1"/>
  <c r="I1561" i="1"/>
  <c r="I1560" i="1" s="1"/>
  <c r="F1561" i="1"/>
  <c r="F1560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562" i="1" s="1"/>
  <c r="J1414" i="1" l="1"/>
  <c r="J1562" i="1"/>
  <c r="K1183" i="1"/>
  <c r="K1658" i="1"/>
  <c r="K1659" i="1" s="1"/>
  <c r="K1414" i="1"/>
  <c r="K1160" i="1"/>
  <c r="K1330" i="1"/>
  <c r="K1609" i="1"/>
  <c r="K1511" i="1"/>
  <c r="J1658" i="1"/>
  <c r="J1659" i="1" s="1"/>
  <c r="K1602" i="1"/>
  <c r="K1555" i="1"/>
  <c r="J1609" i="1"/>
  <c r="J1512" i="1"/>
  <c r="J1603" i="1"/>
  <c r="J1556" i="1"/>
  <c r="J1161" i="1"/>
  <c r="J1653" i="1"/>
  <c r="J1160" i="1"/>
  <c r="J1511" i="1"/>
  <c r="J1555" i="1"/>
  <c r="K1184" i="1"/>
  <c r="K1415" i="1"/>
  <c r="K1610" i="1"/>
  <c r="K1563" i="1"/>
  <c r="K1331" i="1"/>
  <c r="J1602" i="1"/>
  <c r="J1610" i="1"/>
  <c r="J1184" i="1"/>
  <c r="J1331" i="1"/>
  <c r="J1563" i="1"/>
  <c r="J1415" i="1"/>
  <c r="K1603" i="1"/>
  <c r="K1556" i="1"/>
  <c r="K1161" i="1"/>
  <c r="K1512" i="1"/>
  <c r="K165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<sst xmlns="http://schemas.openxmlformats.org/spreadsheetml/2006/main" count="5204" uniqueCount="2482">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</sst>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NUC_Low_2035.xlsx" TargetMode="External"/><Relationship Id="rId2" Type="http://schemas.openxmlformats.org/officeDocument/2006/relationships/externalLinkPath" Target="file:///J:\WP07%20integrated%20modelling\STEM_Results\SPS1_CLI_BSM_NUC_Low_2035.xlsx" TargetMode="External"/><Relationship Id="rId1" Type="http://schemas.openxmlformats.org/officeDocument/2006/relationships/externalLinkPath" Target="/WP07%20integrated%20modelling/STEM_Results/SPS1_CLI_BSM_NU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0.1136331485742134</v>
          </cell>
          <cell r="J4">
            <v>0.94006345114214207</v>
          </cell>
          <cell r="K4">
            <v>3.050777369613304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3.6335682843699618E-2</v>
          </cell>
          <cell r="J5">
            <v>0.78318017374006366</v>
          </cell>
          <cell r="K5">
            <v>2.1999678999641894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1.1074509759973566E-2</v>
          </cell>
          <cell r="J6">
            <v>1.0183119409138913E-2</v>
          </cell>
          <cell r="K6">
            <v>1.0640352994058293E-2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1.2999990988407281E-2</v>
          </cell>
          <cell r="J7">
            <v>1.1197568836805933E-2</v>
          </cell>
          <cell r="K7">
            <v>1.1985016608326267E-2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1.254697018174405E-2</v>
          </cell>
          <cell r="J8">
            <v>1.0963544470514903E-2</v>
          </cell>
          <cell r="K8">
            <v>1.170339135540498E-2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1.4925025475964063E-2</v>
          </cell>
          <cell r="J9">
            <v>5.5061009628675529E-2</v>
          </cell>
          <cell r="K9">
            <v>0.38434259311556912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1.6528849498074975E-2</v>
          </cell>
          <cell r="J10">
            <v>6.1474865359472462E-2</v>
          </cell>
          <cell r="K10">
            <v>0.42434927056216232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9.2221198263497204E-3</v>
          </cell>
          <cell r="J11">
            <v>8.0031696974706412E-3</v>
          </cell>
          <cell r="K11">
            <v>7.7888450135937025E-3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0.64950964993895888</v>
          </cell>
          <cell r="J12">
            <v>1.2063246685564009</v>
          </cell>
          <cell r="K12">
            <v>2.7089635362225812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0.64950964993895888</v>
          </cell>
          <cell r="J13">
            <v>1.2063246685564009</v>
          </cell>
          <cell r="K13">
            <v>2.7089635362225812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2.5313533925926502E-5</v>
          </cell>
          <cell r="J14">
            <v>7.6271416296190894E-5</v>
          </cell>
          <cell r="K14">
            <v>0.93060482558936097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7.0498433157356905E-2</v>
          </cell>
          <cell r="J15">
            <v>0.12487791670028101</v>
          </cell>
          <cell r="K15">
            <v>0.31399617372690097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1.2526395753430755</v>
          </cell>
          <cell r="J16">
            <v>1.33249088046585</v>
          </cell>
          <cell r="K16">
            <v>1.1444170593177601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1.2526395753430755</v>
          </cell>
          <cell r="J17">
            <v>1.33249088046585</v>
          </cell>
          <cell r="K17">
            <v>1.1444170593177601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0.28776207324586983</v>
          </cell>
          <cell r="J18">
            <v>0.47858504243389832</v>
          </cell>
          <cell r="K18">
            <v>0.39506893699368417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0.46833029738043597</v>
          </cell>
          <cell r="J19">
            <v>0.5420492941359546</v>
          </cell>
          <cell r="K19">
            <v>0.43665514088775736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46.090160067327702</v>
          </cell>
          <cell r="J20">
            <v>77.951078244891704</v>
          </cell>
          <cell r="K20">
            <v>63.128718055168797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0.81720141963346948</v>
          </cell>
          <cell r="J21">
            <v>1.3821113163987895</v>
          </cell>
          <cell r="K21">
            <v>1.119303511616468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6.81723213834184E-3</v>
          </cell>
          <cell r="J22">
            <v>7.9966172063806792E-3</v>
          </cell>
          <cell r="K22">
            <v>2.8770540514055299E-2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4.9664683783965505E-2</v>
          </cell>
          <cell r="J23">
            <v>5.6639720608871701E-2</v>
          </cell>
          <cell r="K23">
            <v>4.2250585378439988E-2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1.3279769437415864E-2</v>
          </cell>
          <cell r="J24">
            <v>1.0915063027389559E-2</v>
          </cell>
          <cell r="K24">
            <v>9.4916296919839577E-3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1.3279769437415864E-2</v>
          </cell>
          <cell r="J25">
            <v>1.0915063027389559E-2</v>
          </cell>
          <cell r="K25">
            <v>9.4916296919839577E-3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2.6334622097684898E-5</v>
          </cell>
          <cell r="J26">
            <v>3.4039946645846303E-5</v>
          </cell>
          <cell r="K26">
            <v>4.9956217026647298E-5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2.4763889994662502E-2</v>
          </cell>
          <cell r="J27">
            <v>2.4674586667801757E-2</v>
          </cell>
          <cell r="K27">
            <v>2.4648685094392109E-2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0.55736550887578395</v>
          </cell>
          <cell r="J28">
            <v>0.60457637413660181</v>
          </cell>
          <cell r="K28">
            <v>0.73027627423304664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0.55736550887578318</v>
          </cell>
          <cell r="J29">
            <v>0.60457637413660115</v>
          </cell>
          <cell r="K29">
            <v>0.73027627423304575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0.61639200487319956</v>
          </cell>
          <cell r="J30">
            <v>0.6685958418702278</v>
          </cell>
          <cell r="K30">
            <v>0.80759732511261395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0.61639200487319956</v>
          </cell>
          <cell r="J31">
            <v>0.6685958418702278</v>
          </cell>
          <cell r="K31">
            <v>0.80759732511261395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8.5263942673074203E-2</v>
          </cell>
          <cell r="J32">
            <v>0.146677284943243</v>
          </cell>
          <cell r="K32">
            <v>0.21076872675031799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0.22758952204569666</v>
          </cell>
          <cell r="J33">
            <v>0.24778438827464591</v>
          </cell>
          <cell r="K33">
            <v>0.29927459746247848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7.4029755834009414</v>
          </cell>
          <cell r="J34">
            <v>6.0406055594575072</v>
          </cell>
          <cell r="K34">
            <v>1.9068794467134544E-3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7.394750054974951</v>
          </cell>
          <cell r="J35">
            <v>6.0406055594575143</v>
          </cell>
          <cell r="K35">
            <v>1.9068794467134544E-3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8.224872955503951</v>
          </cell>
          <cell r="J36">
            <v>6.4951984078005633</v>
          </cell>
          <cell r="K36">
            <v>1.9068794467134544E-3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8.224872955503951</v>
          </cell>
          <cell r="J37">
            <v>6.4951984078005633</v>
          </cell>
          <cell r="K37">
            <v>1.9068794467134544E-3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0.15998431482890499</v>
          </cell>
          <cell r="J38">
            <v>0.124818876870223</v>
          </cell>
          <cell r="K38">
            <v>5.5897379003376697E-4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0.46844900558922598</v>
          </cell>
          <cell r="J39">
            <v>0.37783063137976014</v>
          </cell>
          <cell r="K39">
            <v>5.4066227742749995E-2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8.3041724770514969E-2</v>
          </cell>
          <cell r="J40">
            <v>7.3949979626977524E-2</v>
          </cell>
          <cell r="K40">
            <v>8.4449126019727414E-2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3.3284988361944053E-2</v>
          </cell>
          <cell r="J41">
            <v>3.1992949334768428E-2</v>
          </cell>
          <cell r="K41">
            <v>3.8837292225412198E-2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6.3629669278008512E-3</v>
          </cell>
          <cell r="J42">
            <v>4.9167063769635774E-3</v>
          </cell>
          <cell r="K42">
            <v>4.2054555733009114E-3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6.7262609711147957E-3</v>
          </cell>
          <cell r="J43">
            <v>5.1108168588071094E-3</v>
          </cell>
          <cell r="K43">
            <v>4.3952151862894067E-3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6.5347309378538205E-3</v>
          </cell>
          <cell r="J44">
            <v>4.9935161529100691E-3</v>
          </cell>
          <cell r="K44">
            <v>4.3290986357900595E-3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1.1384444319058905E-2</v>
          </cell>
          <cell r="J45">
            <v>1.0462578959456001E-2</v>
          </cell>
          <cell r="K45">
            <v>1.3226404647731858E-2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1.2921879576530987E-2</v>
          </cell>
          <cell r="J46">
            <v>1.1844880572850032E-2</v>
          </cell>
          <cell r="K46">
            <v>1.5414096587459807E-2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5.8264536762115378E-3</v>
          </cell>
          <cell r="J47">
            <v>4.628531371222282E-3</v>
          </cell>
          <cell r="K47">
            <v>4.0415631637431169E-3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0.29165306857268203</v>
          </cell>
          <cell r="K48">
            <v>0.29553959581868172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0.29459905916432566</v>
          </cell>
          <cell r="K49">
            <v>0.29852484426129472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1.32779590884739E-4</v>
          </cell>
          <cell r="J50">
            <v>4.1433113824734302E-2</v>
          </cell>
          <cell r="K50">
            <v>6.9995394181809596E-4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1.8212634871859901E-4</v>
          </cell>
          <cell r="J51">
            <v>4.1615240173452903E-2</v>
          </cell>
          <cell r="K51">
            <v>4.2315194115271001E-2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0.30695950871236771</v>
          </cell>
          <cell r="J52">
            <v>0.41250830798523802</v>
          </cell>
          <cell r="K52">
            <v>0.51140629251778602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0.30695950871236738</v>
          </cell>
          <cell r="J53">
            <v>0.41250830798523774</v>
          </cell>
          <cell r="K53">
            <v>0.51140629251778569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0.33947682449471955</v>
          </cell>
          <cell r="J54">
            <v>0.45619438734197437</v>
          </cell>
          <cell r="K54">
            <v>0.5655566900435649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0.33947682449471955</v>
          </cell>
          <cell r="J55">
            <v>0.45619438734197437</v>
          </cell>
          <cell r="K55">
            <v>0.5655566900435649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4.9196959268812297E-2</v>
          </cell>
          <cell r="J56">
            <v>0.11085638320175201</v>
          </cell>
          <cell r="K56">
            <v>0.14529818726261901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0.12561924140996095</v>
          </cell>
          <cell r="J57">
            <v>0.16896262465309575</v>
          </cell>
          <cell r="K57">
            <v>0.20951034277966371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2.2220677462290253</v>
          </cell>
          <cell r="K58">
            <v>8.516531717114507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570.46501952817403</v>
          </cell>
          <cell r="K59">
            <v>2186.4245320877362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-570.46501952817505</v>
          </cell>
          <cell r="K60">
            <v>-2186.4245320877399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616.08221074022401</v>
          </cell>
          <cell r="K61">
            <v>2314.9625498739902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6.6388169260799996</v>
          </cell>
          <cell r="K62">
            <v>24.945717132262779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8.9006156516481305E-2</v>
          </cell>
          <cell r="K63">
            <v>0.22871959416874599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8.9006156516481305E-2</v>
          </cell>
          <cell r="K64">
            <v>0.31772366858651852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0.12915614084279767</v>
          </cell>
          <cell r="J65">
            <v>0.13461859405186397</v>
          </cell>
          <cell r="K65">
            <v>0.1447036469269827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5.8504329666174248</v>
          </cell>
          <cell r="J66">
            <v>5.9322945591744656</v>
          </cell>
          <cell r="K66">
            <v>5.2871210482112252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2.1020746748690979</v>
          </cell>
          <cell r="J67">
            <v>2.1888908124332862</v>
          </cell>
          <cell r="K67">
            <v>2.0384718972780731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1.3372959409116478</v>
          </cell>
          <cell r="J68">
            <v>1.791322214669441</v>
          </cell>
          <cell r="K68">
            <v>2.2540451607572485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0.24766979200517342</v>
          </cell>
          <cell r="J69">
            <v>0.27280896163157686</v>
          </cell>
          <cell r="K69">
            <v>0.30376263732328235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10.580667533115168</v>
          </cell>
          <cell r="J70">
            <v>11.253644929773461</v>
          </cell>
          <cell r="K70">
            <v>10.856232010289364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2.5204596639928901E-5</v>
          </cell>
          <cell r="J71">
            <v>2.91159518479624E-5</v>
          </cell>
          <cell r="K71">
            <v>1.42281758721565E-5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0.63111522015311905</v>
          </cell>
          <cell r="J72">
            <v>0.63114433610496701</v>
          </cell>
          <cell r="K72">
            <v>0.63115856428083905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3.067385970680914E-2</v>
          </cell>
          <cell r="J73">
            <v>5.586017841936327E-2</v>
          </cell>
          <cell r="K73">
            <v>4.6233443885446207E-3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3.0645692709833215E-2</v>
          </cell>
          <cell r="J74">
            <v>5.5860178419363443E-2</v>
          </cell>
          <cell r="K74">
            <v>4.6233443885446259E-3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3.7338718416745596E-2</v>
          </cell>
          <cell r="J75">
            <v>6.580870107020198E-2</v>
          </cell>
          <cell r="K75">
            <v>3.9505413516949259E-3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3.7338718416745596E-2</v>
          </cell>
          <cell r="J76">
            <v>6.580870107020198E-2</v>
          </cell>
          <cell r="K76">
            <v>3.9505413516949259E-3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8.2364937358628501E-2</v>
          </cell>
          <cell r="J77">
            <v>2.87391755546505E-3</v>
          </cell>
          <cell r="K77">
            <v>9.5057485665101405E-4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0.11382406847862898</v>
          </cell>
          <cell r="J78">
            <v>8.5402985092292868E-2</v>
          </cell>
          <cell r="K78">
            <v>3.7037150649387451E-2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0.14265067056162201</v>
          </cell>
          <cell r="J79">
            <v>0.13231391806925727</v>
          </cell>
          <cell r="K79">
            <v>7.9291925144311395E-2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5.3956850864086928E-2</v>
          </cell>
          <cell r="J80">
            <v>5.1125629465009099E-2</v>
          </cell>
          <cell r="K80">
            <v>3.1904157111620049E-2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0.24079756938473762</v>
          </cell>
          <cell r="J81">
            <v>0.22729883410100199</v>
          </cell>
          <cell r="K81">
            <v>0.13716538675238149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2.4144254447476601E-3</v>
          </cell>
          <cell r="J82">
            <v>4.71179923958943E-4</v>
          </cell>
          <cell r="K82">
            <v>1.4832356683743501E-3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4.87382499424064E-3</v>
          </cell>
          <cell r="J83">
            <v>4.5621400007633773E-3</v>
          </cell>
          <cell r="K83">
            <v>2.8436542661042924E-3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2.0150877371981984E-2</v>
          </cell>
          <cell r="J84">
            <v>0.2846375921775226</v>
          </cell>
          <cell r="K84">
            <v>2.9311514779584283E-2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1.8679863323827299</v>
          </cell>
          <cell r="J85">
            <v>26.385904794856302</v>
          </cell>
          <cell r="K85">
            <v>2.7171774200674599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2.0150877371981984E-2</v>
          </cell>
          <cell r="J86">
            <v>0.2846375921775226</v>
          </cell>
          <cell r="K86">
            <v>2.9311514779584283E-2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8.5526257756184915E-2</v>
          </cell>
          <cell r="J87">
            <v>9.6822318138046939E-2</v>
          </cell>
          <cell r="K87">
            <v>8.2544726722390688E-2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8.5447721247685418E-2</v>
          </cell>
          <cell r="J88">
            <v>9.6822318138047286E-2</v>
          </cell>
          <cell r="K88">
            <v>8.2544726722390799E-2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0.10382647362752288</v>
          </cell>
          <cell r="J89">
            <v>0.1140004178646844</v>
          </cell>
          <cell r="K89">
            <v>9.1808861881376269E-2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0.10382647362752288</v>
          </cell>
          <cell r="J90">
            <v>0.1140004178646844</v>
          </cell>
          <cell r="K90">
            <v>9.1808861881376269E-2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0.140429788794636</v>
          </cell>
          <cell r="J91">
            <v>1.01936493692851E-2</v>
          </cell>
          <cell r="K91">
            <v>2.5653290403328401E-2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0.17617039024789694</v>
          </cell>
          <cell r="J92">
            <v>0.15214280311789624</v>
          </cell>
          <cell r="K92">
            <v>9.1426747259214777E-2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0.371553699529029</v>
          </cell>
          <cell r="K93">
            <v>1.3639411576545888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636.10178971134769</v>
          </cell>
          <cell r="K94">
            <v>2086.1227424631088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-636.10178971134701</v>
          </cell>
          <cell r="K95">
            <v>-2086.1227424631102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3.4861655895385182</v>
          </cell>
          <cell r="K96">
            <v>12.084518656819652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714.72111203522195</v>
          </cell>
          <cell r="K97">
            <v>2343.9581375990001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7.7017361210692092</v>
          </cell>
          <cell r="K98">
            <v>25.258169586196075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2.0742724874114899E-2</v>
          </cell>
          <cell r="K99">
            <v>5.3792222027426201E-2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2.0742724874114899E-2</v>
          </cell>
          <cell r="K100">
            <v>7.4533301696835502E-2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9.4511962970868853E-4</v>
          </cell>
          <cell r="K102">
            <v>0.63840096894252107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4.7325179461910538E-4</v>
          </cell>
          <cell r="K103">
            <v>1.4332606590733739E-2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8.8543249245012789E-4</v>
          </cell>
          <cell r="K105">
            <v>0.64052786099954451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8.3969526507446577E-5</v>
          </cell>
          <cell r="K106">
            <v>1.3966287491486524E-2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1.3032815578598099E-4</v>
          </cell>
          <cell r="J107">
            <v>3.02609240850365E-4</v>
          </cell>
          <cell r="K107">
            <v>5.1499272371234497E-4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1.0299915510513808</v>
          </cell>
          <cell r="J108">
            <v>1.0302941602922313</v>
          </cell>
          <cell r="K108">
            <v>0.72797383978972363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364.91000275871602</v>
          </cell>
          <cell r="J109">
            <v>315.46887379385498</v>
          </cell>
          <cell r="K109">
            <v>1.99805016586573E-2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5.4429019652165485</v>
          </cell>
          <cell r="J110">
            <v>4.7828509379121131</v>
          </cell>
          <cell r="K110">
            <v>0.57446940462724216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4.9512890469296567</v>
          </cell>
          <cell r="J111">
            <v>4.280446048763296</v>
          </cell>
          <cell r="K111">
            <v>2.7110585696956942E-4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0.58405969311567096</v>
          </cell>
          <cell r="J112">
            <v>0.58408944826828746</v>
          </cell>
          <cell r="K112">
            <v>0.58432936197407692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1.7445235503305701E-4</v>
          </cell>
          <cell r="J116">
            <v>1.1685247936180899E-4</v>
          </cell>
          <cell r="K116">
            <v>9.3219940751653705E-5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-5.7048024136936888E-6</v>
          </cell>
          <cell r="J117">
            <v>-4.0333581831118043E-5</v>
          </cell>
          <cell r="K117">
            <v>1.25802161897521E-4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5.8896247884375557</v>
          </cell>
          <cell r="J118">
            <v>4.5072289388858398</v>
          </cell>
          <cell r="K118">
            <v>6.7439567525945749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5.8896247884375557</v>
          </cell>
          <cell r="J119">
            <v>4.5072289388858398</v>
          </cell>
          <cell r="K119">
            <v>6.7439567525945749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4.9955563674644998E-3</v>
          </cell>
          <cell r="J120">
            <v>4.9146500520032797E-3</v>
          </cell>
          <cell r="K120">
            <v>4.3190570044565899E-3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0.77970408001403035</v>
          </cell>
          <cell r="J121">
            <v>0.77969167899588965</v>
          </cell>
          <cell r="K121">
            <v>0.78875056698909085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1.2798652405963664</v>
          </cell>
          <cell r="J122">
            <v>0.90685825828119815</v>
          </cell>
          <cell r="K122">
            <v>4.8848380661874243E-3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12.343025950748279</v>
          </cell>
          <cell r="J123">
            <v>8.5087513826833856</v>
          </cell>
          <cell r="K123">
            <v>4.3279665266420561E-2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2535.9478537835198</v>
          </cell>
          <cell r="J124">
            <v>1796.8651548834</v>
          </cell>
          <cell r="K124">
            <v>9.6789054168358195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27.32702428646034</v>
          </cell>
          <cell r="J125">
            <v>19.362771065553829</v>
          </cell>
          <cell r="K125">
            <v>0.10429854975038598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4.9384444858805304E-3</v>
          </cell>
          <cell r="J126">
            <v>4.6343422265336201E-6</v>
          </cell>
          <cell r="K126">
            <v>3.1097126798640401E-6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6.9982355880831487E-2</v>
          </cell>
          <cell r="J127">
            <v>4.9727005704109165E-2</v>
          </cell>
          <cell r="K127">
            <v>1.3646623157285188E-3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8.6410749057856506</v>
          </cell>
          <cell r="J128">
            <v>5.1670320523320799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2.1183756076765953E-2</v>
          </cell>
          <cell r="J129">
            <v>1.0411677842858794E-2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4.7995276925805665E-2</v>
          </cell>
          <cell r="J130">
            <v>2.3380609892735556E-2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0.15321054797492295</v>
          </cell>
          <cell r="J131">
            <v>9.1614043481065263E-2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1.8736334454442307E-3</v>
          </cell>
          <cell r="J133">
            <v>9.1631615176739458E-4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0.1259016227069498</v>
          </cell>
          <cell r="J134">
            <v>0.14475672083902075</v>
          </cell>
          <cell r="K134">
            <v>0.12894102376739111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0.3349107205012461</v>
          </cell>
          <cell r="J135">
            <v>0.38506713917769131</v>
          </cell>
          <cell r="K135">
            <v>0.34299582677040014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0.49183261145475665</v>
          </cell>
          <cell r="J136">
            <v>0.55306428713140032</v>
          </cell>
          <cell r="K136">
            <v>0.46795047507803006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5.6072135311620802E-3</v>
          </cell>
          <cell r="J137">
            <v>2.5733296910577701E-3</v>
          </cell>
          <cell r="K137">
            <v>5.45219664273126E-3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9.6788376727956083E-3</v>
          </cell>
          <cell r="J138">
            <v>1.095563675835436E-2</v>
          </cell>
          <cell r="K138">
            <v>9.6864968269340396E-3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17.366573863898275</v>
          </cell>
          <cell r="J139">
            <v>10.811589859930399</v>
          </cell>
          <cell r="K139">
            <v>10.698671636083798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17.366573863898275</v>
          </cell>
          <cell r="J140">
            <v>10.811589859930399</v>
          </cell>
          <cell r="K140">
            <v>10.698671636083798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4.1975757485399503E-5</v>
          </cell>
          <cell r="J141">
            <v>5.5784931587160203E-5</v>
          </cell>
          <cell r="K141">
            <v>7.2639847592097495E-5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1.6998851131786819</v>
          </cell>
          <cell r="J142">
            <v>1.1999869273691521</v>
          </cell>
          <cell r="K142">
            <v>1.1999852595710698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43.897231239328136</v>
          </cell>
          <cell r="K143">
            <v>345.30317960360247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-43.8972312393282</v>
          </cell>
          <cell r="K144">
            <v>-345.30317960360298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0.17490631128408562</v>
          </cell>
          <cell r="K145">
            <v>0.97112625843531097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3.4532076377723583E-2</v>
          </cell>
          <cell r="K146">
            <v>0.28627814372980637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57.4550343043814</v>
          </cell>
          <cell r="K147">
            <v>476.314264704952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0.61912752483169597</v>
          </cell>
          <cell r="K148">
            <v>5.1326968179412846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3.3753766135537302E-3</v>
          </cell>
          <cell r="K149">
            <v>2.49286738572084E-2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3.3753766135537302E-3</v>
          </cell>
          <cell r="K150">
            <v>2.8300455332618324E-2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9.7673457274670875E-2</v>
          </cell>
          <cell r="J151">
            <v>0.10122370685868858</v>
          </cell>
          <cell r="K151">
            <v>0.10572240845264004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9.7673457274670875E-2</v>
          </cell>
          <cell r="J152">
            <v>0.10122370685868858</v>
          </cell>
          <cell r="K152">
            <v>0.10572240845264004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3.4725213377493101E-7</v>
          </cell>
          <cell r="J153">
            <v>8.2617241398962701E-8</v>
          </cell>
          <cell r="K153">
            <v>8.8537949580804002E-8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8.9742670935771904E-3</v>
          </cell>
          <cell r="J154">
            <v>8.9743497108185893E-3</v>
          </cell>
          <cell r="K154">
            <v>8.9744382487681705E-3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0.15121019449756726</v>
          </cell>
          <cell r="J155">
            <v>0.14754354828746358</v>
          </cell>
          <cell r="K155">
            <v>0.14040255637456411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7.5605097248783553</v>
          </cell>
          <cell r="J156">
            <v>7.3771774143731728</v>
          </cell>
          <cell r="K156">
            <v>7.0201278187281959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12.999756435519409</v>
          </cell>
          <cell r="J157">
            <v>12.684529622770786</v>
          </cell>
          <cell r="K157">
            <v>12.070608346601785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0.14150757779565501</v>
          </cell>
          <cell r="J158">
            <v>2.45321024498085E-2</v>
          </cell>
          <cell r="K158">
            <v>0.10212763222299601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0.28570106038042642</v>
          </cell>
          <cell r="J159">
            <v>0.27873801219298933</v>
          </cell>
          <cell r="K159">
            <v>0.26522597917510193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21.461266186787402</v>
          </cell>
          <cell r="K160">
            <v>35.493001876478367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-21.461266186787402</v>
          </cell>
          <cell r="K161">
            <v>-35.493001876478402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0.13852598303687746</v>
          </cell>
          <cell r="K162">
            <v>0.22909659351300851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0.15689565002441494</v>
          </cell>
          <cell r="K163">
            <v>0.25321202440911539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26.890484438702799</v>
          </cell>
          <cell r="K164">
            <v>40.984763983983299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0.47678163898409187</v>
          </cell>
          <cell r="K165">
            <v>0.72668021248197268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1.70629605332136E-2</v>
          </cell>
          <cell r="K166">
            <v>9.75173248127794E-4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1.70629605332136E-2</v>
          </cell>
          <cell r="K167">
            <v>1.8029488120468479E-2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18.816066689827547</v>
          </cell>
          <cell r="J168">
            <v>19.776024882696955</v>
          </cell>
          <cell r="K168">
            <v>21.845143617197657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18.816066689827547</v>
          </cell>
          <cell r="J169">
            <v>19.776024882696955</v>
          </cell>
          <cell r="K169">
            <v>21.845143617197657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18.816066689827501</v>
          </cell>
          <cell r="J170">
            <v>19.776024882697001</v>
          </cell>
          <cell r="K170">
            <v>21.845143617197699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0.73026465707399402</v>
          </cell>
          <cell r="J171">
            <v>0.68418933578660102</v>
          </cell>
          <cell r="K171">
            <v>4.4920976586046502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5.4241886878076686</v>
          </cell>
          <cell r="J172">
            <v>5.7009277148055091</v>
          </cell>
          <cell r="K172">
            <v>6.2973704919940996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7.8471598973951107</v>
          </cell>
          <cell r="J173">
            <v>8.2320956438641506</v>
          </cell>
          <cell r="K173">
            <v>7.5787678691625118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8.5140635722269025</v>
          </cell>
          <cell r="J174">
            <v>8.9258591525419728</v>
          </cell>
          <cell r="K174">
            <v>8.2067132204213227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1.30675720074775E-5</v>
          </cell>
          <cell r="J175">
            <v>1.30475872949215E-5</v>
          </cell>
          <cell r="K175">
            <v>9.9581652594917197E-6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0.84974118508476704</v>
          </cell>
          <cell r="J176">
            <v>0.84975423267206196</v>
          </cell>
          <cell r="K176">
            <v>0.84976419083732102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0.18166381480286034</v>
          </cell>
          <cell r="J177">
            <v>0.20118679051051791</v>
          </cell>
          <cell r="K177">
            <v>0.20857135861207798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0.18166381480286034</v>
          </cell>
          <cell r="J178">
            <v>0.20118679051051791</v>
          </cell>
          <cell r="K178">
            <v>0.20857135861207798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1.60753221051118E-5</v>
          </cell>
          <cell r="J179">
            <v>2.19687598554734E-5</v>
          </cell>
          <cell r="K179">
            <v>2.6651147313540899E-5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1.35068752566919E-2</v>
          </cell>
          <cell r="J180">
            <v>1.3528844016547401E-2</v>
          </cell>
          <cell r="K180">
            <v>1.35554951638609E-2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5.5944796599105902E-2</v>
          </cell>
          <cell r="J181">
            <v>5.9040195993611946E-2</v>
          </cell>
          <cell r="K181">
            <v>5.9992795400686243E-2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5.5944796599105902E-2</v>
          </cell>
          <cell r="J182">
            <v>5.9040195993611946E-2</v>
          </cell>
          <cell r="K182">
            <v>5.9992795400686243E-2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I183">
            <v>4.5104797427540103E-8</v>
          </cell>
          <cell r="J183">
            <v>3.0879372806381501E-8</v>
          </cell>
          <cell r="K183">
            <v>2.93206671698298E-8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5.0258798504441097E-3</v>
          </cell>
          <cell r="J184">
            <v>5.0259107298169202E-3</v>
          </cell>
          <cell r="K184">
            <v>5.0259400504840896E-3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4.9272943587308893</v>
          </cell>
          <cell r="J185">
            <v>4.1283396180105392</v>
          </cell>
          <cell r="K185">
            <v>4.1980015057669098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2.3292664241273227</v>
          </cell>
          <cell r="J186">
            <v>1.95157872851407</v>
          </cell>
          <cell r="K186">
            <v>1.9845098027261727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6.7586265830876124</v>
          </cell>
          <cell r="J187">
            <v>5.5536531137545779</v>
          </cell>
          <cell r="K187">
            <v>5.4159871762985947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3.8134875399163402E-2</v>
          </cell>
          <cell r="J188">
            <v>1.9209355976755601E-2</v>
          </cell>
          <cell r="K188">
            <v>6.5664300622527594E-2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9.8325788672272069E-2</v>
          </cell>
          <cell r="J189">
            <v>7.9893792486752921E-2</v>
          </cell>
          <cell r="K189">
            <v>9.572522752757763E-2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0.25331733766115311</v>
          </cell>
          <cell r="J190">
            <v>0.26246549473634068</v>
          </cell>
          <cell r="K190">
            <v>0.2637763481235032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0.25331733766115311</v>
          </cell>
          <cell r="J191">
            <v>0.26246549473634068</v>
          </cell>
          <cell r="K191">
            <v>0.2637763481235032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2.4464278084912599E-5</v>
          </cell>
          <cell r="J192">
            <v>4.77542471553684E-5</v>
          </cell>
          <cell r="K192">
            <v>5.9233363062203301E-5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1.8656214939187399E-2</v>
          </cell>
          <cell r="J193">
            <v>1.8683821983234698E-2</v>
          </cell>
          <cell r="K193">
            <v>1.8762611431733502E-2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0.56233913615217535</v>
          </cell>
          <cell r="J194">
            <v>0.89376024637143636</v>
          </cell>
          <cell r="K194">
            <v>2.3955663096387485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0.56296465243265537</v>
          </cell>
          <cell r="J195">
            <v>0.89376024637143514</v>
          </cell>
          <cell r="K195">
            <v>2.3955663096387476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0.62488231359638036</v>
          </cell>
          <cell r="J196">
            <v>0.96098504414629904</v>
          </cell>
          <cell r="K196">
            <v>2.4198036093031896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0.62488231359638036</v>
          </cell>
          <cell r="J197">
            <v>0.96098504414629904</v>
          </cell>
          <cell r="K197">
            <v>2.4198036093031896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8.49398317907753E-2</v>
          </cell>
          <cell r="J198">
            <v>6.3535365781838297E-3</v>
          </cell>
          <cell r="K198">
            <v>0.10960047729863701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0.10612565697316431</v>
          </cell>
          <cell r="J199">
            <v>9.2362059095176377E-2</v>
          </cell>
          <cell r="K199">
            <v>0.14951731986441044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0.14664108036878662</v>
          </cell>
          <cell r="J200">
            <v>0.1547626891958799</v>
          </cell>
          <cell r="K200">
            <v>0.17119960214949095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0.14664108036878662</v>
          </cell>
          <cell r="J201">
            <v>0.1547626891958799</v>
          </cell>
          <cell r="K201">
            <v>0.17119960214949095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0.14664108036878701</v>
          </cell>
          <cell r="J202">
            <v>0.15476268919587999</v>
          </cell>
          <cell r="K202">
            <v>0.17119960214949101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3.1188827428123198E-3</v>
          </cell>
          <cell r="J203">
            <v>2.3449414353415702E-3</v>
          </cell>
          <cell r="K203">
            <v>4.4490395008372298E-2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4.2335841406002397E-2</v>
          </cell>
          <cell r="J204">
            <v>4.46800171595097E-2</v>
          </cell>
          <cell r="K204">
            <v>4.9385475328461798E-2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>
            <v>2.3295774095495E-3</v>
          </cell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>
            <v>4.1304563999104638E-5</v>
          </cell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-1.6997572808243478E-5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12.702354835566418</v>
          </cell>
          <cell r="J211">
            <v>12.801459094632483</v>
          </cell>
          <cell r="K211">
            <v>13.065304001609043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12.702354835566416</v>
          </cell>
          <cell r="J212">
            <v>12.801459094632483</v>
          </cell>
          <cell r="K212">
            <v>13.065304001609043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15.8779352310573</v>
          </cell>
          <cell r="J213">
            <v>16.001816053772959</v>
          </cell>
          <cell r="K213">
            <v>16.331621926008545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15.8779352310573</v>
          </cell>
          <cell r="J214">
            <v>16.001816053772959</v>
          </cell>
          <cell r="K214">
            <v>16.331621926008545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3.7485716585508894E-2</v>
          </cell>
          <cell r="J216">
            <v>5.6388313350574565E-2</v>
          </cell>
          <cell r="K216">
            <v>4.6233565615127438E-3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3.7451294439884063E-2</v>
          </cell>
          <cell r="J217">
            <v>5.6388313350574822E-2</v>
          </cell>
          <cell r="K217">
            <v>4.6233565615127472E-3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4.5595514633118707E-2</v>
          </cell>
          <cell r="J218">
            <v>6.6430037115972437E-2</v>
          </cell>
          <cell r="K218">
            <v>3.9505525066652883E-3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4.5595514633118707E-2</v>
          </cell>
          <cell r="J219">
            <v>6.6430037115972437E-2</v>
          </cell>
          <cell r="K219">
            <v>3.9505525066652883E-3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8.31378193644709E-2</v>
          </cell>
          <cell r="J220">
            <v>2.6691231957924801E-3</v>
          </cell>
          <cell r="K220">
            <v>9.4312900344204202E-4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0.11219842508335678</v>
          </cell>
          <cell r="J221">
            <v>8.6137524786894126E-2</v>
          </cell>
          <cell r="K221">
            <v>3.7204696530120623E-2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4.5773166222582623E-2</v>
          </cell>
          <cell r="J222">
            <v>5.3639581257231353E-2</v>
          </cell>
          <cell r="K222">
            <v>4.6877895087508711E-2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2.1731755523106876E-2</v>
          </cell>
          <cell r="J223">
            <v>2.411320625325079E-2</v>
          </cell>
          <cell r="K223">
            <v>1.8915641877415817E-2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4.8480874647017096</v>
          </cell>
          <cell r="J224">
            <v>5.5509585007483402</v>
          </cell>
          <cell r="K224">
            <v>4.63844435602718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8.5958997601094086E-2</v>
          </cell>
          <cell r="J225">
            <v>9.8421250013268485E-2</v>
          </cell>
          <cell r="K225">
            <v>8.2241921206155616E-2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3.5495337493092801E-3</v>
          </cell>
          <cell r="J226">
            <v>2.4061319613649299E-4</v>
          </cell>
          <cell r="K226">
            <v>2.6068474444564701E-3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7.0823052888438582E-3</v>
          </cell>
          <cell r="J227">
            <v>6.1968500819527782E-3</v>
          </cell>
          <cell r="K227">
            <v>4.2766346523953952E-3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0.18593449107383883</v>
          </cell>
          <cell r="J228">
            <v>0.33027553467087017</v>
          </cell>
          <cell r="K228">
            <v>0.89528701327384852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0.18572789719486804</v>
          </cell>
          <cell r="J229">
            <v>0.33027553467087067</v>
          </cell>
          <cell r="K229">
            <v>0.89528701327384863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0.20675439070863633</v>
          </cell>
          <cell r="J230">
            <v>0.35529492619142539</v>
          </cell>
          <cell r="K230">
            <v>0.90448736897785709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0.20675439070863633</v>
          </cell>
          <cell r="J231">
            <v>0.35529492619142539</v>
          </cell>
          <cell r="K231">
            <v>0.90448736897785709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0.115220135105863</v>
          </cell>
          <cell r="J232">
            <v>2.4452280243791098E-2</v>
          </cell>
          <cell r="K232">
            <v>4.8442030128295899E-2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0.147249316043014</v>
          </cell>
          <cell r="J233">
            <v>0.13977453527461495</v>
          </cell>
          <cell r="K233">
            <v>0.11427396172847509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20.021620541236398</v>
          </cell>
          <cell r="J234">
            <v>82.695726027296104</v>
          </cell>
          <cell r="K234">
            <v>0.68987663445778502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0.26712667768104537</v>
          </cell>
          <cell r="J235">
            <v>1.1033190098971577</v>
          </cell>
          <cell r="K235">
            <v>9.2042726008585568E-3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0.27166377939262432</v>
          </cell>
          <cell r="J236">
            <v>1.1220586977923483</v>
          </cell>
          <cell r="K236">
            <v>9.3606056235791789E-3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70.20276338631038</v>
          </cell>
          <cell r="J237">
            <v>70.71735579962656</v>
          </cell>
          <cell r="K237">
            <v>71.345725479619546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70.20276338631038</v>
          </cell>
          <cell r="J238">
            <v>70.71735579962656</v>
          </cell>
          <cell r="K238">
            <v>71.345725479619546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6.7864450384290328E-2</v>
          </cell>
          <cell r="J240">
            <v>7.5467761079511753E-2</v>
          </cell>
          <cell r="K240">
            <v>6.4947076996123565E-2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6.7926825798246354E-2</v>
          </cell>
          <cell r="J241">
            <v>7.5467761079511489E-2</v>
          </cell>
          <cell r="K241">
            <v>6.4947076996123509E-2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8.2493828830218122E-2</v>
          </cell>
          <cell r="J242">
            <v>8.8876330292132558E-2</v>
          </cell>
          <cell r="K242">
            <v>7.2256351223436252E-2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8.2493828830218122E-2</v>
          </cell>
          <cell r="J243">
            <v>8.8876330292132558E-2</v>
          </cell>
          <cell r="K243">
            <v>7.2256351223436252E-2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8.8409453812599001E-2</v>
          </cell>
          <cell r="J244">
            <v>7.2355250874568096E-3</v>
          </cell>
          <cell r="K244">
            <v>1.6151306184812999E-2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0.11125232491477986</v>
          </cell>
          <cell r="J245">
            <v>9.6544801805598893E-2</v>
          </cell>
          <cell r="K245">
            <v>5.8148956461896203E-2</v>
          </cell>
        </row>
        <row r="246">
          <cell r="B246" t="str">
            <v>ENUC_GOE_EXT</v>
          </cell>
          <cell r="C246" t="str">
            <v>VAR_fout</v>
          </cell>
          <cell r="D246" t="str">
            <v>ELC</v>
          </cell>
          <cell r="I246">
            <v>29.386408673459908</v>
          </cell>
          <cell r="J246">
            <v>28.193294317061337</v>
          </cell>
          <cell r="K246">
            <v>9.6497803830172355</v>
          </cell>
        </row>
        <row r="247">
          <cell r="B247" t="str">
            <v>ENUC_GOE_EXT</v>
          </cell>
          <cell r="C247" t="str">
            <v>VAR_fin</v>
          </cell>
          <cell r="D247" t="str">
            <v>URN</v>
          </cell>
          <cell r="I247">
            <v>88.625574141272281</v>
          </cell>
          <cell r="J247">
            <v>85.02729692315414</v>
          </cell>
          <cell r="K247">
            <v>29.10247850580226</v>
          </cell>
        </row>
        <row r="248">
          <cell r="B248" t="str">
            <v>ENUC_GOE_EXT</v>
          </cell>
          <cell r="C248" t="str">
            <v>VAR_ncap</v>
          </cell>
          <cell r="D248" t="str">
            <v>-</v>
          </cell>
          <cell r="I248"/>
          <cell r="J248"/>
          <cell r="K248"/>
        </row>
        <row r="249">
          <cell r="B249" t="str">
            <v>ENUC_GOE_EXT</v>
          </cell>
          <cell r="C249" t="str">
            <v>VAR_cap</v>
          </cell>
          <cell r="D249" t="str">
            <v>-</v>
          </cell>
          <cell r="I249">
            <v>0.99885477232578623</v>
          </cell>
          <cell r="J249">
            <v>0.99885496410596009</v>
          </cell>
          <cell r="K249">
            <v>0.3421277578912853</v>
          </cell>
        </row>
        <row r="250">
          <cell r="B250" t="str">
            <v>ESOL-PV_A</v>
          </cell>
          <cell r="C250" t="str">
            <v>VAR_fout</v>
          </cell>
          <cell r="D250" t="str">
            <v>ELC35</v>
          </cell>
          <cell r="I250">
            <v>0.52416350920500698</v>
          </cell>
          <cell r="J250">
            <v>0.53116778159131017</v>
          </cell>
          <cell r="K250">
            <v>10.791874596555028</v>
          </cell>
        </row>
        <row r="251">
          <cell r="B251" t="str">
            <v>ESOL-PV_A</v>
          </cell>
          <cell r="C251" t="str">
            <v>VAR_fin</v>
          </cell>
          <cell r="D251" t="str">
            <v>SOL</v>
          </cell>
          <cell r="I251">
            <v>0.52416350920500698</v>
          </cell>
          <cell r="J251">
            <v>0.53116778159131017</v>
          </cell>
          <cell r="K251">
            <v>10.791874596555028</v>
          </cell>
        </row>
        <row r="252">
          <cell r="B252" t="str">
            <v>ESOL-PV_A</v>
          </cell>
          <cell r="C252" t="str">
            <v>VAR_fin</v>
          </cell>
          <cell r="D252" t="str">
            <v>SOLPVC</v>
          </cell>
          <cell r="I252">
            <v>0.52416350920500698</v>
          </cell>
          <cell r="J252">
            <v>0.53116778159130995</v>
          </cell>
          <cell r="K252">
            <v>10.791874596554999</v>
          </cell>
        </row>
        <row r="253">
          <cell r="B253" t="str">
            <v>ESOL-PV_A</v>
          </cell>
          <cell r="C253" t="str">
            <v>VAR_ncap</v>
          </cell>
          <cell r="D253" t="str">
            <v>-</v>
          </cell>
          <cell r="I253">
            <v>1.35147328534721E-3</v>
          </cell>
          <cell r="J253">
            <v>3.2872993266898201E-5</v>
          </cell>
          <cell r="K253">
            <v>2.77369565692408</v>
          </cell>
        </row>
        <row r="254">
          <cell r="B254" t="str">
            <v>ESOL-PV_A</v>
          </cell>
          <cell r="C254" t="str">
            <v>VAR_cap</v>
          </cell>
          <cell r="D254" t="str">
            <v>-</v>
          </cell>
          <cell r="I254">
            <v>8.1050510143685695E-2</v>
          </cell>
          <cell r="J254">
            <v>8.2167754147597999E-2</v>
          </cell>
          <cell r="K254">
            <v>1.66815539354773</v>
          </cell>
        </row>
        <row r="255">
          <cell r="B255" t="str">
            <v>G-INTC-IND</v>
          </cell>
          <cell r="C255" t="str">
            <v>VAR_fout</v>
          </cell>
          <cell r="D255" t="str">
            <v>ELC35</v>
          </cell>
          <cell r="I255">
            <v>0.10922428814537463</v>
          </cell>
          <cell r="J255">
            <v>6.4151026950294773E-2</v>
          </cell>
          <cell r="K255">
            <v>4.3579045548504829E-2</v>
          </cell>
        </row>
        <row r="256">
          <cell r="B256" t="str">
            <v>G-INTC-IND</v>
          </cell>
          <cell r="C256" t="str">
            <v>VAR_fout</v>
          </cell>
          <cell r="D256" t="str">
            <v>ITOT_ELC</v>
          </cell>
          <cell r="I256">
            <v>57.093201525475628</v>
          </cell>
          <cell r="J256">
            <v>46.268929029207705</v>
          </cell>
          <cell r="K256">
            <v>51.279354190943081</v>
          </cell>
        </row>
        <row r="257">
          <cell r="B257" t="str">
            <v>G-INTC-IND</v>
          </cell>
          <cell r="C257" t="str">
            <v>VAR_fout</v>
          </cell>
          <cell r="D257" t="str">
            <v>ELC13</v>
          </cell>
          <cell r="I257">
            <v>8.637931008340069E-2</v>
          </cell>
          <cell r="J257">
            <v>5.1748655804551319E-2</v>
          </cell>
          <cell r="K257">
            <v>3.6786806406884302E-2</v>
          </cell>
        </row>
        <row r="258">
          <cell r="B258" t="str">
            <v>G-INTC-IND</v>
          </cell>
          <cell r="C258" t="str">
            <v>VAR_fin</v>
          </cell>
          <cell r="D258" t="str">
            <v>ELC3</v>
          </cell>
          <cell r="I258">
            <v>56.994665575900839</v>
          </cell>
          <cell r="J258">
            <v>21.067855641860621</v>
          </cell>
          <cell r="K258">
            <v>23.177078736881771</v>
          </cell>
        </row>
        <row r="259">
          <cell r="B259" t="str">
            <v>G-INTC-IND</v>
          </cell>
          <cell r="C259" t="str">
            <v>VAR_fin</v>
          </cell>
          <cell r="D259" t="str">
            <v>ELC5</v>
          </cell>
          <cell r="I259">
            <v>0.29368425848075597</v>
          </cell>
          <cell r="J259">
            <v>25.316973070101952</v>
          </cell>
          <cell r="K259">
            <v>28.182175277656114</v>
          </cell>
        </row>
        <row r="260">
          <cell r="B260" t="str">
            <v>G-INTC-IND</v>
          </cell>
          <cell r="C260" t="str">
            <v>VAR_ncap</v>
          </cell>
          <cell r="D260" t="str">
            <v>-</v>
          </cell>
          <cell r="I260">
            <v>1.8806323920542799E-5</v>
          </cell>
          <cell r="J260">
            <v>2.3025489174934599E-5</v>
          </cell>
          <cell r="K260">
            <v>5.4103645511435598E-5</v>
          </cell>
        </row>
        <row r="261">
          <cell r="B261" t="str">
            <v>G-INTC-IND</v>
          </cell>
          <cell r="C261" t="str">
            <v>VAR_cap</v>
          </cell>
          <cell r="D261" t="str">
            <v>-</v>
          </cell>
          <cell r="I261">
            <v>4.4928134026759761</v>
          </cell>
          <cell r="J261">
            <v>4.4928387666207641</v>
          </cell>
          <cell r="K261">
            <v>4.4928907403396581</v>
          </cell>
        </row>
        <row r="262">
          <cell r="B262" t="str">
            <v>D-IH2R</v>
          </cell>
          <cell r="C262" t="str">
            <v>VAR_fout</v>
          </cell>
          <cell r="D262" t="str">
            <v>IH2</v>
          </cell>
          <cell r="I262">
            <v>6.4176210580619486</v>
          </cell>
          <cell r="J262">
            <v>8.074418560598895</v>
          </cell>
          <cell r="K262">
            <v>8.2123066253062103</v>
          </cell>
        </row>
        <row r="263">
          <cell r="B263" t="str">
            <v>D-IH2R</v>
          </cell>
          <cell r="C263" t="str">
            <v>VAR_fin</v>
          </cell>
          <cell r="D263" t="str">
            <v>H2</v>
          </cell>
          <cell r="I263">
            <v>6.4176210580619486</v>
          </cell>
          <cell r="J263">
            <v>8.074418560598895</v>
          </cell>
          <cell r="K263">
            <v>8.2123066253062103</v>
          </cell>
        </row>
        <row r="264">
          <cell r="B264" t="str">
            <v>D-IH2R</v>
          </cell>
          <cell r="C264" t="str">
            <v>VAR_ncap</v>
          </cell>
          <cell r="D264" t="str">
            <v>-</v>
          </cell>
          <cell r="I264">
            <v>0.21556409646677299</v>
          </cell>
          <cell r="J264">
            <v>0.253211374882991</v>
          </cell>
          <cell r="K264">
            <v>0.202885246247827</v>
          </cell>
        </row>
        <row r="265">
          <cell r="B265" t="str">
            <v>D-IH2R</v>
          </cell>
          <cell r="C265" t="str">
            <v>VAR_cap</v>
          </cell>
          <cell r="D265" t="str">
            <v>-</v>
          </cell>
          <cell r="I265">
            <v>0.23166052790673999</v>
          </cell>
          <cell r="J265">
            <v>0.29139250223522101</v>
          </cell>
          <cell r="K265">
            <v>0.289615522062598</v>
          </cell>
        </row>
        <row r="266">
          <cell r="B266" t="str">
            <v>ESOL-PV_E</v>
          </cell>
          <cell r="C266" t="str">
            <v>VAR_fout</v>
          </cell>
          <cell r="D266" t="str">
            <v>CELC_E</v>
          </cell>
          <cell r="I266">
            <v>1.6033963034231984E-2</v>
          </cell>
          <cell r="J266">
            <v>1.074268263672471</v>
          </cell>
          <cell r="K266">
            <v>1.0744343381552011</v>
          </cell>
        </row>
        <row r="267">
          <cell r="B267" t="str">
            <v>ESOL-PV_E</v>
          </cell>
          <cell r="C267" t="str">
            <v>VAR_fin</v>
          </cell>
          <cell r="D267" t="str">
            <v>SOL</v>
          </cell>
          <cell r="I267">
            <v>1.6033963034231984E-2</v>
          </cell>
          <cell r="J267">
            <v>1.074268263672471</v>
          </cell>
          <cell r="K267">
            <v>1.0744343381552011</v>
          </cell>
        </row>
        <row r="268">
          <cell r="B268" t="str">
            <v>ESOL-PV_E</v>
          </cell>
          <cell r="C268" t="str">
            <v>VAR_fin</v>
          </cell>
          <cell r="D268" t="str">
            <v>SOLPVC</v>
          </cell>
          <cell r="I268">
            <v>1.6033963034232001E-2</v>
          </cell>
          <cell r="J268">
            <v>1.0742682636724701</v>
          </cell>
          <cell r="K268">
            <v>1.0744343381552</v>
          </cell>
        </row>
        <row r="269">
          <cell r="B269" t="str">
            <v>ESOL-PV_E</v>
          </cell>
          <cell r="C269" t="str">
            <v>VAR_ncap</v>
          </cell>
          <cell r="D269" t="str">
            <v>-</v>
          </cell>
          <cell r="I269">
            <v>4.4673098006154004E-3</v>
          </cell>
          <cell r="J269">
            <v>0.30505805417847698</v>
          </cell>
          <cell r="K269">
            <v>6.8644754097794993E-5</v>
          </cell>
        </row>
        <row r="270">
          <cell r="B270" t="str">
            <v>ESOL-PV_E</v>
          </cell>
          <cell r="C270" t="str">
            <v>VAR_cap</v>
          </cell>
          <cell r="D270" t="str">
            <v>-</v>
          </cell>
          <cell r="I270">
            <v>4.6221239317351601E-3</v>
          </cell>
          <cell r="J270">
            <v>0.30968017811021198</v>
          </cell>
          <cell r="K270">
            <v>0.30974882286430999</v>
          </cell>
        </row>
        <row r="271">
          <cell r="B271" t="str">
            <v>EWSTINC</v>
          </cell>
          <cell r="C271" t="str">
            <v>VAR_fout</v>
          </cell>
          <cell r="D271" t="str">
            <v>ELC35</v>
          </cell>
          <cell r="I271">
            <v>7.4919805635472976</v>
          </cell>
          <cell r="J271">
            <v>5.4223199051982931</v>
          </cell>
          <cell r="K271">
            <v>4.9492359856338354E-2</v>
          </cell>
        </row>
        <row r="272">
          <cell r="B272" t="str">
            <v>EWSTINC</v>
          </cell>
          <cell r="C272" t="str">
            <v>VAR_fout</v>
          </cell>
          <cell r="D272" t="str">
            <v>CO2_E</v>
          </cell>
          <cell r="I272">
            <v>1945.0056544813201</v>
          </cell>
          <cell r="J272">
            <v>1407.69757563596</v>
          </cell>
          <cell r="K272">
            <v>12.848794648850999</v>
          </cell>
        </row>
        <row r="273">
          <cell r="B273" t="str">
            <v>EWSTINC</v>
          </cell>
          <cell r="C273" t="str">
            <v>VAR_fin</v>
          </cell>
          <cell r="D273" t="str">
            <v>EWST</v>
          </cell>
          <cell r="I273">
            <v>20.959112656048681</v>
          </cell>
          <cell r="J273">
            <v>15.169154909870281</v>
          </cell>
          <cell r="K273">
            <v>0.13845683888848059</v>
          </cell>
        </row>
        <row r="274">
          <cell r="B274" t="str">
            <v>EWSTINC</v>
          </cell>
          <cell r="C274" t="str">
            <v>VAR_ncap</v>
          </cell>
          <cell r="D274" t="str">
            <v>-</v>
          </cell>
          <cell r="I274">
            <v>8.9056863914692197E-2</v>
          </cell>
          <cell r="J274">
            <v>3.4813766812549199E-6</v>
          </cell>
          <cell r="K274">
            <v>2.5749854672074301E-6</v>
          </cell>
        </row>
        <row r="275">
          <cell r="B275" t="str">
            <v>EWSTINC</v>
          </cell>
          <cell r="C275" t="str">
            <v>VAR_cap</v>
          </cell>
          <cell r="D275" t="str">
            <v>-</v>
          </cell>
          <cell r="I275">
            <v>0.27967804760980775</v>
          </cell>
          <cell r="J275">
            <v>0.21912672837074751</v>
          </cell>
          <cell r="K275">
            <v>3.0469080258097025E-3</v>
          </cell>
        </row>
        <row r="276">
          <cell r="B276" t="str">
            <v>D-IBIO</v>
          </cell>
          <cell r="C276" t="str">
            <v>VAR_fout</v>
          </cell>
          <cell r="D276" t="str">
            <v>IBIO</v>
          </cell>
          <cell r="I276">
            <v>10.859531981994374</v>
          </cell>
          <cell r="J276">
            <v>11.826430718222365</v>
          </cell>
          <cell r="K276">
            <v>12.523953543847227</v>
          </cell>
        </row>
        <row r="277">
          <cell r="B277" t="str">
            <v>D-IBIO</v>
          </cell>
          <cell r="C277" t="str">
            <v>VAR_fin</v>
          </cell>
          <cell r="D277" t="str">
            <v>BIO</v>
          </cell>
          <cell r="I277">
            <v>10.859531981994374</v>
          </cell>
          <cell r="J277">
            <v>11.826430718222365</v>
          </cell>
          <cell r="K277">
            <v>12.523953543847227</v>
          </cell>
        </row>
        <row r="278">
          <cell r="B278" t="str">
            <v>D-EWOD</v>
          </cell>
          <cell r="C278" t="str">
            <v>VAR_fout</v>
          </cell>
          <cell r="D278" t="str">
            <v>EWOD</v>
          </cell>
          <cell r="I278">
            <v>5.503462647389096</v>
          </cell>
          <cell r="J278">
            <v>5.9935704901302991</v>
          </cell>
          <cell r="K278">
            <v>7.3795694031674435</v>
          </cell>
        </row>
        <row r="279">
          <cell r="B279" t="str">
            <v>D-EWOD</v>
          </cell>
          <cell r="C279" t="str">
            <v>VAR_fin</v>
          </cell>
          <cell r="D279" t="str">
            <v>WOD</v>
          </cell>
          <cell r="I279">
            <v>5.503462647389096</v>
          </cell>
          <cell r="J279">
            <v>5.9935704901302991</v>
          </cell>
          <cell r="K279">
            <v>7.3795694031674435</v>
          </cell>
        </row>
        <row r="280">
          <cell r="B280" t="str">
            <v>HPLWOD</v>
          </cell>
          <cell r="C280" t="str">
            <v>VAR_fout</v>
          </cell>
          <cell r="D280" t="str">
            <v>LTH</v>
          </cell>
          <cell r="I280">
            <v>1.6243174671155989</v>
          </cell>
          <cell r="J280">
            <v>1.2650532573029694</v>
          </cell>
          <cell r="K280">
            <v>2.1006489437475993</v>
          </cell>
        </row>
        <row r="281">
          <cell r="B281" t="str">
            <v>HPLWOD</v>
          </cell>
          <cell r="C281" t="str">
            <v>VAR_fin</v>
          </cell>
          <cell r="D281" t="str">
            <v>EWOD</v>
          </cell>
          <cell r="I281">
            <v>2.3204535244508553</v>
          </cell>
          <cell r="J281">
            <v>1.8072189390042412</v>
          </cell>
          <cell r="K281">
            <v>3.0009270624965692</v>
          </cell>
        </row>
        <row r="282">
          <cell r="B282" t="str">
            <v>HPLWOD</v>
          </cell>
          <cell r="C282" t="str">
            <v>VAR_ncap</v>
          </cell>
          <cell r="D282" t="str">
            <v>-</v>
          </cell>
          <cell r="I282">
            <v>3.53273239093959E-2</v>
          </cell>
          <cell r="J282">
            <v>6.3893238604438504E-2</v>
          </cell>
          <cell r="K282">
            <v>0.17821251039319699</v>
          </cell>
        </row>
        <row r="283">
          <cell r="B283" t="str">
            <v>HPLWOD</v>
          </cell>
          <cell r="C283" t="str">
            <v>VAR_cap</v>
          </cell>
          <cell r="D283" t="str">
            <v>-</v>
          </cell>
          <cell r="I283">
            <v>0.216079257721527</v>
          </cell>
          <cell r="J283">
            <v>0.16270680250410599</v>
          </cell>
          <cell r="K283">
            <v>0.270293715333211</v>
          </cell>
        </row>
        <row r="284">
          <cell r="B284" t="str">
            <v>ENGA-GTCC</v>
          </cell>
          <cell r="C284" t="str">
            <v>VAR_fout</v>
          </cell>
          <cell r="D284" t="str">
            <v>ELC13</v>
          </cell>
          <cell r="I284"/>
          <cell r="J284">
            <v>3.1034024008290022E-4</v>
          </cell>
          <cell r="K284">
            <v>0.24645208924144796</v>
          </cell>
        </row>
        <row r="285">
          <cell r="B285" t="str">
            <v>ENGA-GTCC</v>
          </cell>
          <cell r="C285" t="str">
            <v>VAR_fout</v>
          </cell>
          <cell r="D285" t="str">
            <v>CO2_E</v>
          </cell>
          <cell r="I285"/>
          <cell r="J285">
            <v>3.5476859004369303E-2</v>
          </cell>
          <cell r="K285">
            <v>22.956284815719499</v>
          </cell>
        </row>
        <row r="286">
          <cell r="B286" t="str">
            <v>ENGA-GTCC</v>
          </cell>
          <cell r="C286" t="str">
            <v>VAR_fin</v>
          </cell>
          <cell r="D286" t="str">
            <v>ENGA</v>
          </cell>
          <cell r="I286"/>
          <cell r="J286">
            <v>6.2902232277250471E-4</v>
          </cell>
          <cell r="K286">
            <v>0.40702632651984977</v>
          </cell>
        </row>
        <row r="287">
          <cell r="B287" t="str">
            <v>ENGA-GTCC</v>
          </cell>
          <cell r="C287" t="str">
            <v>VAR_fin</v>
          </cell>
          <cell r="D287" t="str">
            <v>GTC</v>
          </cell>
          <cell r="I287"/>
          <cell r="J287">
            <v>1.03943164822341E-4</v>
          </cell>
          <cell r="K287">
            <v>2.0658870030294946E-2</v>
          </cell>
        </row>
        <row r="288">
          <cell r="B288" t="str">
            <v>ENGA-GTCC</v>
          </cell>
          <cell r="C288" t="str">
            <v>VAR_ncap</v>
          </cell>
          <cell r="D288" t="str">
            <v>-</v>
          </cell>
          <cell r="I288"/>
          <cell r="J288">
            <v>2.1587858491181901E-4</v>
          </cell>
          <cell r="K288">
            <v>2.7644655084933099E-2</v>
          </cell>
        </row>
        <row r="289">
          <cell r="B289" t="str">
            <v>ENGA-GTCC</v>
          </cell>
          <cell r="C289" t="str">
            <v>VAR_cap</v>
          </cell>
          <cell r="D289" t="str">
            <v>-</v>
          </cell>
          <cell r="I289"/>
          <cell r="J289">
            <v>1.03943164822341E-4</v>
          </cell>
          <cell r="K289">
            <v>2.0658870030294929E-2</v>
          </cell>
        </row>
        <row r="290">
          <cell r="B290" t="str">
            <v>D-SNGA</v>
          </cell>
          <cell r="C290" t="str">
            <v>VAR_fout</v>
          </cell>
          <cell r="D290" t="str">
            <v>CO2</v>
          </cell>
          <cell r="I290">
            <v>709.91081306555805</v>
          </cell>
          <cell r="J290">
            <v>381.42295707109503</v>
          </cell>
          <cell r="K290">
            <v>176.818570493029</v>
          </cell>
        </row>
        <row r="291">
          <cell r="B291" t="str">
            <v>D-SNGA</v>
          </cell>
          <cell r="C291" t="str">
            <v>VAR_fout</v>
          </cell>
          <cell r="D291" t="str">
            <v>SNGA</v>
          </cell>
          <cell r="I291">
            <v>12.571734547289662</v>
          </cell>
          <cell r="J291">
            <v>6.8855516891328561</v>
          </cell>
          <cell r="K291">
            <v>3.1267792925034934</v>
          </cell>
        </row>
        <row r="292">
          <cell r="B292" t="str">
            <v>D-SNGA</v>
          </cell>
          <cell r="C292" t="str">
            <v>VAR_fout</v>
          </cell>
          <cell r="D292" t="str">
            <v>RSH2</v>
          </cell>
          <cell r="I292">
            <v>4.2374661032209736E-2</v>
          </cell>
          <cell r="J292">
            <v>3.3231094955966087E-2</v>
          </cell>
          <cell r="K292">
            <v>1.7799859349930756E-2</v>
          </cell>
        </row>
        <row r="293">
          <cell r="B293" t="str">
            <v>D-SNGA</v>
          </cell>
          <cell r="C293" t="str">
            <v>VAR_fin</v>
          </cell>
          <cell r="D293" t="str">
            <v>NGA</v>
          </cell>
          <cell r="I293">
            <v>12.587071153644635</v>
          </cell>
          <cell r="J293">
            <v>6.7628183877853756</v>
          </cell>
          <cell r="K293">
            <v>3.1350810371104494</v>
          </cell>
        </row>
        <row r="294">
          <cell r="B294" t="str">
            <v>D-SNGA</v>
          </cell>
          <cell r="C294" t="str">
            <v>VAR_fin</v>
          </cell>
          <cell r="D294" t="str">
            <v>BNGA</v>
          </cell>
          <cell r="I294">
            <v>2.5796454370778297E-2</v>
          </cell>
          <cell r="J294">
            <v>0.15170115060351991</v>
          </cell>
          <cell r="K294">
            <v>1.0145496375088213E-2</v>
          </cell>
        </row>
        <row r="295">
          <cell r="B295" t="str">
            <v>D-SNGA</v>
          </cell>
          <cell r="C295" t="str">
            <v>VAR_fin</v>
          </cell>
          <cell r="D295" t="str">
            <v>H2</v>
          </cell>
          <cell r="I295">
            <v>4.2335141688822332E-2</v>
          </cell>
          <cell r="J295">
            <v>3.3127590428757209E-2</v>
          </cell>
          <cell r="K295">
            <v>1.7585279304779131E-2</v>
          </cell>
        </row>
        <row r="296">
          <cell r="B296" t="str">
            <v>D-SNGA</v>
          </cell>
          <cell r="C296" t="str">
            <v>VAR_ncap</v>
          </cell>
          <cell r="D296" t="str">
            <v>-</v>
          </cell>
          <cell r="I296">
            <v>5.5402298660531699E-5</v>
          </cell>
          <cell r="J296">
            <v>6.9474362801450495E-5</v>
          </cell>
          <cell r="K296">
            <v>1.3024699462913501E-4</v>
          </cell>
        </row>
        <row r="297">
          <cell r="B297" t="str">
            <v>D-SNGA</v>
          </cell>
          <cell r="C297" t="str">
            <v>VAR_cap</v>
          </cell>
          <cell r="D297" t="str">
            <v>-</v>
          </cell>
          <cell r="I297">
            <v>2.2367438549086596</v>
          </cell>
          <cell r="J297">
            <v>2.2368133292714609</v>
          </cell>
          <cell r="K297">
            <v>1.1227818771298099</v>
          </cell>
        </row>
        <row r="298">
          <cell r="B298" t="str">
            <v>RHES-CHPWOD</v>
          </cell>
          <cell r="C298" t="str">
            <v>VAR_fout</v>
          </cell>
          <cell r="D298" t="str">
            <v>RHES_KEV_WOD_ELC_CHP</v>
          </cell>
          <cell r="I298">
            <v>3.2660545380804408E-2</v>
          </cell>
          <cell r="J298">
            <v>2.9258439323161082E-2</v>
          </cell>
          <cell r="K298">
            <v>1.8438401756148502E-2</v>
          </cell>
        </row>
        <row r="299">
          <cell r="B299" t="str">
            <v>RHES-CHPWOD</v>
          </cell>
          <cell r="C299" t="str">
            <v>VAR_fout</v>
          </cell>
          <cell r="D299" t="str">
            <v>RHES_LTH_CHPWOD</v>
          </cell>
          <cell r="I299">
            <v>8.634767642788882E-2</v>
          </cell>
          <cell r="J299">
            <v>7.5721292509241964E-2</v>
          </cell>
          <cell r="K299">
            <v>4.5825262416877205E-2</v>
          </cell>
        </row>
        <row r="300">
          <cell r="B300" t="str">
            <v>RHES-CHPWOD</v>
          </cell>
          <cell r="C300" t="str">
            <v>VAR_fin</v>
          </cell>
          <cell r="D300" t="str">
            <v>RWOD</v>
          </cell>
          <cell r="I300">
            <v>0.15523757580235861</v>
          </cell>
          <cell r="J300">
            <v>0.14097159519528482</v>
          </cell>
          <cell r="K300">
            <v>8.6192230116909241E-2</v>
          </cell>
        </row>
        <row r="301">
          <cell r="B301" t="str">
            <v>RHES-CHPWOD</v>
          </cell>
          <cell r="C301" t="str">
            <v>VAR_ncap</v>
          </cell>
          <cell r="D301" t="str">
            <v>-</v>
          </cell>
          <cell r="I301">
            <v>1.30784339687458E-3</v>
          </cell>
          <cell r="J301">
            <v>2.0439053451370301E-4</v>
          </cell>
          <cell r="K301">
            <v>9.4178858970669303E-4</v>
          </cell>
        </row>
        <row r="302">
          <cell r="B302" t="str">
            <v>RHES-CHPWOD</v>
          </cell>
          <cell r="C302" t="str">
            <v>VAR_cap</v>
          </cell>
          <cell r="D302" t="str">
            <v>-</v>
          </cell>
          <cell r="I302">
            <v>2.9145677033154032E-3</v>
          </cell>
          <cell r="J302">
            <v>2.6073083507303033E-3</v>
          </cell>
          <cell r="K302">
            <v>1.6413325819243582E-3</v>
          </cell>
        </row>
        <row r="303">
          <cell r="B303" t="str">
            <v>G-INTC-RES</v>
          </cell>
          <cell r="C303" t="str">
            <v>VAR_fout</v>
          </cell>
          <cell r="D303" t="str">
            <v>RHNS_ELC</v>
          </cell>
          <cell r="I303">
            <v>11.689166977765636</v>
          </cell>
          <cell r="J303">
            <v>11.448765457115551</v>
          </cell>
          <cell r="K303">
            <v>10.152259289760947</v>
          </cell>
        </row>
        <row r="304">
          <cell r="B304" t="str">
            <v>G-INTC-RES</v>
          </cell>
          <cell r="C304" t="str">
            <v>VAR_fout</v>
          </cell>
          <cell r="D304" t="str">
            <v>ELC35</v>
          </cell>
          <cell r="I304">
            <v>7.207790512473651E-2</v>
          </cell>
          <cell r="J304">
            <v>5.0134234376004394E-2</v>
          </cell>
          <cell r="K304">
            <v>3.2011707714598388E-2</v>
          </cell>
        </row>
        <row r="305">
          <cell r="B305" t="str">
            <v>G-INTC-RES</v>
          </cell>
          <cell r="C305" t="str">
            <v>VAR_fout</v>
          </cell>
          <cell r="D305" t="str">
            <v>RHES_ELC</v>
          </cell>
          <cell r="I305">
            <v>16.975317002972083</v>
          </cell>
          <cell r="J305">
            <v>16.909748701932763</v>
          </cell>
          <cell r="K305">
            <v>14.466327305251124</v>
          </cell>
        </row>
        <row r="306">
          <cell r="B306" t="str">
            <v>G-INTC-RES</v>
          </cell>
          <cell r="C306" t="str">
            <v>VAR_fout</v>
          </cell>
          <cell r="D306" t="str">
            <v>RHNM_ELC</v>
          </cell>
          <cell r="I306">
            <v>13.317507837284021</v>
          </cell>
          <cell r="J306">
            <v>13.068422274517376</v>
          </cell>
          <cell r="K306">
            <v>11.79924129167839</v>
          </cell>
        </row>
        <row r="307">
          <cell r="B307" t="str">
            <v>G-INTC-RES</v>
          </cell>
          <cell r="C307" t="str">
            <v>VAR_fout</v>
          </cell>
          <cell r="D307" t="str">
            <v>RHEM_ELC</v>
          </cell>
          <cell r="I307">
            <v>16.266950602898675</v>
          </cell>
          <cell r="J307">
            <v>16.687256259730301</v>
          </cell>
          <cell r="K307">
            <v>14.919332915506988</v>
          </cell>
        </row>
        <row r="308">
          <cell r="B308" t="str">
            <v>G-INTC-RES</v>
          </cell>
          <cell r="C308" t="str">
            <v>VAR_fin</v>
          </cell>
          <cell r="D308" t="str">
            <v>ELC5</v>
          </cell>
          <cell r="I308">
            <v>58.321020326045186</v>
          </cell>
          <cell r="J308">
            <v>58.163555170765655</v>
          </cell>
          <cell r="K308">
            <v>51.368544797340178</v>
          </cell>
        </row>
        <row r="309">
          <cell r="B309" t="str">
            <v>G-INTC-RES</v>
          </cell>
          <cell r="C309" t="str">
            <v>VAR_ncap</v>
          </cell>
          <cell r="D309" t="str">
            <v>-</v>
          </cell>
          <cell r="I309">
            <v>4.1596901661467403E-6</v>
          </cell>
          <cell r="J309">
            <v>5.26020715597026E-6</v>
          </cell>
          <cell r="K309">
            <v>9.6020807209791907E-6</v>
          </cell>
        </row>
        <row r="310">
          <cell r="B310" t="str">
            <v>G-INTC-RES</v>
          </cell>
          <cell r="C310" t="str">
            <v>VAR_cap</v>
          </cell>
          <cell r="D310" t="str">
            <v>-</v>
          </cell>
          <cell r="I310">
            <v>4.3301105778885125</v>
          </cell>
          <cell r="J310">
            <v>4.3301162685828318</v>
          </cell>
          <cell r="K310">
            <v>4.3301261012520751</v>
          </cell>
        </row>
        <row r="311">
          <cell r="B311" t="str">
            <v>SCOM-CHPNGA</v>
          </cell>
          <cell r="C311" t="str">
            <v>VAR_fout</v>
          </cell>
          <cell r="D311" t="str">
            <v>CO2_S</v>
          </cell>
          <cell r="I311">
            <v>96.1354714853519</v>
          </cell>
          <cell r="J311">
            <v>51.509489633454898</v>
          </cell>
          <cell r="K311"/>
        </row>
        <row r="312">
          <cell r="B312" t="str">
            <v>SCOM-CHPNGA</v>
          </cell>
          <cell r="C312" t="str">
            <v>VAR_fout</v>
          </cell>
          <cell r="D312" t="str">
            <v>SCOM_NKEV_GAS_ELC_CHP</v>
          </cell>
          <cell r="I312">
            <v>0.58031583186652647</v>
          </cell>
          <cell r="J312">
            <v>0.30306189889537249</v>
          </cell>
          <cell r="K312"/>
        </row>
        <row r="313">
          <cell r="B313" t="str">
            <v>SCOM-CHPNGA</v>
          </cell>
          <cell r="C313" t="str">
            <v>VAR_fout</v>
          </cell>
          <cell r="D313" t="str">
            <v>SCOM_LTH_CHPNGA</v>
          </cell>
          <cell r="I313">
            <v>0.82189737210300773</v>
          </cell>
          <cell r="J313">
            <v>0.45459284834305869</v>
          </cell>
          <cell r="K313"/>
        </row>
        <row r="314">
          <cell r="B314" t="str">
            <v>SCOM-CHPNGA</v>
          </cell>
          <cell r="C314" t="str">
            <v>VAR_fin</v>
          </cell>
          <cell r="D314" t="str">
            <v>SNGA</v>
          </cell>
          <cell r="I314">
            <v>1.7045296362651043</v>
          </cell>
          <cell r="J314">
            <v>0.91328882328820749</v>
          </cell>
          <cell r="K314"/>
        </row>
        <row r="315">
          <cell r="B315" t="str">
            <v>SCOM-CHPNGA</v>
          </cell>
          <cell r="C315" t="str">
            <v>VAR_ncap</v>
          </cell>
          <cell r="D315" t="str">
            <v>-</v>
          </cell>
          <cell r="I315"/>
          <cell r="J315"/>
          <cell r="K315"/>
        </row>
        <row r="316">
          <cell r="B316" t="str">
            <v>SCOM-CHPNGA</v>
          </cell>
          <cell r="C316" t="str">
            <v>VAR_cap</v>
          </cell>
          <cell r="D316" t="str">
            <v>-</v>
          </cell>
          <cell r="I316">
            <v>3.6275334113730087E-2</v>
          </cell>
          <cell r="J316">
            <v>1.7799105344653034E-2</v>
          </cell>
          <cell r="K316"/>
        </row>
        <row r="317">
          <cell r="B317" t="str">
            <v>D-IPLT</v>
          </cell>
          <cell r="C317" t="str">
            <v>VAR_fout</v>
          </cell>
          <cell r="D317" t="str">
            <v>IPLT</v>
          </cell>
          <cell r="I317">
            <v>4.0665492425606056</v>
          </cell>
          <cell r="J317">
            <v>4.0557690915114861</v>
          </cell>
          <cell r="K317">
            <v>4.0358099819710853</v>
          </cell>
        </row>
        <row r="318">
          <cell r="B318" t="str">
            <v>D-IPLT</v>
          </cell>
          <cell r="C318" t="str">
            <v>VAR_fin</v>
          </cell>
          <cell r="D318" t="str">
            <v>PLT</v>
          </cell>
          <cell r="I318">
            <v>4.0665492425606056</v>
          </cell>
          <cell r="J318">
            <v>4.0557690915114861</v>
          </cell>
          <cell r="K318">
            <v>4.0358099819710853</v>
          </cell>
        </row>
        <row r="319">
          <cell r="B319" t="str">
            <v>LTH-STG</v>
          </cell>
          <cell r="C319" t="str">
            <v>VAR_fout</v>
          </cell>
          <cell r="D319" t="str">
            <v>AUX_LTH-STG_OUT</v>
          </cell>
          <cell r="I319">
            <v>6.3769831799938712E-2</v>
          </cell>
          <cell r="J319">
            <v>0.10365617804828485</v>
          </cell>
          <cell r="K319">
            <v>0.14063416537173609</v>
          </cell>
        </row>
        <row r="320">
          <cell r="B320" t="str">
            <v>LTH-STG</v>
          </cell>
          <cell r="C320" t="str">
            <v>VAR_fout</v>
          </cell>
          <cell r="D320" t="str">
            <v>LTH</v>
          </cell>
          <cell r="I320">
            <v>6.3828443777695809E-2</v>
          </cell>
          <cell r="J320">
            <v>0.10365617804828445</v>
          </cell>
          <cell r="K320">
            <v>0.14063416537173595</v>
          </cell>
        </row>
        <row r="321">
          <cell r="B321" t="str">
            <v>LTH-STG</v>
          </cell>
          <cell r="C321" t="str">
            <v>VAR_fin</v>
          </cell>
          <cell r="D321" t="str">
            <v>AUX_LTH-STG_IN</v>
          </cell>
          <cell r="I321">
            <v>7.7451233384488588E-2</v>
          </cell>
          <cell r="J321">
            <v>0.12204550701766216</v>
          </cell>
          <cell r="K321">
            <v>0.15631617782886842</v>
          </cell>
        </row>
        <row r="322">
          <cell r="B322" t="str">
            <v>LTH-STG</v>
          </cell>
          <cell r="C322" t="str">
            <v>VAR_fin</v>
          </cell>
          <cell r="D322" t="str">
            <v>LTH</v>
          </cell>
          <cell r="I322">
            <v>7.7451233384488588E-2</v>
          </cell>
          <cell r="J322">
            <v>0.12204550701766216</v>
          </cell>
          <cell r="K322">
            <v>0.15631617782886842</v>
          </cell>
        </row>
        <row r="323">
          <cell r="B323" t="str">
            <v>LTH-STG</v>
          </cell>
          <cell r="C323" t="str">
            <v>VAR_ncap</v>
          </cell>
          <cell r="D323" t="str">
            <v>-</v>
          </cell>
          <cell r="I323">
            <v>1.6795051520693499E-4</v>
          </cell>
          <cell r="J323">
            <v>7.4506723062237002E-3</v>
          </cell>
          <cell r="K323">
            <v>6.3320539339662807E-2</v>
          </cell>
        </row>
        <row r="324">
          <cell r="B324" t="str">
            <v>LTH-STG</v>
          </cell>
          <cell r="C324" t="str">
            <v>VAR_cap</v>
          </cell>
          <cell r="D324" t="str">
            <v>-</v>
          </cell>
          <cell r="I324">
            <v>1.1866170147770853E-2</v>
          </cell>
          <cell r="J324">
            <v>1.1665658030719684E-2</v>
          </cell>
          <cell r="K324">
            <v>7.0833382814737986E-2</v>
          </cell>
        </row>
        <row r="325">
          <cell r="B325" t="str">
            <v>ITOT-CHPOIL</v>
          </cell>
          <cell r="C325" t="str">
            <v>VAR_fout</v>
          </cell>
          <cell r="D325" t="str">
            <v>ITOT_LTH_CHP</v>
          </cell>
          <cell r="I325">
            <v>0.70089966095391465</v>
          </cell>
          <cell r="J325"/>
          <cell r="K325"/>
        </row>
        <row r="326">
          <cell r="B326" t="str">
            <v>ITOT-CHPOIL</v>
          </cell>
          <cell r="C326" t="str">
            <v>VAR_fout</v>
          </cell>
          <cell r="D326" t="str">
            <v>ITOT_NKEV_OIL_ELC_CHP</v>
          </cell>
          <cell r="I326">
            <v>0.14136757481844167</v>
          </cell>
          <cell r="J326"/>
          <cell r="K326"/>
        </row>
        <row r="327">
          <cell r="B327" t="str">
            <v>ITOT-CHPOIL</v>
          </cell>
          <cell r="C327" t="str">
            <v>VAR_fout</v>
          </cell>
          <cell r="D327" t="str">
            <v>CO2_I</v>
          </cell>
          <cell r="I327">
            <v>40.324831375445299</v>
          </cell>
          <cell r="J327"/>
          <cell r="K327"/>
        </row>
        <row r="328">
          <cell r="B328" t="str">
            <v>ITOT-CHPOIL</v>
          </cell>
          <cell r="C328" t="str">
            <v>VAR_fin</v>
          </cell>
          <cell r="D328" t="str">
            <v>ILFO</v>
          </cell>
          <cell r="I328">
            <v>0.54714832259762947</v>
          </cell>
          <cell r="J328"/>
          <cell r="K328"/>
        </row>
        <row r="329">
          <cell r="B329" t="str">
            <v>ITOT-CHPOIL</v>
          </cell>
          <cell r="C329" t="str">
            <v>VAR_ncap</v>
          </cell>
          <cell r="D329" t="str">
            <v>-</v>
          </cell>
          <cell r="I329"/>
          <cell r="J329"/>
          <cell r="K329"/>
        </row>
        <row r="330">
          <cell r="B330" t="str">
            <v>ITOT-CHPOIL</v>
          </cell>
          <cell r="C330" t="str">
            <v>VAR_cap</v>
          </cell>
          <cell r="D330" t="str">
            <v>-</v>
          </cell>
          <cell r="I330">
            <v>1.2537185584634404E-2</v>
          </cell>
          <cell r="J330"/>
          <cell r="K330"/>
        </row>
        <row r="331">
          <cell r="B331" t="str">
            <v>ENUC_GOE</v>
          </cell>
          <cell r="C331" t="str">
            <v>VAR_fout</v>
          </cell>
          <cell r="D331" t="str">
            <v>ELC</v>
          </cell>
          <cell r="I331"/>
          <cell r="J331"/>
          <cell r="K331"/>
        </row>
        <row r="332">
          <cell r="B332" t="str">
            <v>ENUC_GOE</v>
          </cell>
          <cell r="C332" t="str">
            <v>VAR_fin</v>
          </cell>
          <cell r="D332" t="str">
            <v>URN</v>
          </cell>
          <cell r="I332"/>
          <cell r="J332"/>
          <cell r="K332"/>
        </row>
        <row r="333">
          <cell r="B333" t="str">
            <v>ENUC_GOE</v>
          </cell>
          <cell r="C333" t="str">
            <v>VAR_cap</v>
          </cell>
          <cell r="D333" t="str">
            <v>-</v>
          </cell>
          <cell r="I333"/>
          <cell r="J333"/>
          <cell r="K333"/>
        </row>
        <row r="334">
          <cell r="B334" t="str">
            <v>D-RNGA</v>
          </cell>
          <cell r="C334" t="str">
            <v>VAR_fout</v>
          </cell>
          <cell r="D334" t="str">
            <v>CO2</v>
          </cell>
          <cell r="I334">
            <v>1345.752717973</v>
          </cell>
          <cell r="J334">
            <v>761.61168505800902</v>
          </cell>
          <cell r="K334">
            <v>420.29309072445898</v>
          </cell>
        </row>
        <row r="335">
          <cell r="B335" t="str">
            <v>D-RNGA</v>
          </cell>
          <cell r="C335" t="str">
            <v>VAR_fout</v>
          </cell>
          <cell r="D335" t="str">
            <v>RNGA</v>
          </cell>
          <cell r="I335">
            <v>23.811261897262732</v>
          </cell>
          <cell r="J335">
            <v>13.640091212173445</v>
          </cell>
          <cell r="K335">
            <v>7.4338229692071929</v>
          </cell>
        </row>
        <row r="336">
          <cell r="B336" t="str">
            <v>D-RNGA</v>
          </cell>
          <cell r="C336" t="str">
            <v>VAR_fout</v>
          </cell>
          <cell r="D336" t="str">
            <v>RSH2</v>
          </cell>
          <cell r="I336">
            <v>7.2228945391157262E-2</v>
          </cell>
          <cell r="J336">
            <v>6.1851261436080628E-2</v>
          </cell>
          <cell r="K336">
            <v>3.4025403135516885E-2</v>
          </cell>
        </row>
        <row r="337">
          <cell r="B337" t="str">
            <v>D-RNGA</v>
          </cell>
          <cell r="C337" t="str">
            <v>VAR_fin</v>
          </cell>
          <cell r="D337" t="str">
            <v>NGA</v>
          </cell>
          <cell r="I337">
            <v>23.860863793847518</v>
          </cell>
          <cell r="J337">
            <v>13.503753281170361</v>
          </cell>
          <cell r="K337">
            <v>7.4520051546889921</v>
          </cell>
        </row>
        <row r="338">
          <cell r="B338" t="str">
            <v>D-RNGA</v>
          </cell>
          <cell r="C338" t="str">
            <v>VAR_fin</v>
          </cell>
          <cell r="D338" t="str">
            <v>BNGA</v>
          </cell>
          <cell r="I338">
            <v>2.7928494753818756E-2</v>
          </cell>
          <cell r="J338">
            <v>0.18706019011143904</v>
          </cell>
          <cell r="K338">
            <v>1.0010214639016119E-2</v>
          </cell>
        </row>
        <row r="339">
          <cell r="B339" t="str">
            <v>D-RNGA</v>
          </cell>
          <cell r="C339" t="str">
            <v>VAR_fin</v>
          </cell>
          <cell r="D339" t="str">
            <v>H2</v>
          </cell>
          <cell r="I339">
            <v>7.218915619127865E-2</v>
          </cell>
          <cell r="J339">
            <v>6.1706835590326713E-2</v>
          </cell>
          <cell r="K339">
            <v>3.3851205687937785E-2</v>
          </cell>
        </row>
        <row r="340">
          <cell r="B340" t="str">
            <v>D-RNGA</v>
          </cell>
          <cell r="C340" t="str">
            <v>VAR_ncap</v>
          </cell>
          <cell r="D340" t="str">
            <v>-</v>
          </cell>
          <cell r="I340">
            <v>8.6800387300158899E-6</v>
          </cell>
          <cell r="J340">
            <v>1.3983178147015001E-5</v>
          </cell>
          <cell r="K340">
            <v>2.1997656915612801E-5</v>
          </cell>
        </row>
        <row r="341">
          <cell r="B341" t="str">
            <v>D-RNGA</v>
          </cell>
          <cell r="C341" t="str">
            <v>VAR_cap</v>
          </cell>
          <cell r="D341" t="str">
            <v>-</v>
          </cell>
          <cell r="I341">
            <v>3.0973252472556032</v>
          </cell>
          <cell r="J341">
            <v>3.0973392304337506</v>
          </cell>
          <cell r="K341">
            <v>1.5534034687309661</v>
          </cell>
        </row>
        <row r="342">
          <cell r="B342" t="str">
            <v>ITOT-CHPHFC</v>
          </cell>
          <cell r="C342" t="str">
            <v>VAR_fout</v>
          </cell>
          <cell r="D342" t="str">
            <v>ITOT_LTH_CHP</v>
          </cell>
          <cell r="I342">
            <v>0.14153343848743577</v>
          </cell>
          <cell r="J342">
            <v>0.21868327523503317</v>
          </cell>
          <cell r="K342">
            <v>0.2790730978066856</v>
          </cell>
        </row>
        <row r="343">
          <cell r="B343" t="str">
            <v>ITOT-CHPHFC</v>
          </cell>
          <cell r="C343" t="str">
            <v>VAR_fout</v>
          </cell>
          <cell r="D343" t="str">
            <v>ITOT_KEV_HFC_ELC_CHP</v>
          </cell>
          <cell r="I343">
            <v>0.21007212009379522</v>
          </cell>
          <cell r="J343">
            <v>0.36447212539172197</v>
          </cell>
          <cell r="K343">
            <v>0.55814619561337109</v>
          </cell>
        </row>
        <row r="344">
          <cell r="B344" t="str">
            <v>ITOT-CHPHFC</v>
          </cell>
          <cell r="C344" t="str">
            <v>VAR_fin</v>
          </cell>
          <cell r="D344" t="str">
            <v>IH2</v>
          </cell>
          <cell r="I344">
            <v>0.40205190448573225</v>
          </cell>
          <cell r="J344">
            <v>0.66267659162131276</v>
          </cell>
          <cell r="K344">
            <v>0.93024365935561804</v>
          </cell>
        </row>
        <row r="345">
          <cell r="B345" t="str">
            <v>ITOT-CHPHFC</v>
          </cell>
          <cell r="C345" t="str">
            <v>VAR_ncap</v>
          </cell>
          <cell r="D345" t="str">
            <v>-</v>
          </cell>
          <cell r="I345">
            <v>2.1169297955108799E-3</v>
          </cell>
          <cell r="J345">
            <v>1.6982756762485701E-2</v>
          </cell>
          <cell r="K345">
            <v>3.0742073491129399E-2</v>
          </cell>
        </row>
        <row r="346">
          <cell r="B346" t="str">
            <v>ITOT-CHPHFC</v>
          </cell>
          <cell r="C346" t="str">
            <v>VAR_cap</v>
          </cell>
          <cell r="D346" t="str">
            <v>-</v>
          </cell>
          <cell r="I346">
            <v>1.7860818252049323E-2</v>
          </cell>
          <cell r="J346">
            <v>2.9843708475173026E-2</v>
          </cell>
          <cell r="K346">
            <v>4.3953261892760581E-2</v>
          </cell>
        </row>
        <row r="347">
          <cell r="B347" t="str">
            <v>G-INTC-TRA</v>
          </cell>
          <cell r="C347" t="str">
            <v>VAR_fout</v>
          </cell>
          <cell r="D347" t="str">
            <v>TRAN_ELC</v>
          </cell>
          <cell r="I347">
            <v>42.473353093612779</v>
          </cell>
          <cell r="J347">
            <v>59.266120346827243</v>
          </cell>
          <cell r="K347">
            <v>58.984530185841081</v>
          </cell>
        </row>
        <row r="348">
          <cell r="B348" t="str">
            <v>G-INTC-TRA</v>
          </cell>
          <cell r="C348" t="str">
            <v>VAR_fin</v>
          </cell>
          <cell r="D348" t="str">
            <v>ELC3</v>
          </cell>
          <cell r="I348">
            <v>42.093753593985454</v>
          </cell>
          <cell r="J348">
            <v>30.940401063417198</v>
          </cell>
          <cell r="K348">
            <v>27.065686319452407</v>
          </cell>
        </row>
        <row r="349">
          <cell r="B349" t="str">
            <v>G-INTC-TRA</v>
          </cell>
          <cell r="C349" t="str">
            <v>VAR_fin</v>
          </cell>
          <cell r="D349" t="str">
            <v>ELC5</v>
          </cell>
          <cell r="I349">
            <v>0.37959949962731954</v>
          </cell>
          <cell r="J349">
            <v>28.325719283410088</v>
          </cell>
          <cell r="K349">
            <v>31.918843866388666</v>
          </cell>
        </row>
        <row r="350">
          <cell r="B350" t="str">
            <v>G-INTC-TRA</v>
          </cell>
          <cell r="C350" t="str">
            <v>VAR_ncap</v>
          </cell>
          <cell r="D350" t="str">
            <v>-</v>
          </cell>
          <cell r="I350">
            <v>0.81898952383965595</v>
          </cell>
          <cell r="J350">
            <v>1.8634232966863601E-3</v>
          </cell>
          <cell r="K350">
            <v>8.0314944077918005E-3</v>
          </cell>
        </row>
        <row r="351">
          <cell r="B351" t="str">
            <v>G-INTC-TRA</v>
          </cell>
          <cell r="C351" t="str">
            <v>VAR_cap</v>
          </cell>
          <cell r="D351" t="str">
            <v>-</v>
          </cell>
          <cell r="I351">
            <v>1.371134443923979</v>
          </cell>
          <cell r="J351">
            <v>1.9937938680659071</v>
          </cell>
          <cell r="K351">
            <v>2.0007030902070468</v>
          </cell>
        </row>
        <row r="352">
          <cell r="B352" t="str">
            <v>SCOM-SWHSTG-CHPBIO</v>
          </cell>
          <cell r="C352" t="str">
            <v>VAR_fout</v>
          </cell>
          <cell r="D352" t="str">
            <v>AUX_SCOM-CHPBIO_OUT</v>
          </cell>
          <cell r="I352">
            <v>10.523431481914841</v>
          </cell>
          <cell r="J352">
            <v>13.428486651406006</v>
          </cell>
          <cell r="K352">
            <v>100.04395627810662</v>
          </cell>
        </row>
        <row r="353">
          <cell r="B353" t="str">
            <v>SCOM-SWHSTG-CHPBIO</v>
          </cell>
          <cell r="C353" t="str">
            <v>VAR_fout</v>
          </cell>
          <cell r="D353" t="str">
            <v>SCOM_LTH_CHPBIO</v>
          </cell>
          <cell r="I353">
            <v>10.535137189903601</v>
          </cell>
          <cell r="J353">
            <v>13.428486651405994</v>
          </cell>
          <cell r="K353">
            <v>100.04395627810659</v>
          </cell>
        </row>
        <row r="354">
          <cell r="B354" t="str">
            <v>SCOM-SWHSTG-CHPBIO</v>
          </cell>
          <cell r="C354" t="str">
            <v>VAR_fin</v>
          </cell>
          <cell r="D354" t="str">
            <v>SCOM_LTH_CHPBIO</v>
          </cell>
          <cell r="I354">
            <v>11.705408749925741</v>
          </cell>
          <cell r="J354">
            <v>14.439049712119234</v>
          </cell>
          <cell r="K354">
            <v>101.05455398267419</v>
          </cell>
        </row>
        <row r="355">
          <cell r="B355" t="str">
            <v>SCOM-SWHSTG-CHPBIO</v>
          </cell>
          <cell r="C355" t="str">
            <v>VAR_fin</v>
          </cell>
          <cell r="D355" t="str">
            <v>AUX_SCOM-CHPBIO_IN</v>
          </cell>
          <cell r="I355">
            <v>11.705408749925741</v>
          </cell>
          <cell r="J355">
            <v>14.439049712119234</v>
          </cell>
          <cell r="K355">
            <v>101.05455398267419</v>
          </cell>
        </row>
        <row r="356">
          <cell r="B356" t="str">
            <v>SCOM-SWHSTG-CHPBIO</v>
          </cell>
          <cell r="C356" t="str">
            <v>VAR_ncap</v>
          </cell>
          <cell r="D356" t="str">
            <v>-</v>
          </cell>
          <cell r="I356">
            <v>0.197333282269683</v>
          </cell>
          <cell r="J356">
            <v>0.52927358330996199</v>
          </cell>
          <cell r="K356">
            <v>5.7497154971558002</v>
          </cell>
        </row>
        <row r="357">
          <cell r="B357" t="str">
            <v>SCOM-SWHSTG-CHPBIO</v>
          </cell>
          <cell r="C357" t="str">
            <v>VAR_cap</v>
          </cell>
          <cell r="D357" t="str">
            <v>-</v>
          </cell>
          <cell r="I357">
            <v>0.66138699899572762</v>
          </cell>
          <cell r="J357">
            <v>0.83981041381627342</v>
          </cell>
          <cell r="K357">
            <v>6.2166877138294199</v>
          </cell>
        </row>
        <row r="358">
          <cell r="B358" t="str">
            <v>SCOM-SWHSTG-CHPHFC</v>
          </cell>
          <cell r="C358" t="str">
            <v>VAR_fout</v>
          </cell>
          <cell r="D358" t="str">
            <v>AUX_SCOM-CHPHFC_OUT</v>
          </cell>
          <cell r="I358">
            <v>0.46959116673855583</v>
          </cell>
          <cell r="J358">
            <v>0.62205408968413223</v>
          </cell>
          <cell r="K358">
            <v>2.7591382899765455</v>
          </cell>
        </row>
        <row r="359">
          <cell r="B359" t="str">
            <v>SCOM-SWHSTG-CHPHFC</v>
          </cell>
          <cell r="C359" t="str">
            <v>VAR_fout</v>
          </cell>
          <cell r="D359" t="str">
            <v>SCOM_LTH_CHPHFC</v>
          </cell>
          <cell r="I359">
            <v>0.47011351508865384</v>
          </cell>
          <cell r="J359">
            <v>0.62205408968413112</v>
          </cell>
          <cell r="K359">
            <v>2.7591382899765451</v>
          </cell>
        </row>
        <row r="360">
          <cell r="B360" t="str">
            <v>SCOM-SWHSTG-CHPHFC</v>
          </cell>
          <cell r="C360" t="str">
            <v>VAR_fin</v>
          </cell>
          <cell r="D360" t="str">
            <v>SCOM_LTH_CHPHFC</v>
          </cell>
          <cell r="I360">
            <v>0.52201834847143402</v>
          </cell>
          <cell r="J360">
            <v>0.66887763909863374</v>
          </cell>
          <cell r="K360">
            <v>2.7870338747697141</v>
          </cell>
        </row>
        <row r="361">
          <cell r="B361" t="str">
            <v>SCOM-SWHSTG-CHPHFC</v>
          </cell>
          <cell r="C361" t="str">
            <v>VAR_fin</v>
          </cell>
          <cell r="D361" t="str">
            <v>AUX_SCOM-CHPHFC_IN</v>
          </cell>
          <cell r="I361">
            <v>0.52201834847143402</v>
          </cell>
          <cell r="J361">
            <v>0.66887763909863374</v>
          </cell>
          <cell r="K361">
            <v>2.7870338747697141</v>
          </cell>
        </row>
        <row r="362">
          <cell r="B362" t="str">
            <v>SCOM-SWHSTG-CHPHFC</v>
          </cell>
          <cell r="C362" t="str">
            <v>VAR_ncap</v>
          </cell>
          <cell r="D362" t="str">
            <v>-</v>
          </cell>
          <cell r="I362">
            <v>8.33563015083158E-2</v>
          </cell>
          <cell r="J362">
            <v>6.7154594939968304E-3</v>
          </cell>
          <cell r="K362">
            <v>0.132132383115486</v>
          </cell>
        </row>
        <row r="363">
          <cell r="B363" t="str">
            <v>SCOM-SWHSTG-CHPHFC</v>
          </cell>
          <cell r="C363" t="str">
            <v>VAR_cap</v>
          </cell>
          <cell r="D363" t="str">
            <v>-</v>
          </cell>
          <cell r="I363">
            <v>0.10445811610683232</v>
          </cell>
          <cell r="J363">
            <v>9.1134085218641775E-2</v>
          </cell>
          <cell r="K363">
            <v>0.17160546743373861</v>
          </cell>
        </row>
        <row r="364">
          <cell r="B364" t="str">
            <v>D-IHFO</v>
          </cell>
          <cell r="C364" t="str">
            <v>VAR_fout</v>
          </cell>
          <cell r="D364" t="str">
            <v>CO2</v>
          </cell>
          <cell r="I364">
            <v>2.6944909801771502</v>
          </cell>
          <cell r="J364">
            <v>11.0638454861661</v>
          </cell>
          <cell r="K364"/>
        </row>
        <row r="365">
          <cell r="B365" t="str">
            <v>D-IHFO</v>
          </cell>
          <cell r="C365" t="str">
            <v>VAR_fout</v>
          </cell>
          <cell r="D365" t="str">
            <v>IHFO</v>
          </cell>
          <cell r="I365">
            <v>3.4408958969620276E-2</v>
          </cell>
          <cell r="J365">
            <v>0.14128657627003074</v>
          </cell>
          <cell r="K365"/>
        </row>
        <row r="366">
          <cell r="B366" t="str">
            <v>D-IHFO</v>
          </cell>
          <cell r="C366" t="str">
            <v>VAR_fin</v>
          </cell>
          <cell r="D366" t="str">
            <v>HFO</v>
          </cell>
          <cell r="I366">
            <v>3.4993389352949891E-2</v>
          </cell>
          <cell r="J366">
            <v>0.14368630501514434</v>
          </cell>
          <cell r="K366"/>
        </row>
        <row r="367">
          <cell r="B367" t="str">
            <v>RHNM-CHPNGA</v>
          </cell>
          <cell r="C367" t="str">
            <v>VAR_fout</v>
          </cell>
          <cell r="D367" t="str">
            <v>CO2_R</v>
          </cell>
          <cell r="I367">
            <v>26.914927993607598</v>
          </cell>
          <cell r="J367">
            <v>14.785127134901201</v>
          </cell>
          <cell r="K367"/>
        </row>
        <row r="368">
          <cell r="B368" t="str">
            <v>RHNM-CHPNGA</v>
          </cell>
          <cell r="C368" t="str">
            <v>VAR_fout</v>
          </cell>
          <cell r="D368" t="str">
            <v>RHNM_NKEV_GAS_ELC_CHP</v>
          </cell>
          <cell r="I368">
            <v>0.12039906257453625</v>
          </cell>
          <cell r="J368">
            <v>6.2632233493295317E-2</v>
          </cell>
          <cell r="K368"/>
        </row>
        <row r="369">
          <cell r="B369" t="str">
            <v>RHNM-CHPNGA</v>
          </cell>
          <cell r="C369" t="str">
            <v>VAR_fout</v>
          </cell>
          <cell r="D369" t="str">
            <v>RHNM_LTH_CHPNGA</v>
          </cell>
          <cell r="I369">
            <v>0.24579830479697701</v>
          </cell>
          <cell r="J369">
            <v>0.12629122491270992</v>
          </cell>
          <cell r="K369"/>
        </row>
        <row r="370">
          <cell r="B370" t="str">
            <v>RHNM-CHPNGA</v>
          </cell>
          <cell r="C370" t="str">
            <v>VAR_fin</v>
          </cell>
          <cell r="D370" t="str">
            <v>RNGA</v>
          </cell>
          <cell r="I370">
            <v>0.47721503534765186</v>
          </cell>
          <cell r="J370">
            <v>0.2621476442358372</v>
          </cell>
          <cell r="K370"/>
        </row>
        <row r="371">
          <cell r="B371" t="str">
            <v>RHNM-CHPNGA</v>
          </cell>
          <cell r="C371" t="str">
            <v>VAR_ncap</v>
          </cell>
          <cell r="D371" t="str">
            <v>-</v>
          </cell>
          <cell r="I371"/>
          <cell r="J371"/>
          <cell r="K371"/>
        </row>
        <row r="372">
          <cell r="B372" t="str">
            <v>RHNM-CHPNGA</v>
          </cell>
          <cell r="C372" t="str">
            <v>VAR_cap</v>
          </cell>
          <cell r="D372" t="str">
            <v>-</v>
          </cell>
          <cell r="I372">
            <v>8.9270903742983757E-3</v>
          </cell>
          <cell r="J372">
            <v>4.6287169845641452E-3</v>
          </cell>
          <cell r="K372"/>
        </row>
        <row r="373">
          <cell r="B373" t="str">
            <v>G-INTC-EXP00-DE</v>
          </cell>
          <cell r="C373" t="str">
            <v>VAR_fout</v>
          </cell>
          <cell r="D373" t="str">
            <v>ELC_E-DE</v>
          </cell>
          <cell r="I373">
            <v>5.8003848830812194E-2</v>
          </cell>
          <cell r="J373">
            <v>8.9114607167463153E-2</v>
          </cell>
          <cell r="K373">
            <v>2.3575386892987289E-2</v>
          </cell>
        </row>
        <row r="374">
          <cell r="B374" t="str">
            <v>G-INTC-EXP00-DE</v>
          </cell>
          <cell r="C374" t="str">
            <v>VAR_fin</v>
          </cell>
          <cell r="D374" t="str">
            <v>ELC</v>
          </cell>
          <cell r="I374">
            <v>5.8003848830812194E-2</v>
          </cell>
          <cell r="J374">
            <v>8.9114607167463153E-2</v>
          </cell>
          <cell r="K374">
            <v>2.3575386892987289E-2</v>
          </cell>
        </row>
        <row r="375">
          <cell r="B375" t="str">
            <v>G-INTC-EXP00-DE</v>
          </cell>
          <cell r="C375" t="str">
            <v>VAR_ncap</v>
          </cell>
          <cell r="D375" t="str">
            <v>-</v>
          </cell>
          <cell r="I375">
            <v>4.5052791597743398E-5</v>
          </cell>
          <cell r="J375">
            <v>6.1560960030038607E-5</v>
          </cell>
          <cell r="K375">
            <v>8.9107327597007002E-5</v>
          </cell>
        </row>
        <row r="376">
          <cell r="B376" t="str">
            <v>G-INTC-EXP00-DE</v>
          </cell>
          <cell r="C376" t="str">
            <v>VAR_cap</v>
          </cell>
          <cell r="D376" t="str">
            <v>-</v>
          </cell>
          <cell r="I376">
            <v>4.5866007618198701E-2</v>
          </cell>
          <cell r="J376">
            <v>4.5615987939660485E-2</v>
          </cell>
          <cell r="K376">
            <v>2.2903784832132068E-2</v>
          </cell>
        </row>
        <row r="377">
          <cell r="B377" t="str">
            <v>ENUC_BMGL_EXT</v>
          </cell>
          <cell r="C377" t="str">
            <v>VAR_fout</v>
          </cell>
          <cell r="D377" t="str">
            <v>ELC</v>
          </cell>
          <cell r="I377">
            <v>33.051644689013102</v>
          </cell>
          <cell r="J377">
            <v>33.051730036805772</v>
          </cell>
          <cell r="K377">
            <v>23.986689809791656</v>
          </cell>
        </row>
        <row r="378">
          <cell r="B378" t="str">
            <v>ENUC_BMGL_EXT</v>
          </cell>
          <cell r="C378" t="str">
            <v>VAR_fin</v>
          </cell>
          <cell r="D378" t="str">
            <v>URN</v>
          </cell>
          <cell r="I378">
            <v>99.67944771429724</v>
          </cell>
          <cell r="J378">
            <v>99.679705112103591</v>
          </cell>
          <cell r="K378">
            <v>72.340726618333591</v>
          </cell>
        </row>
        <row r="379">
          <cell r="B379" t="str">
            <v>ENUC_BMGL_EXT</v>
          </cell>
          <cell r="C379" t="str">
            <v>VAR_ncap</v>
          </cell>
          <cell r="D379" t="str">
            <v>-</v>
          </cell>
          <cell r="I379"/>
          <cell r="J379"/>
          <cell r="K379"/>
        </row>
        <row r="380">
          <cell r="B380" t="str">
            <v>ENUC_BMGL_EXT</v>
          </cell>
          <cell r="C380" t="str">
            <v>VAR_cap</v>
          </cell>
          <cell r="D380" t="str">
            <v>-</v>
          </cell>
          <cell r="I380">
            <v>1.228584395015879</v>
          </cell>
          <cell r="J380">
            <v>1.2285845394098021</v>
          </cell>
          <cell r="K380">
            <v>0.89162397049446029</v>
          </cell>
        </row>
        <row r="381">
          <cell r="B381" t="str">
            <v>CEN-EBAT</v>
          </cell>
          <cell r="C381" t="str">
            <v>VAR_fout</v>
          </cell>
          <cell r="D381" t="str">
            <v>ELC13</v>
          </cell>
          <cell r="I381">
            <v>0.31934374888284117</v>
          </cell>
          <cell r="J381">
            <v>0.35763559244672805</v>
          </cell>
          <cell r="K381">
            <v>0.93016837741255332</v>
          </cell>
        </row>
        <row r="382">
          <cell r="B382" t="str">
            <v>CEN-EBAT</v>
          </cell>
          <cell r="C382" t="str">
            <v>VAR_fout</v>
          </cell>
          <cell r="D382" t="str">
            <v>AUX_CEN-EBAT_OUT</v>
          </cell>
          <cell r="I382">
            <v>0.31934374888284017</v>
          </cell>
          <cell r="J382">
            <v>0.35763559244672694</v>
          </cell>
          <cell r="K382">
            <v>0.93016837741255076</v>
          </cell>
        </row>
        <row r="383">
          <cell r="B383" t="str">
            <v>CEN-EBAT</v>
          </cell>
          <cell r="C383" t="str">
            <v>VAR_fin</v>
          </cell>
          <cell r="D383" t="str">
            <v>AUX_CEN-EBAT_IN</v>
          </cell>
          <cell r="I383">
            <v>0.36833384016258769</v>
          </cell>
          <cell r="J383">
            <v>0.41249202576771543</v>
          </cell>
          <cell r="K383">
            <v>1.0728188473975859</v>
          </cell>
        </row>
        <row r="384">
          <cell r="B384" t="str">
            <v>CEN-EBAT</v>
          </cell>
          <cell r="C384" t="str">
            <v>VAR_fin</v>
          </cell>
          <cell r="D384" t="str">
            <v>ELC13</v>
          </cell>
          <cell r="I384">
            <v>0.36833384016258769</v>
          </cell>
          <cell r="J384">
            <v>0.41249202576771543</v>
          </cell>
          <cell r="K384">
            <v>1.0728188473975859</v>
          </cell>
        </row>
        <row r="385">
          <cell r="B385" t="str">
            <v>CEN-EBAT</v>
          </cell>
          <cell r="C385" t="str">
            <v>VAR_ncap</v>
          </cell>
          <cell r="D385" t="str">
            <v>-</v>
          </cell>
          <cell r="I385">
            <v>4.30446771729939E-2</v>
          </cell>
          <cell r="J385">
            <v>1.61575991040976E-2</v>
          </cell>
          <cell r="K385">
            <v>0.232069466139075</v>
          </cell>
        </row>
        <row r="386">
          <cell r="B386" t="str">
            <v>CEN-EBAT</v>
          </cell>
          <cell r="C386" t="str">
            <v>VAR_cap</v>
          </cell>
          <cell r="D386" t="str">
            <v>-</v>
          </cell>
          <cell r="I386">
            <v>5.4311724625534324E-2</v>
          </cell>
          <cell r="J386">
            <v>6.114672421251021E-2</v>
          </cell>
          <cell r="K386">
            <v>0.24769097818179389</v>
          </cell>
        </row>
        <row r="387">
          <cell r="B387" t="str">
            <v>ESOL-PV</v>
          </cell>
          <cell r="C387" t="str">
            <v>VAR_fout</v>
          </cell>
          <cell r="D387" t="str">
            <v>ELC35</v>
          </cell>
          <cell r="I387">
            <v>0.82862101614273642</v>
          </cell>
          <cell r="J387">
            <v>1.4210007515993848</v>
          </cell>
          <cell r="K387">
            <v>5.7364235304968663</v>
          </cell>
        </row>
        <row r="388">
          <cell r="B388" t="str">
            <v>ESOL-PV</v>
          </cell>
          <cell r="C388" t="str">
            <v>VAR_fin</v>
          </cell>
          <cell r="D388" t="str">
            <v>SOL</v>
          </cell>
          <cell r="I388">
            <v>0.82862101614273642</v>
          </cell>
          <cell r="J388">
            <v>1.4210007515993848</v>
          </cell>
          <cell r="K388">
            <v>5.7364235304968663</v>
          </cell>
        </row>
        <row r="389">
          <cell r="B389" t="str">
            <v>ESOL-PV</v>
          </cell>
          <cell r="C389" t="str">
            <v>VAR_fin</v>
          </cell>
          <cell r="D389" t="str">
            <v>SOLPVC</v>
          </cell>
          <cell r="I389">
            <v>0.82862101614273698</v>
          </cell>
          <cell r="J389">
            <v>1.4210007515993901</v>
          </cell>
          <cell r="K389">
            <v>5.73642353049686</v>
          </cell>
        </row>
        <row r="390">
          <cell r="B390" t="str">
            <v>ESOL-PV</v>
          </cell>
          <cell r="C390" t="str">
            <v>VAR_ncap</v>
          </cell>
          <cell r="D390" t="str">
            <v>-</v>
          </cell>
          <cell r="I390">
            <v>0.19359533720979599</v>
          </cell>
          <cell r="J390">
            <v>0.17080268028273701</v>
          </cell>
          <cell r="K390">
            <v>1.3285369183054401</v>
          </cell>
        </row>
        <row r="391">
          <cell r="B391" t="str">
            <v>ESOL-PV</v>
          </cell>
          <cell r="C391" t="str">
            <v>VAR_cap</v>
          </cell>
          <cell r="D391" t="str">
            <v>-</v>
          </cell>
          <cell r="I391">
            <v>0.238923636530991</v>
          </cell>
          <cell r="J391">
            <v>0.40972631681372801</v>
          </cell>
          <cell r="K391">
            <v>1.65374633295833</v>
          </cell>
        </row>
        <row r="392">
          <cell r="B392" t="str">
            <v>RHEM-SHSTG-CHPNGA</v>
          </cell>
          <cell r="C392" t="str">
            <v>VAR_fout</v>
          </cell>
          <cell r="D392" t="str">
            <v>RHEM_LTH_CHPNGA</v>
          </cell>
          <cell r="I392">
            <v>5.0132188126317007E-2</v>
          </cell>
          <cell r="J392">
            <v>6.1699759838855603E-2</v>
          </cell>
          <cell r="K392">
            <v>9.0399746442999581E-3</v>
          </cell>
        </row>
        <row r="393">
          <cell r="B393" t="str">
            <v>RHEM-SHSTG-CHPNGA</v>
          </cell>
          <cell r="C393" t="str">
            <v>VAR_fout</v>
          </cell>
          <cell r="D393" t="str">
            <v>AUX_REM-CHPNGA_OUT</v>
          </cell>
          <cell r="I393">
            <v>5.0086153059167096E-2</v>
          </cell>
          <cell r="J393">
            <v>6.1699759838855846E-2</v>
          </cell>
          <cell r="K393">
            <v>9.0399746442999668E-3</v>
          </cell>
        </row>
        <row r="394">
          <cell r="B394" t="str">
            <v>RHEM-SHSTG-CHPNGA</v>
          </cell>
          <cell r="C394" t="str">
            <v>VAR_fin</v>
          </cell>
          <cell r="D394" t="str">
            <v>AUX_REM-CHPNGA_IN</v>
          </cell>
          <cell r="I394">
            <v>6.0924571044762572E-2</v>
          </cell>
          <cell r="J394">
            <v>7.2679923554250639E-2</v>
          </cell>
          <cell r="K394">
            <v>7.7579011403370521E-3</v>
          </cell>
        </row>
        <row r="395">
          <cell r="B395" t="str">
            <v>RHEM-SHSTG-CHPNGA</v>
          </cell>
          <cell r="C395" t="str">
            <v>VAR_fin</v>
          </cell>
          <cell r="D395" t="str">
            <v>RHEM_LTH_CHPNGA</v>
          </cell>
          <cell r="I395">
            <v>6.0924571044762572E-2</v>
          </cell>
          <cell r="J395">
            <v>7.2679923554250639E-2</v>
          </cell>
          <cell r="K395">
            <v>7.7579011403370521E-3</v>
          </cell>
        </row>
        <row r="396">
          <cell r="B396" t="str">
            <v>RHEM-SHSTG-CHPNGA</v>
          </cell>
          <cell r="C396" t="str">
            <v>VAR_ncap</v>
          </cell>
          <cell r="D396" t="str">
            <v>-</v>
          </cell>
          <cell r="I396">
            <v>0.129727255654142</v>
          </cell>
          <cell r="J396">
            <v>5.4786567599770597E-3</v>
          </cell>
          <cell r="K396">
            <v>1.23352996446369E-3</v>
          </cell>
        </row>
        <row r="397">
          <cell r="B397" t="str">
            <v>RHEM-SHSTG-CHPNGA</v>
          </cell>
          <cell r="C397" t="str">
            <v>VAR_cap</v>
          </cell>
          <cell r="D397" t="str">
            <v>-</v>
          </cell>
          <cell r="I397">
            <v>0.17877737351233008</v>
          </cell>
          <cell r="J397">
            <v>0.13546443422417723</v>
          </cell>
          <cell r="K397">
            <v>5.8728271857535479E-2</v>
          </cell>
        </row>
        <row r="398">
          <cell r="B398" t="str">
            <v>RHNS-ESOLPV</v>
          </cell>
          <cell r="C398" t="str">
            <v>VAR_fout</v>
          </cell>
          <cell r="D398" t="str">
            <v>RHNS_SOL_ELC</v>
          </cell>
          <cell r="I398">
            <v>7.1818644006604142</v>
          </cell>
          <cell r="J398">
            <v>7.548259628507533</v>
          </cell>
          <cell r="K398">
            <v>8.3380212240600002</v>
          </cell>
        </row>
        <row r="399">
          <cell r="B399" t="str">
            <v>RHNS-ESOLPV</v>
          </cell>
          <cell r="C399" t="str">
            <v>VAR_fin</v>
          </cell>
          <cell r="D399" t="str">
            <v>SOL</v>
          </cell>
          <cell r="I399">
            <v>7.1818644006604142</v>
          </cell>
          <cell r="J399">
            <v>7.548259628507533</v>
          </cell>
          <cell r="K399">
            <v>8.3380212240600002</v>
          </cell>
        </row>
        <row r="400">
          <cell r="B400" t="str">
            <v>RHNS-ESOLPV</v>
          </cell>
          <cell r="C400" t="str">
            <v>VAR_fin</v>
          </cell>
          <cell r="D400" t="str">
            <v>SOLPVC</v>
          </cell>
          <cell r="I400">
            <v>7.1818644006604204</v>
          </cell>
          <cell r="J400">
            <v>7.5482596285075303</v>
          </cell>
          <cell r="K400">
            <v>8.3380212240600002</v>
          </cell>
        </row>
        <row r="401">
          <cell r="B401" t="str">
            <v>RHNS-ESOLPV</v>
          </cell>
          <cell r="C401" t="str">
            <v>VAR_ncap</v>
          </cell>
          <cell r="D401" t="str">
            <v>-</v>
          </cell>
          <cell r="I401">
            <v>0.100557585677859</v>
          </cell>
          <cell r="J401">
            <v>0.105624616430708</v>
          </cell>
          <cell r="K401">
            <v>1.8614014704272099</v>
          </cell>
        </row>
        <row r="402">
          <cell r="B402" t="str">
            <v>RHNS-ESOLPV</v>
          </cell>
          <cell r="C402" t="str">
            <v>VAR_cap</v>
          </cell>
          <cell r="D402" t="str">
            <v>-</v>
          </cell>
          <cell r="I402">
            <v>2.07036954622003</v>
          </cell>
          <cell r="J402">
            <v>2.1759934780819901</v>
          </cell>
          <cell r="K402">
            <v>2.4036409726903099</v>
          </cell>
        </row>
        <row r="403">
          <cell r="B403" t="str">
            <v>RHSA-WHSTG-CHP</v>
          </cell>
          <cell r="C403" t="str">
            <v>VAR_fout</v>
          </cell>
          <cell r="D403" t="str">
            <v>AUX_RHSA-CHP_OUT</v>
          </cell>
          <cell r="I403">
            <v>0.14598963270133961</v>
          </cell>
          <cell r="J403">
            <v>0.13944038062954719</v>
          </cell>
          <cell r="K403">
            <v>0.15744550607384775</v>
          </cell>
        </row>
        <row r="404">
          <cell r="B404" t="str">
            <v>RHSA-WHSTG-CHP</v>
          </cell>
          <cell r="C404" t="str">
            <v>VAR_fout</v>
          </cell>
          <cell r="D404" t="str">
            <v>RHSA_LTH</v>
          </cell>
          <cell r="I404">
            <v>0.14612381434904279</v>
          </cell>
          <cell r="J404">
            <v>0.13944038062954664</v>
          </cell>
          <cell r="K404">
            <v>0.15744550607384752</v>
          </cell>
        </row>
        <row r="405">
          <cell r="B405" t="str">
            <v>RHSA-WHSTG-CHP</v>
          </cell>
          <cell r="C405" t="str">
            <v>VAR_fin</v>
          </cell>
          <cell r="D405" t="str">
            <v>RHSA_LTH</v>
          </cell>
          <cell r="I405">
            <v>0.17727805737668459</v>
          </cell>
          <cell r="J405">
            <v>0.16413948016892643</v>
          </cell>
          <cell r="K405">
            <v>0.17503219796682526</v>
          </cell>
        </row>
        <row r="406">
          <cell r="B406" t="str">
            <v>RHSA-WHSTG-CHP</v>
          </cell>
          <cell r="C406" t="str">
            <v>VAR_fin</v>
          </cell>
          <cell r="D406" t="str">
            <v>AUX_RHSA-CHP_IN</v>
          </cell>
          <cell r="I406">
            <v>0.17727805737668459</v>
          </cell>
          <cell r="J406">
            <v>0.16413948016892643</v>
          </cell>
          <cell r="K406">
            <v>0.17503219796682526</v>
          </cell>
        </row>
        <row r="407">
          <cell r="B407" t="str">
            <v>RHSA-WHSTG-CHP</v>
          </cell>
          <cell r="C407" t="str">
            <v>VAR_ncap</v>
          </cell>
          <cell r="D407" t="str">
            <v>-</v>
          </cell>
          <cell r="I407">
            <v>0.111805140567588</v>
          </cell>
          <cell r="J407">
            <v>2.3561313224558102E-2</v>
          </cell>
          <cell r="K407">
            <v>2.07153189520023E-2</v>
          </cell>
        </row>
        <row r="408">
          <cell r="B408" t="str">
            <v>RHSA-WHSTG-CHP</v>
          </cell>
          <cell r="C408" t="str">
            <v>VAR_cap</v>
          </cell>
          <cell r="D408" t="str">
            <v>-</v>
          </cell>
          <cell r="I408">
            <v>0.16794271676054923</v>
          </cell>
          <cell r="J408">
            <v>0.13539544955256277</v>
          </cell>
          <cell r="K408">
            <v>8.4166241301569189E-2</v>
          </cell>
        </row>
        <row r="409">
          <cell r="B409" t="str">
            <v>G-INTC-SER</v>
          </cell>
          <cell r="C409" t="str">
            <v>VAR_fout</v>
          </cell>
          <cell r="D409" t="str">
            <v>ELC35</v>
          </cell>
          <cell r="I409">
            <v>7.6768898151119619E-2</v>
          </cell>
          <cell r="J409">
            <v>5.551031545236703E-2</v>
          </cell>
          <cell r="K409">
            <v>3.504148131824545E-2</v>
          </cell>
        </row>
        <row r="410">
          <cell r="B410" t="str">
            <v>G-INTC-SER</v>
          </cell>
          <cell r="C410" t="str">
            <v>VAR_fout</v>
          </cell>
          <cell r="D410" t="str">
            <v>SCOM_ELC</v>
          </cell>
          <cell r="I410">
            <v>41.129080177840414</v>
          </cell>
          <cell r="J410">
            <v>40.228013990268245</v>
          </cell>
          <cell r="K410">
            <v>35.964983679267576</v>
          </cell>
        </row>
        <row r="411">
          <cell r="B411" t="str">
            <v>G-INTC-SER</v>
          </cell>
          <cell r="C411" t="str">
            <v>VAR_fin</v>
          </cell>
          <cell r="D411" t="str">
            <v>ELC5</v>
          </cell>
          <cell r="I411">
            <v>41.205849075991559</v>
          </cell>
          <cell r="J411">
            <v>40.283213081876873</v>
          </cell>
          <cell r="K411">
            <v>35.99989397995332</v>
          </cell>
        </row>
        <row r="412">
          <cell r="B412" t="str">
            <v>G-INTC-SER</v>
          </cell>
          <cell r="C412" t="str">
            <v>VAR_ncap</v>
          </cell>
          <cell r="D412" t="str">
            <v>-</v>
          </cell>
          <cell r="I412">
            <v>4.7951479574416297E-6</v>
          </cell>
          <cell r="J412">
            <v>6.2876860609401699E-6</v>
          </cell>
          <cell r="K412">
            <v>1.11491952121384E-5</v>
          </cell>
        </row>
        <row r="413">
          <cell r="B413" t="str">
            <v>G-INTC-SER</v>
          </cell>
          <cell r="C413" t="str">
            <v>VAR_cap</v>
          </cell>
          <cell r="D413" t="str">
            <v>-</v>
          </cell>
          <cell r="I413">
            <v>4.3684044482253013</v>
          </cell>
          <cell r="J413">
            <v>4.3684111160676116</v>
          </cell>
          <cell r="K413">
            <v>4.3684226263049819</v>
          </cell>
        </row>
        <row r="414">
          <cell r="B414" t="str">
            <v>CHPWOD</v>
          </cell>
          <cell r="C414" t="str">
            <v>VAR_fout</v>
          </cell>
          <cell r="D414" t="str">
            <v>ELC35</v>
          </cell>
          <cell r="I414">
            <v>0.91919809070259517</v>
          </cell>
          <cell r="J414">
            <v>1.2362805115260918</v>
          </cell>
          <cell r="K414">
            <v>1.2456034634187614</v>
          </cell>
        </row>
        <row r="415">
          <cell r="B415" t="str">
            <v>CHPWOD</v>
          </cell>
          <cell r="C415" t="str">
            <v>VAR_fout</v>
          </cell>
          <cell r="D415" t="str">
            <v>LTH</v>
          </cell>
          <cell r="I415">
            <v>2.4038728156862992</v>
          </cell>
          <cell r="J415">
            <v>3.2331019225124371</v>
          </cell>
          <cell r="K415">
            <v>3.2574831639917496</v>
          </cell>
        </row>
        <row r="416">
          <cell r="B416" t="str">
            <v>CHPWOD</v>
          </cell>
          <cell r="C416" t="str">
            <v>VAR_fin</v>
          </cell>
          <cell r="D416" t="str">
            <v>EWOD</v>
          </cell>
          <cell r="I416">
            <v>3.1830091229382416</v>
          </cell>
          <cell r="J416">
            <v>4.0634771755094574</v>
          </cell>
          <cell r="K416">
            <v>4.0832870439662585</v>
          </cell>
        </row>
        <row r="417">
          <cell r="B417" t="str">
            <v>CHPWOD</v>
          </cell>
          <cell r="C417" t="str">
            <v>VAR_ncap</v>
          </cell>
          <cell r="D417" t="str">
            <v>-</v>
          </cell>
          <cell r="I417">
            <v>1.9412877619734701E-3</v>
          </cell>
          <cell r="J417">
            <v>2.5499471644679601E-2</v>
          </cell>
          <cell r="K417">
            <v>4.3040746075539801E-2</v>
          </cell>
        </row>
        <row r="418">
          <cell r="B418" t="str">
            <v>CHPWOD</v>
          </cell>
          <cell r="C418" t="str">
            <v>VAR_cap</v>
          </cell>
          <cell r="D418" t="str">
            <v>-</v>
          </cell>
          <cell r="I418">
            <v>4.0228720664739814E-2</v>
          </cell>
          <cell r="J418">
            <v>6.4351270128021082E-2</v>
          </cell>
          <cell r="K418">
            <v>7.8863541361466297E-2</v>
          </cell>
        </row>
        <row r="419">
          <cell r="B419" t="str">
            <v>D-EH2R</v>
          </cell>
          <cell r="C419" t="str">
            <v>VAR_fout</v>
          </cell>
          <cell r="D419" t="str">
            <v>EH2</v>
          </cell>
          <cell r="I419"/>
          <cell r="J419">
            <v>0.11870655787969912</v>
          </cell>
          <cell r="K419">
            <v>0.16612443061686111</v>
          </cell>
        </row>
        <row r="420">
          <cell r="B420" t="str">
            <v>D-EH2R</v>
          </cell>
          <cell r="C420" t="str">
            <v>VAR_fin</v>
          </cell>
          <cell r="D420" t="str">
            <v>H2</v>
          </cell>
          <cell r="I420"/>
          <cell r="J420">
            <v>0.11870655787969912</v>
          </cell>
          <cell r="K420">
            <v>0.16612443061686111</v>
          </cell>
        </row>
        <row r="421">
          <cell r="B421" t="str">
            <v>D-EH2R</v>
          </cell>
          <cell r="C421" t="str">
            <v>VAR_ncap</v>
          </cell>
          <cell r="D421" t="str">
            <v>-</v>
          </cell>
          <cell r="I421">
            <v>6.8896206571227597E-5</v>
          </cell>
          <cell r="J421">
            <v>1.45651223448094E-2</v>
          </cell>
          <cell r="K421">
            <v>7.9150077358288197E-3</v>
          </cell>
        </row>
        <row r="422">
          <cell r="B422" t="str">
            <v>D-EH2R</v>
          </cell>
          <cell r="C422" t="str">
            <v>VAR_cap</v>
          </cell>
          <cell r="D422" t="str">
            <v>-</v>
          </cell>
          <cell r="I422">
            <v>6.8896206571227597E-5</v>
          </cell>
          <cell r="J422">
            <v>1.4577325373422699E-2</v>
          </cell>
          <cell r="K422">
            <v>1.29038716003568E-2</v>
          </cell>
        </row>
        <row r="423">
          <cell r="B423" t="str">
            <v>G-INTC1</v>
          </cell>
          <cell r="C423" t="str">
            <v>VAR_fout</v>
          </cell>
          <cell r="D423" t="str">
            <v>ELC13</v>
          </cell>
          <cell r="I423">
            <v>143.65070374109376</v>
          </cell>
          <cell r="J423">
            <v>147.3947769553925</v>
          </cell>
          <cell r="K423">
            <v>125.1469002808043</v>
          </cell>
        </row>
        <row r="424">
          <cell r="B424" t="str">
            <v>G-INTC1</v>
          </cell>
          <cell r="C424" t="str">
            <v>VAR_fin</v>
          </cell>
          <cell r="D424" t="str">
            <v>ELC</v>
          </cell>
          <cell r="I424">
            <v>145.99776762915997</v>
          </cell>
          <cell r="J424">
            <v>149.26685440569105</v>
          </cell>
          <cell r="K424">
            <v>125.83564872154341</v>
          </cell>
        </row>
        <row r="425">
          <cell r="B425" t="str">
            <v>G-INTC1</v>
          </cell>
          <cell r="C425" t="str">
            <v>VAR_ncap</v>
          </cell>
          <cell r="D425" t="str">
            <v>-</v>
          </cell>
          <cell r="I425">
            <v>9.3172325636002008E-6</v>
          </cell>
          <cell r="J425">
            <v>1.35477223311129E-5</v>
          </cell>
          <cell r="K425">
            <v>3.9444623071902101E-5</v>
          </cell>
        </row>
        <row r="426">
          <cell r="B426" t="str">
            <v>G-INTC1</v>
          </cell>
          <cell r="C426" t="str">
            <v>VAR_cap</v>
          </cell>
          <cell r="D426" t="str">
            <v>-</v>
          </cell>
          <cell r="I426">
            <v>15.305626714802916</v>
          </cell>
          <cell r="J426">
            <v>15.305631441161747</v>
          </cell>
          <cell r="K426">
            <v>15.305657678503287</v>
          </cell>
        </row>
        <row r="427">
          <cell r="B427" t="str">
            <v>EHYD-RUNS00</v>
          </cell>
          <cell r="C427" t="str">
            <v>VAR_fout</v>
          </cell>
          <cell r="D427" t="str">
            <v>ELC35</v>
          </cell>
          <cell r="I427">
            <v>12.166654292559734</v>
          </cell>
          <cell r="J427">
            <v>12.171403698618873</v>
          </cell>
          <cell r="K427">
            <v>12.183257989436081</v>
          </cell>
        </row>
        <row r="428">
          <cell r="B428" t="str">
            <v>EHYD-RUNS00</v>
          </cell>
          <cell r="C428" t="str">
            <v>VAR_fin</v>
          </cell>
          <cell r="D428" t="str">
            <v>HYDR</v>
          </cell>
          <cell r="I428">
            <v>12.166654292559734</v>
          </cell>
          <cell r="J428">
            <v>12.171403698618873</v>
          </cell>
          <cell r="K428">
            <v>12.183257989436081</v>
          </cell>
        </row>
        <row r="429">
          <cell r="B429" t="str">
            <v>EHYD-RUNS00</v>
          </cell>
          <cell r="C429" t="str">
            <v>VAR_cap</v>
          </cell>
          <cell r="D429" t="str">
            <v>-</v>
          </cell>
          <cell r="I429">
            <v>0.89707999999999899</v>
          </cell>
          <cell r="J429">
            <v>0.89707999999999899</v>
          </cell>
          <cell r="K429">
            <v>0.89707999999999899</v>
          </cell>
        </row>
        <row r="430">
          <cell r="B430" t="str">
            <v>RHNS-SHSTG-CHPWOD</v>
          </cell>
          <cell r="C430" t="str">
            <v>VAR_fout</v>
          </cell>
          <cell r="D430" t="str">
            <v>AUX_RNS-CHPWOD_OUT</v>
          </cell>
          <cell r="I430">
            <v>7.5101309932476115E-2</v>
          </cell>
          <cell r="J430">
            <v>8.3553844214006301E-2</v>
          </cell>
          <cell r="K430">
            <v>7.1100583650176047E-2</v>
          </cell>
        </row>
        <row r="431">
          <cell r="B431" t="str">
            <v>RHNS-SHSTG-CHPWOD</v>
          </cell>
          <cell r="C431" t="str">
            <v>VAR_fout</v>
          </cell>
          <cell r="D431" t="str">
            <v>RHNS_LTH_CHPWOD</v>
          </cell>
          <cell r="I431">
            <v>7.5170336871752133E-2</v>
          </cell>
          <cell r="J431">
            <v>8.3553844214006093E-2</v>
          </cell>
          <cell r="K431">
            <v>7.1100583650176005E-2</v>
          </cell>
        </row>
        <row r="432">
          <cell r="B432" t="str">
            <v>RHNS-SHSTG-CHPWOD</v>
          </cell>
          <cell r="C432" t="str">
            <v>VAR_fin</v>
          </cell>
          <cell r="D432" t="str">
            <v>AUX_RNS-CHPWOD_IN</v>
          </cell>
          <cell r="I432">
            <v>9.1273842252631646E-2</v>
          </cell>
          <cell r="J432">
            <v>9.8389202900698997E-2</v>
          </cell>
          <cell r="K432">
            <v>7.9093439189495102E-2</v>
          </cell>
        </row>
        <row r="433">
          <cell r="B433" t="str">
            <v>RHNS-SHSTG-CHPWOD</v>
          </cell>
          <cell r="C433" t="str">
            <v>VAR_fin</v>
          </cell>
          <cell r="D433" t="str">
            <v>RHNS_LTH_CHPWOD</v>
          </cell>
          <cell r="I433">
            <v>9.1273842252631646E-2</v>
          </cell>
          <cell r="J433">
            <v>9.8389202900698997E-2</v>
          </cell>
          <cell r="K433">
            <v>7.9093439189495102E-2</v>
          </cell>
        </row>
        <row r="434">
          <cell r="B434" t="str">
            <v>RHNS-SHSTG-CHPWOD</v>
          </cell>
          <cell r="C434" t="str">
            <v>VAR_ncap</v>
          </cell>
          <cell r="D434" t="str">
            <v>-</v>
          </cell>
          <cell r="I434">
            <v>8.8419796994321495E-2</v>
          </cell>
          <cell r="J434">
            <v>7.2387197969226097E-3</v>
          </cell>
          <cell r="K434">
            <v>1.6151082330620702E-2</v>
          </cell>
        </row>
        <row r="435">
          <cell r="B435" t="str">
            <v>RHNS-SHSTG-CHPWOD</v>
          </cell>
          <cell r="C435" t="str">
            <v>VAR_cap</v>
          </cell>
          <cell r="D435" t="str">
            <v>-</v>
          </cell>
          <cell r="I435">
            <v>0.11126265260907943</v>
          </cell>
          <cell r="J435">
            <v>9.655825008619244E-2</v>
          </cell>
          <cell r="K435">
            <v>5.8155422186981415E-2</v>
          </cell>
        </row>
        <row r="436">
          <cell r="B436" t="str">
            <v>HPLOIL</v>
          </cell>
          <cell r="C436" t="str">
            <v>VAR_fout</v>
          </cell>
          <cell r="D436" t="str">
            <v>LTH</v>
          </cell>
          <cell r="I436">
            <v>8.726088501541461E-2</v>
          </cell>
          <cell r="J436">
            <v>8.8181058295334815E-3</v>
          </cell>
          <cell r="K436">
            <v>3.4974675731618308E-4</v>
          </cell>
        </row>
        <row r="437">
          <cell r="B437" t="str">
            <v>HPLOIL</v>
          </cell>
          <cell r="C437" t="str">
            <v>VAR_fout</v>
          </cell>
          <cell r="D437" t="str">
            <v>CO2_E</v>
          </cell>
          <cell r="I437">
            <v>7.5265837779704503</v>
          </cell>
          <cell r="J437">
            <v>0.76059522290278203</v>
          </cell>
          <cell r="K437">
            <v>3.01669902791925E-2</v>
          </cell>
        </row>
        <row r="438">
          <cell r="B438" t="str">
            <v>HPLOIL</v>
          </cell>
          <cell r="C438" t="str">
            <v>VAR_fin</v>
          </cell>
          <cell r="D438" t="str">
            <v>ELFO</v>
          </cell>
          <cell r="I438">
            <v>0.10212461028453798</v>
          </cell>
          <cell r="J438">
            <v>1.0320152278192435E-2</v>
          </cell>
          <cell r="K438">
            <v>4.0932144205145927E-4</v>
          </cell>
        </row>
        <row r="439">
          <cell r="B439" t="str">
            <v>HPLOIL</v>
          </cell>
          <cell r="C439" t="str">
            <v>VAR_ncap</v>
          </cell>
          <cell r="D439" t="str">
            <v>-</v>
          </cell>
          <cell r="I439">
            <v>1.48714517932665E-2</v>
          </cell>
          <cell r="J439">
            <v>1.23753388155092E-3</v>
          </cell>
          <cell r="K439">
            <v>1.7893704593219201E-3</v>
          </cell>
        </row>
        <row r="440">
          <cell r="B440" t="str">
            <v>HPLOIL</v>
          </cell>
          <cell r="C440" t="str">
            <v>VAR_cap</v>
          </cell>
          <cell r="D440" t="str">
            <v>-</v>
          </cell>
          <cell r="I440">
            <v>2.2856669942363374E-2</v>
          </cell>
          <cell r="J440">
            <v>1.981459838474818E-2</v>
          </cell>
          <cell r="K440">
            <v>1.4827788650708039E-2</v>
          </cell>
        </row>
        <row r="441">
          <cell r="B441" t="str">
            <v>V2G</v>
          </cell>
          <cell r="C441" t="str">
            <v>VAR_fout</v>
          </cell>
          <cell r="D441" t="str">
            <v>ELC35</v>
          </cell>
          <cell r="I441">
            <v>1.2391561812511336</v>
          </cell>
          <cell r="J441">
            <v>0.97177333934933152</v>
          </cell>
          <cell r="K441">
            <v>0.83181433225892343</v>
          </cell>
        </row>
        <row r="442">
          <cell r="B442" t="str">
            <v>V2G</v>
          </cell>
          <cell r="C442" t="str">
            <v>VAR_fin</v>
          </cell>
          <cell r="D442" t="str">
            <v>T-ELC-Bus_c_BatSTGout_S1</v>
          </cell>
          <cell r="I442">
            <v>1.1152103484276544E-2</v>
          </cell>
          <cell r="J442">
            <v>9.6084654136368297E-3</v>
          </cell>
          <cell r="K442">
            <v>1.4217041439375588E-2</v>
          </cell>
        </row>
        <row r="443">
          <cell r="B443" t="str">
            <v>V2G</v>
          </cell>
          <cell r="C443" t="str">
            <v>VAR_fin</v>
          </cell>
          <cell r="D443" t="str">
            <v>T-ELC-Bus_c_BatSTGout_S2</v>
          </cell>
          <cell r="I443">
            <v>1.3023401599303297E-2</v>
          </cell>
          <cell r="J443">
            <v>1.0480457744096363E-2</v>
          </cell>
          <cell r="K443">
            <v>1.2255389750532924E-2</v>
          </cell>
        </row>
        <row r="444">
          <cell r="B444" t="str">
            <v>V2G</v>
          </cell>
          <cell r="C444" t="str">
            <v>VAR_fin</v>
          </cell>
          <cell r="D444" t="str">
            <v>T-ELC-Bus_c_BatSTGout_S3</v>
          </cell>
          <cell r="I444">
            <v>4.5436650595543863E-3</v>
          </cell>
          <cell r="J444">
            <v>4.7014471061596584E-3</v>
          </cell>
          <cell r="K444">
            <v>8.9764841900119661E-3</v>
          </cell>
        </row>
        <row r="445">
          <cell r="B445" t="str">
            <v>V2G</v>
          </cell>
          <cell r="C445" t="str">
            <v>VAR_fin</v>
          </cell>
          <cell r="D445" t="str">
            <v>T-ELC-Bus_c_BatSTGout_S4</v>
          </cell>
          <cell r="I445">
            <v>9.082508154872914E-4</v>
          </cell>
          <cell r="J445">
            <v>4.722991154270985E-3</v>
          </cell>
          <cell r="K445">
            <v>7.0789823526083255E-3</v>
          </cell>
        </row>
        <row r="446">
          <cell r="B446" t="str">
            <v>V2G</v>
          </cell>
          <cell r="C446" t="str">
            <v>VAR_fin</v>
          </cell>
          <cell r="D446" t="str">
            <v>T-ELC-car-BatSTGOut_S1</v>
          </cell>
          <cell r="I446">
            <v>0.10970826404875654</v>
          </cell>
          <cell r="J446">
            <v>6.3729392978707014E-2</v>
          </cell>
          <cell r="K446">
            <v>8.9305934337222892E-2</v>
          </cell>
        </row>
        <row r="447">
          <cell r="B447" t="str">
            <v>V2G</v>
          </cell>
          <cell r="C447" t="str">
            <v>VAR_fin</v>
          </cell>
          <cell r="D447" t="str">
            <v>T-ELC-car-BatSTGOut_S2</v>
          </cell>
          <cell r="I447">
            <v>4.6639391409037403E-2</v>
          </cell>
          <cell r="J447">
            <v>3.040451758847821E-2</v>
          </cell>
          <cell r="K447">
            <v>4.2809861328207285E-2</v>
          </cell>
        </row>
        <row r="448">
          <cell r="B448" t="str">
            <v>V2G</v>
          </cell>
          <cell r="C448" t="str">
            <v>VAR_fin</v>
          </cell>
          <cell r="D448" t="str">
            <v>T-ELC-car-BatSTGOut_S3</v>
          </cell>
          <cell r="I448">
            <v>5.95629727548505E-2</v>
          </cell>
          <cell r="J448">
            <v>3.2327206651458842E-2</v>
          </cell>
          <cell r="K448">
            <v>4.2594052553443736E-2</v>
          </cell>
        </row>
        <row r="449">
          <cell r="B449" t="str">
            <v>V2G</v>
          </cell>
          <cell r="C449" t="str">
            <v>VAR_fin</v>
          </cell>
          <cell r="D449" t="str">
            <v>T-ELC-car-BatSTGOut_S4</v>
          </cell>
          <cell r="I449">
            <v>4.536192608789031E-2</v>
          </cell>
          <cell r="J449">
            <v>2.9208247026104413E-2</v>
          </cell>
          <cell r="K449">
            <v>3.9443013393647135E-2</v>
          </cell>
        </row>
        <row r="450">
          <cell r="B450" t="str">
            <v>V2G</v>
          </cell>
          <cell r="C450" t="str">
            <v>VAR_fin</v>
          </cell>
          <cell r="D450" t="str">
            <v>T-ELC-car-PlgSTGOut_S1</v>
          </cell>
          <cell r="I450">
            <v>5.448563903770718E-2</v>
          </cell>
          <cell r="J450">
            <v>4.288404680968743E-2</v>
          </cell>
          <cell r="K450">
            <v>1.2396574827530801E-2</v>
          </cell>
        </row>
        <row r="451">
          <cell r="B451" t="str">
            <v>V2G</v>
          </cell>
          <cell r="C451" t="str">
            <v>VAR_fin</v>
          </cell>
          <cell r="D451" t="str">
            <v>T-ELC-car-PlgSTGOut_S2</v>
          </cell>
          <cell r="I451">
            <v>2.2492504708242322E-2</v>
          </cell>
          <cell r="J451">
            <v>2.311841561839232E-2</v>
          </cell>
          <cell r="K451">
            <v>4.2586482886380381E-2</v>
          </cell>
        </row>
        <row r="452">
          <cell r="B452" t="str">
            <v>V2G</v>
          </cell>
          <cell r="C452" t="str">
            <v>VAR_fin</v>
          </cell>
          <cell r="D452" t="str">
            <v>T-ELC-car-PlgSTGOut_S3</v>
          </cell>
          <cell r="I452">
            <v>5.2495499916662559E-2</v>
          </cell>
          <cell r="J452">
            <v>3.3352339711888869E-2</v>
          </cell>
          <cell r="K452">
            <v>5.6114880304145499E-2</v>
          </cell>
        </row>
        <row r="453">
          <cell r="B453" t="str">
            <v>V2G</v>
          </cell>
          <cell r="C453" t="str">
            <v>VAR_fin</v>
          </cell>
          <cell r="D453" t="str">
            <v>T-ELC-TWSTGout_S1</v>
          </cell>
          <cell r="I453">
            <v>0.10735796100979281</v>
          </cell>
          <cell r="J453">
            <v>6.9175865226030753E-2</v>
          </cell>
          <cell r="K453">
            <v>3.4116256355152565E-2</v>
          </cell>
        </row>
        <row r="454">
          <cell r="B454" t="str">
            <v>V2G</v>
          </cell>
          <cell r="C454" t="str">
            <v>VAR_fin</v>
          </cell>
          <cell r="D454" t="str">
            <v>T-ELC-car-PlgSTGOut_S4</v>
          </cell>
          <cell r="I454">
            <v>8.6933813447808109E-2</v>
          </cell>
          <cell r="J454">
            <v>5.530113662396606E-2</v>
          </cell>
          <cell r="K454">
            <v>3.1887947161744333E-2</v>
          </cell>
        </row>
        <row r="455">
          <cell r="B455" t="str">
            <v>V2G</v>
          </cell>
          <cell r="C455" t="str">
            <v>VAR_fin</v>
          </cell>
          <cell r="D455" t="str">
            <v>T-ELC-TWSTGout_S2</v>
          </cell>
          <cell r="I455">
            <v>0.12864615680179553</v>
          </cell>
          <cell r="J455">
            <v>0.10236107733533333</v>
          </cell>
          <cell r="K455">
            <v>7.0411711246630079E-2</v>
          </cell>
        </row>
        <row r="456">
          <cell r="B456" t="str">
            <v>V2G</v>
          </cell>
          <cell r="C456" t="str">
            <v>VAR_fin</v>
          </cell>
          <cell r="D456" t="str">
            <v>T-ELC-TWSTGout_S3</v>
          </cell>
          <cell r="I456">
            <v>0.18985939396442447</v>
          </cell>
          <cell r="J456">
            <v>0.16482667783992647</v>
          </cell>
          <cell r="K456">
            <v>0.10175001037287686</v>
          </cell>
        </row>
        <row r="457">
          <cell r="B457" t="str">
            <v>V2G</v>
          </cell>
          <cell r="C457" t="str">
            <v>VAR_fin</v>
          </cell>
          <cell r="D457" t="str">
            <v>T-ELC-TWSTGout_S4</v>
          </cell>
          <cell r="I457">
            <v>0.18165609523062429</v>
          </cell>
          <cell r="J457">
            <v>0.18507499124758195</v>
          </cell>
          <cell r="K457">
            <v>0.14827328969926368</v>
          </cell>
        </row>
        <row r="458">
          <cell r="B458" t="str">
            <v>V2G</v>
          </cell>
          <cell r="C458" t="str">
            <v>VAR_fin</v>
          </cell>
          <cell r="D458" t="str">
            <v>T-ELC-Bus_u_BatSTGout_S1</v>
          </cell>
          <cell r="I458">
            <v>1.9768559746736598E-2</v>
          </cell>
          <cell r="J458">
            <v>1.5216113325903835E-2</v>
          </cell>
          <cell r="K458">
            <v>9.3884243289004184E-3</v>
          </cell>
        </row>
        <row r="459">
          <cell r="B459" t="str">
            <v>V2G</v>
          </cell>
          <cell r="C459" t="str">
            <v>VAR_fin</v>
          </cell>
          <cell r="D459" t="str">
            <v>T-ELC-Bus_u_BatSTGout_S2</v>
          </cell>
          <cell r="I459">
            <v>1.7999741161270483E-2</v>
          </cell>
          <cell r="J459">
            <v>1.4713652538366971E-2</v>
          </cell>
          <cell r="K459">
            <v>1.0114133475088887E-2</v>
          </cell>
        </row>
        <row r="460">
          <cell r="B460" t="str">
            <v>V2G</v>
          </cell>
          <cell r="C460" t="str">
            <v>VAR_fin</v>
          </cell>
          <cell r="D460" t="str">
            <v>T-ELC-Bus_u_BatSTGout_S3</v>
          </cell>
          <cell r="I460">
            <v>6.1077857992525315E-3</v>
          </cell>
          <cell r="J460">
            <v>6.0988749545111878E-3</v>
          </cell>
          <cell r="K460">
            <v>4.3240894887701057E-3</v>
          </cell>
        </row>
        <row r="461">
          <cell r="B461" t="str">
            <v>V2G</v>
          </cell>
          <cell r="C461" t="str">
            <v>VAR_fin</v>
          </cell>
          <cell r="D461" t="str">
            <v>T-ELC-Bus_u_BatSTGout_S4</v>
          </cell>
          <cell r="I461">
            <v>1.0290063431057985E-2</v>
          </cell>
          <cell r="J461">
            <v>1.0205383691161647E-2</v>
          </cell>
          <cell r="K461">
            <v>7.0984973478743644E-3</v>
          </cell>
        </row>
        <row r="462">
          <cell r="B462" t="str">
            <v>V2G</v>
          </cell>
          <cell r="C462" t="str">
            <v>VAR_fin</v>
          </cell>
          <cell r="D462" t="str">
            <v>T-ELC-LGV_BatSTGout</v>
          </cell>
          <cell r="I462">
            <v>2.9518068908415702E-2</v>
          </cell>
          <cell r="J462">
            <v>2.1961376822785292E-2</v>
          </cell>
          <cell r="K462">
            <v>1.3515825442619381E-2</v>
          </cell>
        </row>
        <row r="463">
          <cell r="B463" t="str">
            <v>V2G</v>
          </cell>
          <cell r="C463" t="str">
            <v>VAR_fin</v>
          </cell>
          <cell r="D463" t="str">
            <v>T-ELC-HGV_BatSTGout</v>
          </cell>
          <cell r="I463">
            <v>4.3929943585945291E-2</v>
          </cell>
          <cell r="J463">
            <v>4.5269705429437805E-2</v>
          </cell>
          <cell r="K463">
            <v>3.5477664321262314E-2</v>
          </cell>
        </row>
        <row r="464">
          <cell r="B464" t="str">
            <v>V2G</v>
          </cell>
          <cell r="C464" t="str">
            <v>VAR_ncap</v>
          </cell>
          <cell r="D464" t="str">
            <v>-</v>
          </cell>
          <cell r="I464">
            <v>0.35928735895584502</v>
          </cell>
          <cell r="J464">
            <v>0.22850428379342699</v>
          </cell>
          <cell r="K464">
            <v>1.32776517337087</v>
          </cell>
        </row>
        <row r="465">
          <cell r="B465" t="str">
            <v>V2G</v>
          </cell>
          <cell r="C465" t="str">
            <v>VAR_cap</v>
          </cell>
          <cell r="D465" t="str">
            <v>-</v>
          </cell>
          <cell r="I465">
            <v>0.53242800090640519</v>
          </cell>
          <cell r="J465">
            <v>0.70541550795006069</v>
          </cell>
          <cell r="K465">
            <v>1.6452479061918157</v>
          </cell>
        </row>
        <row r="466">
          <cell r="B466" t="str">
            <v>D-EBIO</v>
          </cell>
          <cell r="C466" t="str">
            <v>VAR_fout</v>
          </cell>
          <cell r="D466" t="str">
            <v>EBIO</v>
          </cell>
          <cell r="I466">
            <v>1.1846742664391448</v>
          </cell>
          <cell r="J466">
            <v>1.1851391558826194</v>
          </cell>
          <cell r="K466">
            <v>1.1848122428803889</v>
          </cell>
        </row>
        <row r="467">
          <cell r="B467" t="str">
            <v>D-EBIO</v>
          </cell>
          <cell r="C467" t="str">
            <v>VAR_fin</v>
          </cell>
          <cell r="D467" t="str">
            <v>BIO</v>
          </cell>
          <cell r="I467">
            <v>1.1846742664391448</v>
          </cell>
          <cell r="J467">
            <v>1.1851391558826194</v>
          </cell>
          <cell r="K467">
            <v>1.1848122428803889</v>
          </cell>
        </row>
        <row r="468">
          <cell r="B468" t="str">
            <v>G-INTC3</v>
          </cell>
          <cell r="C468" t="str">
            <v>VAR_fout</v>
          </cell>
          <cell r="D468" t="str">
            <v>ELC35</v>
          </cell>
          <cell r="I468">
            <v>89.83560466304175</v>
          </cell>
          <cell r="J468">
            <v>140.4752797125185</v>
          </cell>
          <cell r="K468">
            <v>120.59365486558218</v>
          </cell>
        </row>
        <row r="469">
          <cell r="B469" t="str">
            <v>G-INTC3</v>
          </cell>
          <cell r="C469" t="str">
            <v>VAR_fout</v>
          </cell>
          <cell r="D469" t="str">
            <v>ELC3</v>
          </cell>
          <cell r="I469">
            <v>99.088419169886237</v>
          </cell>
          <cell r="J469">
            <v>52.008256705277823</v>
          </cell>
          <cell r="K469">
            <v>50.242765056334193</v>
          </cell>
        </row>
        <row r="470">
          <cell r="B470" t="str">
            <v>G-INTC3</v>
          </cell>
          <cell r="C470" t="str">
            <v>VAR_fout</v>
          </cell>
          <cell r="D470" t="str">
            <v>ELC</v>
          </cell>
          <cell r="I470">
            <v>0.23642340143014251</v>
          </cell>
          <cell r="J470">
            <v>0.15358383021180211</v>
          </cell>
          <cell r="K470">
            <v>0.10702830303743689</v>
          </cell>
        </row>
        <row r="471">
          <cell r="B471" t="str">
            <v>G-INTC3</v>
          </cell>
          <cell r="C471" t="str">
            <v>VAR_fin</v>
          </cell>
          <cell r="D471" t="str">
            <v>ELC13</v>
          </cell>
          <cell r="I471">
            <v>195.28523385245433</v>
          </cell>
          <cell r="J471">
            <v>197.80233738978202</v>
          </cell>
          <cell r="K471">
            <v>173.65624133563554</v>
          </cell>
        </row>
        <row r="472">
          <cell r="B472" t="str">
            <v>G-INTC3</v>
          </cell>
          <cell r="C472" t="str">
            <v>VAR_ncap</v>
          </cell>
          <cell r="D472" t="str">
            <v>-</v>
          </cell>
          <cell r="I472">
            <v>1.27208964817575E-5</v>
          </cell>
          <cell r="J472">
            <v>1.8065615132960201E-5</v>
          </cell>
          <cell r="K472">
            <v>5.2276707810028198E-5</v>
          </cell>
        </row>
        <row r="473">
          <cell r="B473" t="str">
            <v>G-INTC3</v>
          </cell>
          <cell r="C473" t="str">
            <v>VAR_cap</v>
          </cell>
          <cell r="D473" t="str">
            <v>-</v>
          </cell>
          <cell r="I473">
            <v>13.914212756442488</v>
          </cell>
          <cell r="J473">
            <v>13.91421913329059</v>
          </cell>
          <cell r="K473">
            <v>13.914254351420578</v>
          </cell>
        </row>
        <row r="474">
          <cell r="B474" t="str">
            <v>HPLBIO</v>
          </cell>
          <cell r="C474" t="str">
            <v>VAR_fout</v>
          </cell>
          <cell r="D474" t="str">
            <v>LTH</v>
          </cell>
          <cell r="I474">
            <v>0.90232594511447606</v>
          </cell>
          <cell r="J474">
            <v>0.90268003553269516</v>
          </cell>
          <cell r="K474">
            <v>0.90243103705939076</v>
          </cell>
        </row>
        <row r="475">
          <cell r="B475" t="str">
            <v>HPLBIO</v>
          </cell>
          <cell r="C475" t="str">
            <v>VAR_fin</v>
          </cell>
          <cell r="D475" t="str">
            <v>EBIO</v>
          </cell>
          <cell r="I475">
            <v>1.1846742664391448</v>
          </cell>
          <cell r="J475">
            <v>1.1851391558826194</v>
          </cell>
          <cell r="K475">
            <v>1.1848122428803889</v>
          </cell>
        </row>
        <row r="476">
          <cell r="B476" t="str">
            <v>HPLBIO</v>
          </cell>
          <cell r="C476" t="str">
            <v>VAR_ncap</v>
          </cell>
          <cell r="D476" t="str">
            <v>-</v>
          </cell>
          <cell r="I476">
            <v>5.2441515766698497E-2</v>
          </cell>
          <cell r="J476">
            <v>4.1550740467812602E-3</v>
          </cell>
          <cell r="K476">
            <v>5.5209114441233297E-2</v>
          </cell>
        </row>
        <row r="477">
          <cell r="B477" t="str">
            <v>HPLBIO</v>
          </cell>
          <cell r="C477" t="str">
            <v>VAR_cap</v>
          </cell>
          <cell r="D477" t="str">
            <v>-</v>
          </cell>
          <cell r="I477">
            <v>0.11577841307147176</v>
          </cell>
          <cell r="J477">
            <v>0.11682107831490281</v>
          </cell>
          <cell r="K477">
            <v>0.115999909494532</v>
          </cell>
        </row>
        <row r="478">
          <cell r="B478" t="str">
            <v>G-INTC5</v>
          </cell>
          <cell r="C478" t="str">
            <v>VAR_fout</v>
          </cell>
          <cell r="D478" t="str">
            <v>ELC5</v>
          </cell>
          <cell r="I478">
            <v>99.250388416610193</v>
          </cell>
          <cell r="J478">
            <v>150.54167407200464</v>
          </cell>
          <cell r="K478">
            <v>146.94011371243232</v>
          </cell>
        </row>
        <row r="479">
          <cell r="B479" t="str">
            <v>G-INTC5</v>
          </cell>
          <cell r="C479" t="str">
            <v>VAR_fout</v>
          </cell>
          <cell r="D479" t="str">
            <v>ELC13</v>
          </cell>
          <cell r="I479">
            <v>0.26927583518788195</v>
          </cell>
          <cell r="J479">
            <v>0.14591166266146427</v>
          </cell>
          <cell r="K479">
            <v>0.14569079988676359</v>
          </cell>
        </row>
        <row r="480">
          <cell r="B480" t="str">
            <v>G-INTC5</v>
          </cell>
          <cell r="C480" t="str">
            <v>VAR_fin</v>
          </cell>
          <cell r="D480" t="str">
            <v>ELC35</v>
          </cell>
          <cell r="I480">
            <v>103.25288666666152</v>
          </cell>
          <cell r="J480">
            <v>155.78068313028729</v>
          </cell>
          <cell r="K480">
            <v>150.97644610776749</v>
          </cell>
        </row>
        <row r="481">
          <cell r="B481" t="str">
            <v>G-INTC5</v>
          </cell>
          <cell r="C481" t="str">
            <v>VAR_ncap</v>
          </cell>
          <cell r="D481" t="str">
            <v>-</v>
          </cell>
          <cell r="I481">
            <v>4.50858891394809E-5</v>
          </cell>
          <cell r="J481">
            <v>6.7613771274897903E-5</v>
          </cell>
          <cell r="K481">
            <v>1.7686464722182501E-4</v>
          </cell>
        </row>
        <row r="482">
          <cell r="B482" t="str">
            <v>G-INTC5</v>
          </cell>
          <cell r="C482" t="str">
            <v>VAR_cap</v>
          </cell>
          <cell r="D482" t="str">
            <v>-</v>
          </cell>
          <cell r="I482">
            <v>12.649381775402851</v>
          </cell>
          <cell r="J482">
            <v>12.649410041337928</v>
          </cell>
          <cell r="K482">
            <v>12.649535510078683</v>
          </cell>
        </row>
        <row r="483">
          <cell r="B483" t="str">
            <v>D-SLFO</v>
          </cell>
          <cell r="C483" t="str">
            <v>VAR_fout</v>
          </cell>
          <cell r="D483" t="str">
            <v>CO2</v>
          </cell>
          <cell r="I483">
            <v>668.99178546768803</v>
          </cell>
          <cell r="J483">
            <v>270.53835389963098</v>
          </cell>
          <cell r="K483">
            <v>1.7643240482851201E-2</v>
          </cell>
        </row>
        <row r="484">
          <cell r="B484" t="str">
            <v>D-SLFO</v>
          </cell>
          <cell r="C484" t="str">
            <v>VAR_fout</v>
          </cell>
          <cell r="D484" t="str">
            <v>SLFO</v>
          </cell>
          <cell r="I484">
            <v>8.9454988628790684</v>
          </cell>
          <cell r="J484">
            <v>3.6180722165571817</v>
          </cell>
          <cell r="K484">
            <v>0.20421946148762851</v>
          </cell>
        </row>
        <row r="485">
          <cell r="B485" t="str">
            <v>D-SLFO</v>
          </cell>
          <cell r="C485" t="str">
            <v>VAR_fin</v>
          </cell>
          <cell r="D485" t="str">
            <v>LFO</v>
          </cell>
          <cell r="I485">
            <v>9.0772291108234384</v>
          </cell>
          <cell r="J485">
            <v>3.6708053446354278</v>
          </cell>
          <cell r="K485">
            <v>2.3939267955021994E-4</v>
          </cell>
        </row>
        <row r="486">
          <cell r="B486" t="str">
            <v>D-SLFO</v>
          </cell>
          <cell r="C486" t="str">
            <v>VAR_fin</v>
          </cell>
          <cell r="D486" t="str">
            <v>BDS</v>
          </cell>
          <cell r="I486">
            <v>2.023708977273023E-2</v>
          </cell>
          <cell r="J486">
            <v>8.7957239744529923E-3</v>
          </cell>
          <cell r="K486">
            <v>0.20748183970406789</v>
          </cell>
        </row>
        <row r="487">
          <cell r="B487" t="str">
            <v>D-RCOA</v>
          </cell>
          <cell r="C487" t="str">
            <v>VAR_fout</v>
          </cell>
          <cell r="D487" t="str">
            <v>CO2</v>
          </cell>
        </row>
        <row r="488">
          <cell r="B488" t="str">
            <v>D-RCOA</v>
          </cell>
          <cell r="C488" t="str">
            <v>VAR_fout</v>
          </cell>
          <cell r="D488" t="str">
            <v>RCOA</v>
          </cell>
        </row>
        <row r="489">
          <cell r="B489" t="str">
            <v>D-RCOA</v>
          </cell>
          <cell r="C489" t="str">
            <v>VAR_fin</v>
          </cell>
          <cell r="D489" t="str">
            <v>COA</v>
          </cell>
        </row>
        <row r="490">
          <cell r="B490" t="str">
            <v>EHYD-RUN00</v>
          </cell>
          <cell r="C490" t="str">
            <v>VAR_fout</v>
          </cell>
          <cell r="D490" t="str">
            <v>ELC13</v>
          </cell>
          <cell r="I490">
            <v>51.057301001507021</v>
          </cell>
          <cell r="J490">
            <v>49.96122450350056</v>
          </cell>
          <cell r="K490">
            <v>47.774179370897002</v>
          </cell>
        </row>
        <row r="491">
          <cell r="B491" t="str">
            <v>EHYD-RUN00</v>
          </cell>
          <cell r="C491" t="str">
            <v>VAR_fin</v>
          </cell>
          <cell r="D491" t="str">
            <v>HYDR</v>
          </cell>
          <cell r="I491">
            <v>51.057301001507021</v>
          </cell>
          <cell r="J491">
            <v>49.96122450350056</v>
          </cell>
          <cell r="K491">
            <v>47.774179370897002</v>
          </cell>
        </row>
        <row r="492">
          <cell r="B492" t="str">
            <v>EHYD-RUN00</v>
          </cell>
          <cell r="C492" t="str">
            <v>VAR_cap</v>
          </cell>
          <cell r="D492" t="str">
            <v>-</v>
          </cell>
          <cell r="I492">
            <v>3.9647700000000001</v>
          </cell>
          <cell r="J492">
            <v>3.9647700000000001</v>
          </cell>
          <cell r="K492">
            <v>3.9647700000000001</v>
          </cell>
        </row>
        <row r="493">
          <cell r="B493" t="str">
            <v>HPLELCHP</v>
          </cell>
          <cell r="C493" t="str">
            <v>VAR_fout</v>
          </cell>
          <cell r="D493" t="str">
            <v>LTH</v>
          </cell>
          <cell r="I493">
            <v>9.1324573942034171</v>
          </cell>
          <cell r="J493">
            <v>9.5985045072911088</v>
          </cell>
          <cell r="K493">
            <v>10.602988432671859</v>
          </cell>
        </row>
        <row r="494">
          <cell r="B494" t="str">
            <v>HPLELCHP</v>
          </cell>
          <cell r="C494" t="str">
            <v>VAR_fin</v>
          </cell>
          <cell r="D494" t="str">
            <v>ELC35</v>
          </cell>
          <cell r="I494">
            <v>3.0441524647344704</v>
          </cell>
          <cell r="J494">
            <v>3.1995015024303708</v>
          </cell>
          <cell r="K494">
            <v>3.5343294775572867</v>
          </cell>
        </row>
        <row r="495">
          <cell r="B495" t="str">
            <v>HPLELCHP</v>
          </cell>
          <cell r="C495" t="str">
            <v>VAR_fin</v>
          </cell>
          <cell r="D495" t="str">
            <v>WWTPCC</v>
          </cell>
          <cell r="I495">
            <v>18.264914788406902</v>
          </cell>
          <cell r="J495">
            <v>19.1970090145822</v>
          </cell>
          <cell r="K495">
            <v>21.2059768653437</v>
          </cell>
        </row>
        <row r="496">
          <cell r="B496" t="str">
            <v>HPLELCHP</v>
          </cell>
          <cell r="C496" t="str">
            <v>VAR_ncap</v>
          </cell>
          <cell r="D496" t="str">
            <v>-</v>
          </cell>
          <cell r="I496">
            <v>2.8734635112977299E-2</v>
          </cell>
          <cell r="J496">
            <v>0.19511529893120499</v>
          </cell>
          <cell r="K496">
            <v>0.389944213487186</v>
          </cell>
        </row>
        <row r="497">
          <cell r="B497" t="str">
            <v>HPLELCHP</v>
          </cell>
          <cell r="C497" t="str">
            <v>VAR_cap</v>
          </cell>
          <cell r="D497" t="str">
            <v>-</v>
          </cell>
          <cell r="I497">
            <v>0.56528202829337859</v>
          </cell>
          <cell r="J497">
            <v>0.59451350896939847</v>
          </cell>
          <cell r="K497">
            <v>0.65513600237225877</v>
          </cell>
        </row>
        <row r="498">
          <cell r="B498" t="str">
            <v>D-ITOT_LTH</v>
          </cell>
          <cell r="C498" t="str">
            <v>VAR_fout</v>
          </cell>
          <cell r="D498" t="str">
            <v>ITOT_LTH_DH</v>
          </cell>
          <cell r="I498">
            <v>7.6367024794580445</v>
          </cell>
          <cell r="J498">
            <v>7.6506805608080191</v>
          </cell>
          <cell r="K498">
            <v>9.6681115637321895</v>
          </cell>
        </row>
        <row r="499">
          <cell r="B499" t="str">
            <v>D-ITOT_LTH</v>
          </cell>
          <cell r="C499" t="str">
            <v>VAR_fin</v>
          </cell>
          <cell r="D499" t="str">
            <v>LTH</v>
          </cell>
          <cell r="I499">
            <v>8.2857200875786887</v>
          </cell>
          <cell r="J499">
            <v>8.2954450556903776</v>
          </cell>
          <cell r="K499">
            <v>10.469171289627704</v>
          </cell>
        </row>
        <row r="500">
          <cell r="B500" t="str">
            <v>D-ITOT_LTH</v>
          </cell>
          <cell r="C500" t="str">
            <v>VAR_ncap</v>
          </cell>
          <cell r="D500" t="str">
            <v>-</v>
          </cell>
          <cell r="I500">
            <v>1.22682413849285E-5</v>
          </cell>
          <cell r="J500">
            <v>1.47062413834973E-5</v>
          </cell>
          <cell r="K500">
            <v>1.09491297772493E-5</v>
          </cell>
        </row>
        <row r="501">
          <cell r="B501" t="str">
            <v>D-ITOT_LTH</v>
          </cell>
          <cell r="C501" t="str">
            <v>VAR_cap</v>
          </cell>
          <cell r="D501" t="str">
            <v>-</v>
          </cell>
          <cell r="I501">
            <v>0.79566637045612498</v>
          </cell>
          <cell r="J501">
            <v>0.79568107669750798</v>
          </cell>
          <cell r="K501">
            <v>0.79569202582728604</v>
          </cell>
        </row>
        <row r="502">
          <cell r="B502" t="str">
            <v>D-IH2</v>
          </cell>
          <cell r="C502" t="str">
            <v>VAR_fout</v>
          </cell>
          <cell r="D502" t="str">
            <v>IH2</v>
          </cell>
          <cell r="I502">
            <v>1.4977679887262378</v>
          </cell>
          <cell r="J502">
            <v>1.6124757859400765</v>
          </cell>
          <cell r="K502">
            <v>2.2585490589974029</v>
          </cell>
        </row>
        <row r="503">
          <cell r="B503" t="str">
            <v>D-IH2</v>
          </cell>
          <cell r="C503" t="str">
            <v>VAR_fin</v>
          </cell>
          <cell r="D503" t="str">
            <v>H2</v>
          </cell>
          <cell r="I503">
            <v>1.5091785664258217</v>
          </cell>
          <cell r="J503">
            <v>1.6247602521475668</v>
          </cell>
          <cell r="K503">
            <v>2.2757555620873338</v>
          </cell>
        </row>
        <row r="504">
          <cell r="B504" t="str">
            <v>D-IH2</v>
          </cell>
          <cell r="C504" t="str">
            <v>VAR_ncap</v>
          </cell>
          <cell r="D504" t="str">
            <v>-</v>
          </cell>
          <cell r="I504">
            <v>5.8040984453546503E-2</v>
          </cell>
          <cell r="J504">
            <v>7.7180742302578598E-3</v>
          </cell>
          <cell r="K504">
            <v>3.87802187436318E-2</v>
          </cell>
        </row>
        <row r="505">
          <cell r="B505" t="str">
            <v>D-IH2</v>
          </cell>
          <cell r="C505" t="str">
            <v>VAR_cap</v>
          </cell>
          <cell r="D505" t="str">
            <v>-</v>
          </cell>
          <cell r="I505">
            <v>7.0954518053419693E-2</v>
          </cell>
          <cell r="J505">
            <v>7.8672592283677595E-2</v>
          </cell>
          <cell r="K505">
            <v>0.11745281102730901</v>
          </cell>
        </row>
        <row r="506">
          <cell r="B506" t="str">
            <v>RHEM-ESOLPV</v>
          </cell>
          <cell r="C506" t="str">
            <v>VAR_fout</v>
          </cell>
          <cell r="D506" t="str">
            <v>RHEM_SOL_ELC</v>
          </cell>
          <cell r="I506">
            <v>1.7345327460987314</v>
          </cell>
          <cell r="J506">
            <v>1.8232793246819439</v>
          </cell>
          <cell r="K506">
            <v>2.0141655938636571</v>
          </cell>
        </row>
        <row r="507">
          <cell r="B507" t="str">
            <v>RHEM-ESOLPV</v>
          </cell>
          <cell r="C507" t="str">
            <v>VAR_fin</v>
          </cell>
          <cell r="D507" t="str">
            <v>SOL</v>
          </cell>
          <cell r="I507">
            <v>1.7345327460987314</v>
          </cell>
          <cell r="J507">
            <v>1.8232793246819439</v>
          </cell>
          <cell r="K507">
            <v>2.0141655938636571</v>
          </cell>
        </row>
        <row r="508">
          <cell r="B508" t="str">
            <v>RHEM-ESOLPV</v>
          </cell>
          <cell r="C508" t="str">
            <v>VAR_fin</v>
          </cell>
          <cell r="D508" t="str">
            <v>SOLPVC</v>
          </cell>
          <cell r="I508">
            <v>1.7345327460987301</v>
          </cell>
          <cell r="J508">
            <v>1.8232793246819401</v>
          </cell>
          <cell r="K508">
            <v>2.0141655938636598</v>
          </cell>
        </row>
        <row r="509">
          <cell r="B509" t="str">
            <v>RHEM-ESOLPV</v>
          </cell>
          <cell r="C509" t="str">
            <v>VAR_ncap</v>
          </cell>
          <cell r="D509" t="str">
            <v>-</v>
          </cell>
          <cell r="I509">
            <v>0.116023255045183</v>
          </cell>
          <cell r="J509">
            <v>0.25057412588859501</v>
          </cell>
          <cell r="K509">
            <v>0.23742161127759201</v>
          </cell>
        </row>
        <row r="510">
          <cell r="B510" t="str">
            <v>RHEM-ESOLPV</v>
          </cell>
          <cell r="C510" t="str">
            <v>VAR_cap</v>
          </cell>
          <cell r="D510" t="str">
            <v>-</v>
          </cell>
          <cell r="I510">
            <v>0.50007852922584295</v>
          </cell>
          <cell r="J510">
            <v>0.52566423614242896</v>
          </cell>
          <cell r="K510">
            <v>0.58065841130596196</v>
          </cell>
        </row>
        <row r="511">
          <cell r="B511" t="str">
            <v>HPLNUC</v>
          </cell>
          <cell r="C511" t="str">
            <v>VAR_fout</v>
          </cell>
          <cell r="D511" t="str">
            <v>LTH</v>
          </cell>
          <cell r="I511">
            <v>0.83867184931103167</v>
          </cell>
          <cell r="J511">
            <v>0.80212846524232262</v>
          </cell>
          <cell r="K511">
            <v>0.27041947685508616</v>
          </cell>
        </row>
        <row r="512">
          <cell r="B512" t="str">
            <v>HPLNUC</v>
          </cell>
          <cell r="C512" t="str">
            <v>VAR_fin</v>
          </cell>
          <cell r="D512" t="str">
            <v>URN</v>
          </cell>
          <cell r="I512">
            <v>0.83867184931103167</v>
          </cell>
          <cell r="J512">
            <v>0.80212846524232262</v>
          </cell>
          <cell r="K512">
            <v>0.27041947685508616</v>
          </cell>
        </row>
        <row r="513">
          <cell r="B513" t="str">
            <v>HPLNUC</v>
          </cell>
          <cell r="C513" t="str">
            <v>VAR_cap</v>
          </cell>
          <cell r="D513" t="str">
            <v>-</v>
          </cell>
          <cell r="I513">
            <v>0.120558721922211</v>
          </cell>
          <cell r="J513">
            <v>0.120558721922211</v>
          </cell>
          <cell r="K513">
            <v>0.10944824367396699</v>
          </cell>
        </row>
        <row r="514">
          <cell r="B514" t="str">
            <v>ITOT-CHPWODCCS</v>
          </cell>
          <cell r="C514" t="str">
            <v>VAR_fout</v>
          </cell>
          <cell r="D514" t="str">
            <v>CO2_O</v>
          </cell>
          <cell r="J514">
            <v>272.63267959283155</v>
          </cell>
          <cell r="K514">
            <v>645.38544797974612</v>
          </cell>
        </row>
        <row r="515">
          <cell r="B515" t="str">
            <v>ITOT-CHPWODCCS</v>
          </cell>
          <cell r="C515" t="str">
            <v>VAR_fout</v>
          </cell>
          <cell r="D515" t="str">
            <v>CO2</v>
          </cell>
          <cell r="J515">
            <v>-272.63267959283201</v>
          </cell>
          <cell r="K515">
            <v>-645.38544797974703</v>
          </cell>
        </row>
        <row r="516">
          <cell r="B516" t="str">
            <v>ITOT-CHPWODCCS</v>
          </cell>
          <cell r="C516" t="str">
            <v>VAR_fout</v>
          </cell>
          <cell r="D516" t="str">
            <v>ITOT_LTH_CHP</v>
          </cell>
          <cell r="J516">
            <v>1.9408369694728083</v>
          </cell>
          <cell r="K516">
            <v>4.7842678693333998</v>
          </cell>
        </row>
        <row r="517">
          <cell r="B517" t="str">
            <v>ITOT-CHPWODCCS</v>
          </cell>
          <cell r="C517" t="str">
            <v>VAR_fout</v>
          </cell>
          <cell r="D517" t="str">
            <v>ITOT_KEV_WOD_ELC_CHP</v>
          </cell>
          <cell r="J517">
            <v>0.91748656738714307</v>
          </cell>
          <cell r="K517">
            <v>2.2616539018666946</v>
          </cell>
        </row>
        <row r="518">
          <cell r="B518" t="str">
            <v>ITOT-CHPWODCCS</v>
          </cell>
          <cell r="C518" t="str">
            <v>VAR_fin</v>
          </cell>
          <cell r="D518" t="str">
            <v>IWOD</v>
          </cell>
          <cell r="J518">
            <v>2.7550555101686158</v>
          </cell>
          <cell r="K518">
            <v>6.4900569950982732</v>
          </cell>
        </row>
        <row r="519">
          <cell r="B519" t="str">
            <v>ITOT-CHPWODCCS</v>
          </cell>
          <cell r="C519" t="str">
            <v>VAR_ncap</v>
          </cell>
          <cell r="D519" t="str">
            <v>-</v>
          </cell>
          <cell r="J519">
            <v>3.63461080228209E-2</v>
          </cell>
          <cell r="K519">
            <v>5.9883858784111399E-2</v>
          </cell>
        </row>
        <row r="520">
          <cell r="B520" t="str">
            <v>ITOT-CHPWODCCS</v>
          </cell>
          <cell r="C520" t="str">
            <v>VAR_cap</v>
          </cell>
          <cell r="D520" t="str">
            <v>-</v>
          </cell>
          <cell r="J520">
            <v>3.63461080228209E-2</v>
          </cell>
          <cell r="K520">
            <v>8.6261447838681296E-2</v>
          </cell>
        </row>
        <row r="521">
          <cell r="B521" t="str">
            <v>SUP_WODBIO</v>
          </cell>
          <cell r="C521" t="str">
            <v>VAR_fout</v>
          </cell>
          <cell r="D521" t="str">
            <v>ELC35</v>
          </cell>
          <cell r="I521">
            <v>1.4339588170945996E-3</v>
          </cell>
          <cell r="J521">
            <v>1.6109080165094885E-3</v>
          </cell>
          <cell r="K521">
            <v>1.752735759564393E-3</v>
          </cell>
        </row>
        <row r="522">
          <cell r="B522" t="str">
            <v>SUP_WODBIO</v>
          </cell>
          <cell r="C522" t="str">
            <v>VAR_fout</v>
          </cell>
          <cell r="D522" t="str">
            <v>BIO</v>
          </cell>
          <cell r="I522">
            <v>3.5848970427364922E-2</v>
          </cell>
          <cell r="J522">
            <v>4.0272700412737124E-2</v>
          </cell>
          <cell r="K522">
            <v>4.381839398910975E-2</v>
          </cell>
        </row>
        <row r="523">
          <cell r="B523" t="str">
            <v>SUP_WODBIO</v>
          </cell>
          <cell r="C523" t="str">
            <v>VAR_fout</v>
          </cell>
          <cell r="D523" t="str">
            <v>LTH</v>
          </cell>
          <cell r="I523">
            <v>4.3018764512837981E-3</v>
          </cell>
          <cell r="J523">
            <v>4.8327240495284647E-3</v>
          </cell>
          <cell r="K523">
            <v>5.258207278693177E-3</v>
          </cell>
        </row>
        <row r="524">
          <cell r="B524" t="str">
            <v>SUP_WODBIO</v>
          </cell>
          <cell r="C524" t="str">
            <v>VAR_fin</v>
          </cell>
          <cell r="D524" t="str">
            <v>CWOD</v>
          </cell>
          <cell r="I524">
            <v>4.8396110076942681E-2</v>
          </cell>
          <cell r="J524">
            <v>5.4368145557195192E-2</v>
          </cell>
          <cell r="K524">
            <v>5.9154831885298173E-2</v>
          </cell>
        </row>
        <row r="525">
          <cell r="B525" t="str">
            <v>SUP_WODBIO</v>
          </cell>
          <cell r="C525" t="str">
            <v>VAR_ncap</v>
          </cell>
          <cell r="D525" t="str">
            <v>-</v>
          </cell>
          <cell r="I525">
            <v>9.7187464803777704E-4</v>
          </cell>
          <cell r="J525">
            <v>5.7296032895751798E-4</v>
          </cell>
          <cell r="K525">
            <v>9.5324819045444905E-4</v>
          </cell>
        </row>
        <row r="526">
          <cell r="B526" t="str">
            <v>SUP_WODBIO</v>
          </cell>
          <cell r="C526" t="str">
            <v>VAR_cap</v>
          </cell>
          <cell r="D526" t="str">
            <v>-</v>
          </cell>
          <cell r="I526">
            <v>2.9513630518373853E-3</v>
          </cell>
          <cell r="J526">
            <v>2.6784878499725574E-3</v>
          </cell>
          <cell r="K526">
            <v>2.3070860438855418E-3</v>
          </cell>
        </row>
        <row r="527">
          <cell r="B527" t="str">
            <v>D-RLFO</v>
          </cell>
          <cell r="C527" t="str">
            <v>VAR_fout</v>
          </cell>
          <cell r="D527" t="str">
            <v>CO2</v>
          </cell>
          <cell r="I527">
            <v>1082.5552504227501</v>
          </cell>
          <cell r="J527">
            <v>389.142826383532</v>
          </cell>
          <cell r="K527">
            <v>2.4629459815649301E-2</v>
          </cell>
        </row>
        <row r="528">
          <cell r="B528" t="str">
            <v>D-RLFO</v>
          </cell>
          <cell r="C528" t="str">
            <v>VAR_fout</v>
          </cell>
          <cell r="D528" t="str">
            <v>RLFO</v>
          </cell>
          <cell r="I528">
            <v>14.463481867028269</v>
          </cell>
          <cell r="J528">
            <v>5.2009968378949587</v>
          </cell>
          <cell r="K528">
            <v>0.44806656258876193</v>
          </cell>
        </row>
        <row r="529">
          <cell r="B529" t="str">
            <v>D-RLFO</v>
          </cell>
          <cell r="C529" t="str">
            <v>VAR_fin</v>
          </cell>
          <cell r="D529" t="str">
            <v>LFO</v>
          </cell>
          <cell r="I529">
            <v>14.688673682805264</v>
          </cell>
          <cell r="J529">
            <v>5.2800926239285193</v>
          </cell>
          <cell r="K529">
            <v>3.3418534349592048E-4</v>
          </cell>
        </row>
        <row r="530">
          <cell r="B530" t="str">
            <v>D-RLFO</v>
          </cell>
          <cell r="C530" t="str">
            <v>VAR_fin</v>
          </cell>
          <cell r="D530" t="str">
            <v>BDS</v>
          </cell>
          <cell r="I530">
            <v>2.0475468697650146E-2</v>
          </cell>
          <cell r="J530">
            <v>9.2491457885526592E-3</v>
          </cell>
          <cell r="K530">
            <v>0.45551744590864029</v>
          </cell>
        </row>
        <row r="531">
          <cell r="B531" t="str">
            <v>G-INTC-EXP00-IT</v>
          </cell>
          <cell r="C531" t="str">
            <v>VAR_fout</v>
          </cell>
          <cell r="D531" t="str">
            <v>ELC_E-IT</v>
          </cell>
          <cell r="I531">
            <v>38.691671584989884</v>
          </cell>
          <cell r="J531">
            <v>21.737315959848377</v>
          </cell>
          <cell r="K531">
            <v>15.842580206303362</v>
          </cell>
        </row>
        <row r="532">
          <cell r="B532" t="str">
            <v>G-INTC-EXP00-IT</v>
          </cell>
          <cell r="C532" t="str">
            <v>VAR_fin</v>
          </cell>
          <cell r="D532" t="str">
            <v>ELC</v>
          </cell>
          <cell r="I532">
            <v>38.691671584989884</v>
          </cell>
          <cell r="J532">
            <v>21.737315959848377</v>
          </cell>
          <cell r="K532">
            <v>15.842580206303362</v>
          </cell>
        </row>
        <row r="533">
          <cell r="B533" t="str">
            <v>G-INTC-EXP00-IT</v>
          </cell>
          <cell r="C533" t="str">
            <v>VAR_ncap</v>
          </cell>
          <cell r="D533" t="str">
            <v>-</v>
          </cell>
          <cell r="I533">
            <v>4.2120657108985202E-5</v>
          </cell>
          <cell r="J533">
            <v>5.6816460117558799E-5</v>
          </cell>
          <cell r="K533">
            <v>7.2593481515922595E-5</v>
          </cell>
        </row>
        <row r="534">
          <cell r="B534" t="str">
            <v>G-INTC-EXP00-IT</v>
          </cell>
          <cell r="C534" t="str">
            <v>VAR_cap</v>
          </cell>
          <cell r="D534" t="str">
            <v>-</v>
          </cell>
          <cell r="I534">
            <v>3.7498211310043255</v>
          </cell>
          <cell r="J534">
            <v>2.4000047283886135</v>
          </cell>
          <cell r="K534">
            <v>2.4000024928599046</v>
          </cell>
        </row>
        <row r="535">
          <cell r="B535" t="str">
            <v>EWOD-CCS</v>
          </cell>
          <cell r="C535" t="str">
            <v>VAR_fout</v>
          </cell>
          <cell r="D535" t="str">
            <v>CO2_O</v>
          </cell>
          <cell r="J535">
            <v>10.390237927375019</v>
          </cell>
          <cell r="K535">
            <v>32.546178502391463</v>
          </cell>
        </row>
        <row r="536">
          <cell r="B536" t="str">
            <v>EWOD-CCS</v>
          </cell>
          <cell r="C536" t="str">
            <v>VAR_fout</v>
          </cell>
          <cell r="D536" t="str">
            <v>CO2</v>
          </cell>
          <cell r="J536">
            <v>-10.390237927375001</v>
          </cell>
          <cell r="K536">
            <v>-32.546178502391399</v>
          </cell>
        </row>
        <row r="537">
          <cell r="B537" t="str">
            <v>EWOD-CCS</v>
          </cell>
          <cell r="C537" t="str">
            <v>VAR_fout</v>
          </cell>
          <cell r="D537" t="str">
            <v>ELC13</v>
          </cell>
          <cell r="J537">
            <v>2.3028334501001637E-2</v>
          </cell>
          <cell r="K537">
            <v>7.2133505557916325E-2</v>
          </cell>
        </row>
        <row r="538">
          <cell r="B538" t="str">
            <v>EWOD-CCS</v>
          </cell>
          <cell r="C538" t="str">
            <v>VAR_fin</v>
          </cell>
          <cell r="D538" t="str">
            <v>EWOD</v>
          </cell>
          <cell r="J538">
            <v>0.12287437561660018</v>
          </cell>
          <cell r="K538">
            <v>0.29690340179098562</v>
          </cell>
        </row>
        <row r="539">
          <cell r="B539" t="str">
            <v>EWOD-CCS</v>
          </cell>
          <cell r="C539" t="str">
            <v>VAR_ncap</v>
          </cell>
          <cell r="D539" t="str">
            <v>-</v>
          </cell>
          <cell r="J539">
            <v>6.0508899905282899E-3</v>
          </cell>
          <cell r="K539">
            <v>2.1863565810422099E-5</v>
          </cell>
        </row>
        <row r="540">
          <cell r="B540" t="str">
            <v>EWOD-CCS</v>
          </cell>
          <cell r="C540" t="str">
            <v>VAR_cap</v>
          </cell>
          <cell r="D540" t="str">
            <v>-</v>
          </cell>
          <cell r="J540">
            <v>2.9134369945228501E-3</v>
          </cell>
          <cell r="K540">
            <v>6.0612384397514254E-3</v>
          </cell>
        </row>
        <row r="541">
          <cell r="B541" t="str">
            <v>EOIL-ENG</v>
          </cell>
          <cell r="C541" t="str">
            <v>VAR_fout</v>
          </cell>
          <cell r="D541" t="str">
            <v>ELC35</v>
          </cell>
          <cell r="I541">
            <v>2.1340595940032469E-2</v>
          </cell>
          <cell r="J541">
            <v>8.4028880105983583E-2</v>
          </cell>
          <cell r="K541">
            <v>1.4810085520312807E-3</v>
          </cell>
        </row>
        <row r="542">
          <cell r="B542" t="str">
            <v>EOIL-ENG</v>
          </cell>
          <cell r="C542" t="str">
            <v>VAR_fout</v>
          </cell>
          <cell r="D542" t="str">
            <v>CO2_E</v>
          </cell>
          <cell r="I542">
            <v>5.4026639834178303</v>
          </cell>
          <cell r="J542">
            <v>21.683492513942898</v>
          </cell>
          <cell r="K542">
            <v>0.38153305576943702</v>
          </cell>
        </row>
        <row r="543">
          <cell r="B543" t="str">
            <v>EOIL-ENG</v>
          </cell>
          <cell r="C543" t="str">
            <v>VAR_fin</v>
          </cell>
          <cell r="D543" t="str">
            <v>ELFO</v>
          </cell>
          <cell r="I543">
            <v>7.3306159883552699E-2</v>
          </cell>
          <cell r="J543">
            <v>0.29421292420546674</v>
          </cell>
          <cell r="K543">
            <v>5.1768392913085059E-3</v>
          </cell>
        </row>
        <row r="544">
          <cell r="B544" t="str">
            <v>EOIL-ENG</v>
          </cell>
          <cell r="C544" t="str">
            <v>VAR_ncap</v>
          </cell>
          <cell r="D544" t="str">
            <v>-</v>
          </cell>
          <cell r="I544">
            <v>1.4268924958946799E-2</v>
          </cell>
          <cell r="J544">
            <v>2.25951633836479E-4</v>
          </cell>
          <cell r="K544">
            <v>2.4991781040326101E-3</v>
          </cell>
        </row>
        <row r="545">
          <cell r="B545" t="str">
            <v>EOIL-ENG</v>
          </cell>
          <cell r="C545" t="str">
            <v>VAR_cap</v>
          </cell>
          <cell r="D545" t="str">
            <v>-</v>
          </cell>
          <cell r="I545">
            <v>5.8703195739460749E-2</v>
          </cell>
          <cell r="J545">
            <v>5.8678905749573421E-2</v>
          </cell>
          <cell r="K545">
            <v>3.6716948831285671E-2</v>
          </cell>
        </row>
        <row r="546">
          <cell r="B546" t="str">
            <v>D-SWOD</v>
          </cell>
          <cell r="C546" t="str">
            <v>VAR_fout</v>
          </cell>
          <cell r="D546" t="str">
            <v>SWOD</v>
          </cell>
          <cell r="I546">
            <v>9.6820619667168781</v>
          </cell>
          <cell r="J546">
            <v>8.1679571052954785</v>
          </cell>
          <cell r="K546">
            <v>5.1491903823731384</v>
          </cell>
        </row>
        <row r="547">
          <cell r="B547" t="str">
            <v>D-SWOD</v>
          </cell>
          <cell r="C547" t="str">
            <v>VAR_fin</v>
          </cell>
          <cell r="D547" t="str">
            <v>WOD</v>
          </cell>
          <cell r="I547">
            <v>9.6820619667168781</v>
          </cell>
          <cell r="J547">
            <v>8.1679571052954785</v>
          </cell>
          <cell r="K547">
            <v>5.1491903823731384</v>
          </cell>
        </row>
        <row r="548">
          <cell r="B548" t="str">
            <v>SCOM-CHPWOD</v>
          </cell>
          <cell r="C548" t="str">
            <v>VAR_fout</v>
          </cell>
          <cell r="D548" t="str">
            <v>SCOM_KEV_WOD_ELC_CHP</v>
          </cell>
          <cell r="I548">
            <v>3.9596256347003984E-2</v>
          </cell>
          <cell r="J548">
            <v>4.3958409576891642E-2</v>
          </cell>
          <cell r="K548">
            <v>1.6503721029370137E-2</v>
          </cell>
        </row>
        <row r="549">
          <cell r="B549" t="str">
            <v>SCOM-CHPWOD</v>
          </cell>
          <cell r="C549" t="str">
            <v>VAR_fout</v>
          </cell>
          <cell r="D549" t="str">
            <v>SCOM_LTH_CHPWOD</v>
          </cell>
          <cell r="I549">
            <v>6.1917661163724491E-2</v>
          </cell>
          <cell r="J549">
            <v>6.7224797774863287E-2</v>
          </cell>
          <cell r="K549">
            <v>2.4237299664438283E-2</v>
          </cell>
        </row>
        <row r="550">
          <cell r="B550" t="str">
            <v>SCOM-CHPWOD</v>
          </cell>
          <cell r="C550" t="str">
            <v>VAR_fin</v>
          </cell>
          <cell r="D550" t="str">
            <v>SWOD</v>
          </cell>
          <cell r="I550">
            <v>0.14520374981118137</v>
          </cell>
          <cell r="J550">
            <v>0.15661989854699288</v>
          </cell>
          <cell r="K550">
            <v>6.2681158707551657E-2</v>
          </cell>
        </row>
        <row r="551">
          <cell r="B551" t="str">
            <v>SCOM-CHPWOD</v>
          </cell>
          <cell r="C551" t="str">
            <v>VAR_ncap</v>
          </cell>
          <cell r="D551" t="str">
            <v>-</v>
          </cell>
          <cell r="I551">
            <v>2.14462284013136E-3</v>
          </cell>
          <cell r="J551">
            <v>5.7257370551312497E-4</v>
          </cell>
          <cell r="K551">
            <v>9.6177997560163903E-4</v>
          </cell>
        </row>
        <row r="552">
          <cell r="B552" t="str">
            <v>SCOM-CHPWOD</v>
          </cell>
          <cell r="C552" t="str">
            <v>VAR_cap</v>
          </cell>
          <cell r="D552" t="str">
            <v>-</v>
          </cell>
          <cell r="I552">
            <v>5.4452202171227553E-3</v>
          </cell>
          <cell r="J552">
            <v>4.9631851408722472E-3</v>
          </cell>
          <cell r="K552">
            <v>2.2776924859987308E-3</v>
          </cell>
        </row>
        <row r="553">
          <cell r="B553" t="str">
            <v>ENUC_BMGL</v>
          </cell>
          <cell r="C553" t="str">
            <v>VAR_fout</v>
          </cell>
          <cell r="D553" t="str">
            <v>ELC</v>
          </cell>
        </row>
        <row r="554">
          <cell r="B554" t="str">
            <v>ENUC_BMGL</v>
          </cell>
          <cell r="C554" t="str">
            <v>VAR_fin</v>
          </cell>
          <cell r="D554" t="str">
            <v>URN</v>
          </cell>
        </row>
        <row r="555">
          <cell r="B555" t="str">
            <v>ENUC_BMGL</v>
          </cell>
          <cell r="C555" t="str">
            <v>VAR_cap</v>
          </cell>
          <cell r="D555" t="str">
            <v>-</v>
          </cell>
        </row>
        <row r="556">
          <cell r="B556" t="str">
            <v>D-RSH2R</v>
          </cell>
          <cell r="C556" t="str">
            <v>VAR_fout</v>
          </cell>
          <cell r="D556" t="str">
            <v>RSH2</v>
          </cell>
          <cell r="I556">
            <v>1.7498846292292376E-2</v>
          </cell>
          <cell r="J556">
            <v>2.2498693172645065E-2</v>
          </cell>
          <cell r="K556">
            <v>1.6268792784959255E-2</v>
          </cell>
        </row>
        <row r="557">
          <cell r="B557" t="str">
            <v>D-RSH2R</v>
          </cell>
          <cell r="C557" t="str">
            <v>VAR_fin</v>
          </cell>
          <cell r="D557" t="str">
            <v>H2</v>
          </cell>
          <cell r="I557">
            <v>1.7498846292292376E-2</v>
          </cell>
          <cell r="J557">
            <v>2.2498693172645065E-2</v>
          </cell>
          <cell r="K557">
            <v>1.6268792784959255E-2</v>
          </cell>
        </row>
        <row r="558">
          <cell r="B558" t="str">
            <v>D-RSH2R</v>
          </cell>
          <cell r="C558" t="str">
            <v>VAR_ncap</v>
          </cell>
          <cell r="D558" t="str">
            <v>-</v>
          </cell>
          <cell r="I558">
            <v>2.5646601467903202E-3</v>
          </cell>
          <cell r="J558">
            <v>3.3073963675815999E-3</v>
          </cell>
          <cell r="K558">
            <v>1.5480372731360101E-3</v>
          </cell>
        </row>
        <row r="559">
          <cell r="B559" t="str">
            <v>D-RSH2R</v>
          </cell>
          <cell r="C559" t="str">
            <v>VAR_cap</v>
          </cell>
          <cell r="D559" t="str">
            <v>-</v>
          </cell>
          <cell r="I559">
            <v>4.2720119416601596E-3</v>
          </cell>
          <cell r="J559">
            <v>3.7616539052921201E-3</v>
          </cell>
          <cell r="K559">
            <v>2.6808908004377699E-3</v>
          </cell>
        </row>
        <row r="560">
          <cell r="B560" t="str">
            <v>ENGA-GTOC</v>
          </cell>
          <cell r="C560" t="str">
            <v>VAR_fout</v>
          </cell>
          <cell r="D560" t="str">
            <v>ELC13</v>
          </cell>
          <cell r="J560">
            <v>1.5614933086977324E-4</v>
          </cell>
          <cell r="K560">
            <v>9.4270316070121166E-2</v>
          </cell>
        </row>
        <row r="561">
          <cell r="B561" t="str">
            <v>ENGA-GTOC</v>
          </cell>
          <cell r="C561" t="str">
            <v>VAR_fout</v>
          </cell>
          <cell r="D561" t="str">
            <v>CO2_E</v>
          </cell>
          <cell r="J561">
            <v>2.8048962302176701E-2</v>
          </cell>
          <cell r="K561">
            <v>13.0495298326386</v>
          </cell>
        </row>
        <row r="562">
          <cell r="B562" t="str">
            <v>ENGA-GTOC</v>
          </cell>
          <cell r="C562" t="str">
            <v>VAR_fin</v>
          </cell>
          <cell r="D562" t="str">
            <v>ENGA</v>
          </cell>
          <cell r="J562">
            <v>4.9732202663433961E-4</v>
          </cell>
          <cell r="K562">
            <v>0.23137464242267117</v>
          </cell>
        </row>
        <row r="563">
          <cell r="B563" t="str">
            <v>ENGA-GTOC</v>
          </cell>
          <cell r="C563" t="str">
            <v>VAR_fin</v>
          </cell>
          <cell r="D563" t="str">
            <v>GTC</v>
          </cell>
          <cell r="I563">
            <v>4.7496237291702803E-3</v>
          </cell>
          <cell r="J563">
            <v>1.9769594627694124E-2</v>
          </cell>
          <cell r="K563">
            <v>4.6272158351105486E-2</v>
          </cell>
        </row>
        <row r="564">
          <cell r="B564" t="str">
            <v>ENGA-GTOC</v>
          </cell>
          <cell r="C564" t="str">
            <v>VAR_ncap</v>
          </cell>
          <cell r="D564" t="str">
            <v>-</v>
          </cell>
          <cell r="I564">
            <v>1.9722886896141899E-2</v>
          </cell>
          <cell r="J564">
            <v>3.8010258578420998E-4</v>
          </cell>
          <cell r="K564">
            <v>3.5608429971556499E-2</v>
          </cell>
        </row>
        <row r="565">
          <cell r="B565" t="str">
            <v>ENGA-GTOC</v>
          </cell>
          <cell r="C565" t="str">
            <v>VAR_cap</v>
          </cell>
          <cell r="D565" t="str">
            <v>-</v>
          </cell>
          <cell r="I565">
            <v>4.7496237291702803E-3</v>
          </cell>
          <cell r="J565">
            <v>1.976959462769419E-2</v>
          </cell>
          <cell r="K565">
            <v>4.6272158351105541E-2</v>
          </cell>
        </row>
        <row r="566">
          <cell r="B566" t="str">
            <v>D-RSH2</v>
          </cell>
          <cell r="C566" t="str">
            <v>VAR_fout</v>
          </cell>
          <cell r="D566" t="str">
            <v>RSH2</v>
          </cell>
          <cell r="I566">
            <v>1.6004515549405678E-2</v>
          </cell>
          <cell r="J566">
            <v>2.0346626785421047E-2</v>
          </cell>
          <cell r="K566">
            <v>1.8391633393441392E-2</v>
          </cell>
        </row>
        <row r="567">
          <cell r="B567" t="str">
            <v>D-RSH2</v>
          </cell>
          <cell r="C567" t="str">
            <v>VAR_fin</v>
          </cell>
          <cell r="D567" t="str">
            <v>H2</v>
          </cell>
          <cell r="I567">
            <v>1.6126444158906836E-2</v>
          </cell>
          <cell r="J567">
            <v>2.0501635283136987E-2</v>
          </cell>
          <cell r="K567">
            <v>1.8531747992923918E-2</v>
          </cell>
        </row>
        <row r="568">
          <cell r="B568" t="str">
            <v>D-RSH2</v>
          </cell>
          <cell r="C568" t="str">
            <v>VAR_ncap</v>
          </cell>
          <cell r="D568" t="str">
            <v>-</v>
          </cell>
          <cell r="I568">
            <v>1.6321243415363599E-3</v>
          </cell>
          <cell r="J568">
            <v>1.46879536421761E-4</v>
          </cell>
          <cell r="K568">
            <v>6.7172164353478404E-5</v>
          </cell>
        </row>
        <row r="569">
          <cell r="B569" t="str">
            <v>D-RSH2</v>
          </cell>
          <cell r="C569" t="str">
            <v>VAR_cap</v>
          </cell>
          <cell r="D569" t="str">
            <v>-</v>
          </cell>
          <cell r="I569">
            <v>4.6150249205050902E-3</v>
          </cell>
          <cell r="J569">
            <v>4.7619044569268496E-3</v>
          </cell>
          <cell r="K569">
            <v>4.82907662128033E-3</v>
          </cell>
        </row>
        <row r="570">
          <cell r="B570" t="str">
            <v>D-RWOD</v>
          </cell>
          <cell r="C570" t="str">
            <v>VAR_fout</v>
          </cell>
          <cell r="D570" t="str">
            <v>RWOD</v>
          </cell>
          <cell r="I570">
            <v>14.96573129962432</v>
          </cell>
          <cell r="J570">
            <v>12.998747023361833</v>
          </cell>
          <cell r="K570">
            <v>8.1202545810656233</v>
          </cell>
        </row>
        <row r="571">
          <cell r="B571" t="str">
            <v>D-RWOD</v>
          </cell>
          <cell r="C571" t="str">
            <v>VAR_fin</v>
          </cell>
          <cell r="D571" t="str">
            <v>WOD</v>
          </cell>
          <cell r="I571">
            <v>14.96573129962432</v>
          </cell>
          <cell r="J571">
            <v>12.998747023361833</v>
          </cell>
          <cell r="K571">
            <v>8.1202545810656233</v>
          </cell>
        </row>
        <row r="572">
          <cell r="B572" t="str">
            <v>CHPOIL</v>
          </cell>
          <cell r="C572" t="str">
            <v>VAR_fout</v>
          </cell>
          <cell r="D572" t="str">
            <v>ELC35</v>
          </cell>
          <cell r="I572">
            <v>9.2048992529379665E-3</v>
          </cell>
          <cell r="J572">
            <v>8.81201594455433E-2</v>
          </cell>
          <cell r="K572">
            <v>3.9915755721999083E-4</v>
          </cell>
        </row>
        <row r="573">
          <cell r="B573" t="str">
            <v>CHPOIL</v>
          </cell>
          <cell r="C573" t="str">
            <v>VAR_fout</v>
          </cell>
          <cell r="D573" t="str">
            <v>LTH</v>
          </cell>
          <cell r="I573">
            <v>4.733948187225237E-2</v>
          </cell>
          <cell r="J573">
            <v>0.45318939143422188</v>
          </cell>
          <cell r="K573">
            <v>2.052810294274233E-3</v>
          </cell>
        </row>
        <row r="574">
          <cell r="B574" t="str">
            <v>CHPOIL</v>
          </cell>
          <cell r="C574" t="str">
            <v>VAR_fout</v>
          </cell>
          <cell r="D574" t="str">
            <v>CO2_E</v>
          </cell>
          <cell r="I574">
            <v>6.7967941786627799</v>
          </cell>
          <cell r="J574">
            <v>59.108474646233397</v>
          </cell>
          <cell r="K574">
            <v>0.31542326356537997</v>
          </cell>
        </row>
        <row r="575">
          <cell r="B575" t="str">
            <v>CHPOIL</v>
          </cell>
          <cell r="C575" t="str">
            <v>VAR_fin</v>
          </cell>
          <cell r="D575" t="str">
            <v>ELFO</v>
          </cell>
          <cell r="I575">
            <v>9.2222444757975364E-2</v>
          </cell>
          <cell r="J575">
            <v>0.80201458136001846</v>
          </cell>
          <cell r="K575">
            <v>4.27982718541899E-3</v>
          </cell>
        </row>
        <row r="576">
          <cell r="B576" t="str">
            <v>CHPOIL</v>
          </cell>
          <cell r="C576" t="str">
            <v>VAR_ncap</v>
          </cell>
          <cell r="D576" t="str">
            <v>-</v>
          </cell>
          <cell r="I576">
            <v>1.50238798751873E-3</v>
          </cell>
          <cell r="J576">
            <v>4.3216659719251399E-3</v>
          </cell>
          <cell r="K576">
            <v>1.9932605420831901E-4</v>
          </cell>
        </row>
        <row r="577">
          <cell r="B577" t="str">
            <v>CHPOIL</v>
          </cell>
          <cell r="C577" t="str">
            <v>VAR_cap</v>
          </cell>
          <cell r="D577" t="str">
            <v>-</v>
          </cell>
          <cell r="I577">
            <v>9.6449069064283386E-3</v>
          </cell>
          <cell r="J577">
            <v>9.9022998804823136E-3</v>
          </cell>
          <cell r="K577">
            <v>5.6664036921828167E-3</v>
          </cell>
        </row>
        <row r="578">
          <cell r="B578" t="str">
            <v>CHPHFC</v>
          </cell>
          <cell r="C578" t="str">
            <v>VAR_fout</v>
          </cell>
          <cell r="D578" t="str">
            <v>ELC35</v>
          </cell>
          <cell r="J578">
            <v>0.17189493160246794</v>
          </cell>
          <cell r="K578">
            <v>0.19953651260934971</v>
          </cell>
        </row>
        <row r="579">
          <cell r="B579" t="str">
            <v>CHPHFC</v>
          </cell>
          <cell r="C579" t="str">
            <v>VAR_fout</v>
          </cell>
          <cell r="D579" t="str">
            <v>LTH</v>
          </cell>
          <cell r="J579">
            <v>0.20872955980299626</v>
          </cell>
          <cell r="K579">
            <v>0.25179607543560772</v>
          </cell>
        </row>
        <row r="580">
          <cell r="B580" t="str">
            <v>CHPHFC</v>
          </cell>
          <cell r="C580" t="str">
            <v>VAR_fin</v>
          </cell>
          <cell r="D580" t="str">
            <v>EH2</v>
          </cell>
          <cell r="J580">
            <v>0.40927364667254273</v>
          </cell>
          <cell r="K580">
            <v>0.4750869347841658</v>
          </cell>
        </row>
        <row r="581">
          <cell r="B581" t="str">
            <v>CHPHFC</v>
          </cell>
          <cell r="C581" t="str">
            <v>VAR_ncap</v>
          </cell>
          <cell r="D581" t="str">
            <v>-</v>
          </cell>
          <cell r="J581">
            <v>1.67649876923909E-2</v>
          </cell>
          <cell r="K581">
            <v>3.2712344951397299E-4</v>
          </cell>
        </row>
        <row r="582">
          <cell r="B582" t="str">
            <v>CHPHFC</v>
          </cell>
          <cell r="C582" t="str">
            <v>VAR_cap</v>
          </cell>
          <cell r="D582" t="str">
            <v>-</v>
          </cell>
          <cell r="J582">
            <v>1.67649876923909E-2</v>
          </cell>
          <cell r="K582">
            <v>1.7087305573264936E-2</v>
          </cell>
        </row>
        <row r="583">
          <cell r="B583" t="str">
            <v>ITOT-ESOLPV</v>
          </cell>
          <cell r="C583" t="str">
            <v>VAR_fout</v>
          </cell>
          <cell r="D583" t="str">
            <v>ITOT_SOL_ELC</v>
          </cell>
          <cell r="I583">
            <v>20.481400744488344</v>
          </cell>
          <cell r="J583">
            <v>26.454488325301693</v>
          </cell>
          <cell r="K583">
            <v>30.089910076134291</v>
          </cell>
        </row>
        <row r="584">
          <cell r="B584" t="str">
            <v>ITOT-ESOLPV</v>
          </cell>
          <cell r="C584" t="str">
            <v>VAR_fin</v>
          </cell>
          <cell r="D584" t="str">
            <v>SOL</v>
          </cell>
          <cell r="I584">
            <v>20.481400744488344</v>
          </cell>
          <cell r="J584">
            <v>26.454488325301693</v>
          </cell>
          <cell r="K584">
            <v>30.089910076134291</v>
          </cell>
        </row>
        <row r="585">
          <cell r="B585" t="str">
            <v>ITOT-ESOLPV</v>
          </cell>
          <cell r="C585" t="str">
            <v>VAR_fin</v>
          </cell>
          <cell r="D585" t="str">
            <v>SOLPVC</v>
          </cell>
          <cell r="I585">
            <v>20.481400744488301</v>
          </cell>
          <cell r="J585">
            <v>26.4544883253017</v>
          </cell>
          <cell r="K585">
            <v>30.089910076134299</v>
          </cell>
        </row>
        <row r="586">
          <cell r="B586" t="str">
            <v>ITOT-ESOLPV</v>
          </cell>
          <cell r="C586" t="str">
            <v>VAR_ncap</v>
          </cell>
          <cell r="D586" t="str">
            <v>-</v>
          </cell>
          <cell r="I586">
            <v>0.80189896581472997</v>
          </cell>
          <cell r="J586">
            <v>2.4343071407739001</v>
          </cell>
          <cell r="K586">
            <v>5.0488338537543402</v>
          </cell>
        </row>
        <row r="587">
          <cell r="B587" t="str">
            <v>ITOT-ESOLPV</v>
          </cell>
          <cell r="C587" t="str">
            <v>VAR_cap</v>
          </cell>
          <cell r="D587" t="str">
            <v>-</v>
          </cell>
          <cell r="I587">
            <v>5.90425819008661</v>
          </cell>
          <cell r="J587">
            <v>7.6261350870281364</v>
          </cell>
          <cell r="K587">
            <v>8.6740961087958794</v>
          </cell>
        </row>
        <row r="588">
          <cell r="B588" t="str">
            <v>RHNS-CHPNGA</v>
          </cell>
          <cell r="C588" t="str">
            <v>VAR_fout</v>
          </cell>
          <cell r="D588" t="str">
            <v>CO2_R</v>
          </cell>
          <cell r="I588">
            <v>11.1448676096527</v>
          </cell>
          <cell r="J588">
            <v>6.0214660240300404</v>
          </cell>
        </row>
        <row r="589">
          <cell r="B589" t="str">
            <v>RHNS-CHPNGA</v>
          </cell>
          <cell r="C589" t="str">
            <v>VAR_fout</v>
          </cell>
          <cell r="D589" t="str">
            <v>RHNS_LTH_CHPNGA</v>
          </cell>
          <cell r="I589">
            <v>7.5655968103087043E-2</v>
          </cell>
          <cell r="J589">
            <v>3.2175544390293159E-2</v>
          </cell>
        </row>
        <row r="590">
          <cell r="B590" t="str">
            <v>RHNS-CHPNGA</v>
          </cell>
          <cell r="C590" t="str">
            <v>VAR_fout</v>
          </cell>
          <cell r="D590" t="str">
            <v>RHNS_NKEV_GAS_ELC_CHP</v>
          </cell>
          <cell r="I590">
            <v>3.3392401850809397E-2</v>
          </cell>
          <cell r="J590">
            <v>1.4328172111302422E-2</v>
          </cell>
        </row>
        <row r="591">
          <cell r="B591" t="str">
            <v>RHNS-CHPNGA</v>
          </cell>
          <cell r="C591" t="str">
            <v>VAR_fin</v>
          </cell>
          <cell r="D591" t="str">
            <v>RNGA</v>
          </cell>
          <cell r="I591">
            <v>0.19760403563214071</v>
          </cell>
          <cell r="J591">
            <v>0.10676358198634814</v>
          </cell>
        </row>
        <row r="592">
          <cell r="B592" t="str">
            <v>RHNS-CHPNGA</v>
          </cell>
          <cell r="C592" t="str">
            <v>VAR_ncap</v>
          </cell>
          <cell r="D592" t="str">
            <v>-</v>
          </cell>
        </row>
        <row r="593">
          <cell r="B593" t="str">
            <v>RHNS-CHPNGA</v>
          </cell>
          <cell r="C593" t="str">
            <v>VAR_cap</v>
          </cell>
          <cell r="D593" t="str">
            <v>-</v>
          </cell>
          <cell r="I593">
            <v>2.9612638520799986E-3</v>
          </cell>
          <cell r="J593">
            <v>1.5354210110481885E-3</v>
          </cell>
        </row>
        <row r="594">
          <cell r="B594" t="str">
            <v>ENUC_BEZ</v>
          </cell>
          <cell r="C594" t="str">
            <v>VAR_fout</v>
          </cell>
          <cell r="D594" t="str">
            <v>ELC</v>
          </cell>
        </row>
        <row r="595">
          <cell r="B595" t="str">
            <v>ENUC_BEZ</v>
          </cell>
          <cell r="C595" t="str">
            <v>VAR_fin</v>
          </cell>
          <cell r="D595" t="str">
            <v>URN</v>
          </cell>
        </row>
        <row r="596">
          <cell r="B596" t="str">
            <v>ENUC_BEZ</v>
          </cell>
          <cell r="C596" t="str">
            <v>VAR_cap</v>
          </cell>
          <cell r="D596" t="str">
            <v>-</v>
          </cell>
        </row>
        <row r="597">
          <cell r="B597" t="str">
            <v>RHNM-CHPWOD</v>
          </cell>
          <cell r="C597" t="str">
            <v>VAR_fout</v>
          </cell>
          <cell r="D597" t="str">
            <v>RHNM_LTH_CHPWOD</v>
          </cell>
          <cell r="I597">
            <v>0.33276694199579931</v>
          </cell>
          <cell r="J597">
            <v>0.39117251100911854</v>
          </cell>
          <cell r="K597">
            <v>0.343112259872423</v>
          </cell>
        </row>
        <row r="598">
          <cell r="B598" t="str">
            <v>RHNM-CHPWOD</v>
          </cell>
          <cell r="C598" t="str">
            <v>VAR_fout</v>
          </cell>
          <cell r="D598" t="str">
            <v>RHNM_KEV_WOD_ELC_CHP</v>
          </cell>
          <cell r="I598">
            <v>0.12509572078730963</v>
          </cell>
          <cell r="J598">
            <v>0.14705188839787228</v>
          </cell>
          <cell r="K598">
            <v>0.12898479398907731</v>
          </cell>
        </row>
        <row r="599">
          <cell r="B599" t="str">
            <v>RHNM-CHPWOD</v>
          </cell>
          <cell r="C599" t="str">
            <v>VAR_fin</v>
          </cell>
          <cell r="D599" t="str">
            <v>RWOD</v>
          </cell>
          <cell r="I599">
            <v>0.48885884267165641</v>
          </cell>
          <cell r="J599">
            <v>0.56140345318120677</v>
          </cell>
          <cell r="K599">
            <v>0.4681048183866634</v>
          </cell>
        </row>
        <row r="600">
          <cell r="B600" t="str">
            <v>RHNM-CHPWOD</v>
          </cell>
          <cell r="C600" t="str">
            <v>VAR_ncap</v>
          </cell>
          <cell r="D600" t="str">
            <v>-</v>
          </cell>
          <cell r="I600">
            <v>5.1111362768193804E-3</v>
          </cell>
          <cell r="J600">
            <v>2.9371336347547199E-3</v>
          </cell>
          <cell r="K600">
            <v>5.4013166880837703E-3</v>
          </cell>
        </row>
        <row r="601">
          <cell r="B601" t="str">
            <v>RHNM-CHPWOD</v>
          </cell>
          <cell r="C601" t="str">
            <v>VAR_cap</v>
          </cell>
          <cell r="D601" t="str">
            <v>-</v>
          </cell>
          <cell r="I601">
            <v>9.6164708897583141E-3</v>
          </cell>
          <cell r="J601">
            <v>1.111958248778999E-2</v>
          </cell>
          <cell r="K601">
            <v>9.6898128980715328E-3</v>
          </cell>
        </row>
        <row r="602">
          <cell r="B602" t="str">
            <v>RHNM-SHSTG-CHPNGA</v>
          </cell>
          <cell r="C602" t="str">
            <v>VAR_fout</v>
          </cell>
          <cell r="D602" t="str">
            <v>AUX_RNM-CHPNGA_OUT</v>
          </cell>
          <cell r="I602">
            <v>5.1229742730286437E-2</v>
          </cell>
          <cell r="J602">
            <v>6.1137304453778102E-2</v>
          </cell>
          <cell r="K602">
            <v>9.0388144672070465E-3</v>
          </cell>
        </row>
        <row r="603">
          <cell r="B603" t="str">
            <v>RHNM-SHSTG-CHPNGA</v>
          </cell>
          <cell r="C603" t="str">
            <v>VAR_fout</v>
          </cell>
          <cell r="D603" t="str">
            <v>RHNM_LTH_CHPNGA</v>
          </cell>
          <cell r="I603">
            <v>5.1276828890884023E-2</v>
          </cell>
          <cell r="J603">
            <v>6.1137304453777894E-2</v>
          </cell>
          <cell r="K603">
            <v>9.0388144672070396E-3</v>
          </cell>
        </row>
        <row r="604">
          <cell r="B604" t="str">
            <v>RHNM-SHSTG-CHPNGA</v>
          </cell>
          <cell r="C604" t="str">
            <v>VAR_fin</v>
          </cell>
          <cell r="D604" t="str">
            <v>AUX_RNM-CHPNGA_IN</v>
          </cell>
          <cell r="I604">
            <v>6.2312014397493697E-2</v>
          </cell>
          <cell r="J604">
            <v>7.2018211268148127E-2</v>
          </cell>
          <cell r="K604">
            <v>7.7569109571862969E-3</v>
          </cell>
        </row>
        <row r="605">
          <cell r="B605" t="str">
            <v>RHNM-SHSTG-CHPNGA</v>
          </cell>
          <cell r="C605" t="str">
            <v>VAR_fin</v>
          </cell>
          <cell r="D605" t="str">
            <v>RHNM_LTH_CHPNGA</v>
          </cell>
          <cell r="I605">
            <v>6.2312014397493697E-2</v>
          </cell>
          <cell r="J605">
            <v>7.2018211268148127E-2</v>
          </cell>
          <cell r="K605">
            <v>7.7569109571862969E-3</v>
          </cell>
        </row>
        <row r="606">
          <cell r="B606" t="str">
            <v>RHNM-SHSTG-CHPNGA</v>
          </cell>
          <cell r="C606" t="str">
            <v>VAR_ncap</v>
          </cell>
          <cell r="D606" t="str">
            <v>-</v>
          </cell>
          <cell r="I606">
            <v>0.13100804571743599</v>
          </cell>
          <cell r="J606">
            <v>5.1056984473757897E-3</v>
          </cell>
          <cell r="K606">
            <v>1.2216131976977101E-3</v>
          </cell>
        </row>
        <row r="607">
          <cell r="B607" t="str">
            <v>RHNM-SHSTG-CHPNGA</v>
          </cell>
          <cell r="C607" t="str">
            <v>VAR_cap</v>
          </cell>
          <cell r="D607" t="str">
            <v>-</v>
          </cell>
          <cell r="I607">
            <v>0.17626995068591766</v>
          </cell>
          <cell r="J607">
            <v>0.13661280873984918</v>
          </cell>
          <cell r="K607">
            <v>5.8982360042797694E-2</v>
          </cell>
        </row>
        <row r="608">
          <cell r="B608" t="str">
            <v>CT_CWODBDS</v>
          </cell>
          <cell r="C608" t="str">
            <v>VAR_fout</v>
          </cell>
          <cell r="D608" t="str">
            <v>BDS</v>
          </cell>
          <cell r="I608">
            <v>6.085537410143122E-3</v>
          </cell>
          <cell r="J608">
            <v>9.7479869916862506E-3</v>
          </cell>
          <cell r="K608">
            <v>1.0689521927709292E-2</v>
          </cell>
        </row>
        <row r="609">
          <cell r="B609" t="str">
            <v>CT_CWODBDS</v>
          </cell>
          <cell r="C609" t="str">
            <v>VAR_fout</v>
          </cell>
          <cell r="D609" t="str">
            <v>LTH</v>
          </cell>
          <cell r="I609">
            <v>2.3733595899558149E-3</v>
          </cell>
          <cell r="J609">
            <v>3.8017149267576297E-3</v>
          </cell>
          <cell r="K609">
            <v>4.1689135518066158E-3</v>
          </cell>
        </row>
        <row r="610">
          <cell r="B610" t="str">
            <v>CT_CWODBDS</v>
          </cell>
          <cell r="C610" t="str">
            <v>VAR_fin</v>
          </cell>
          <cell r="D610" t="str">
            <v>CWOD</v>
          </cell>
          <cell r="I610">
            <v>1.7340738850202819E-2</v>
          </cell>
          <cell r="J610">
            <v>2.7776888932809916E-2</v>
          </cell>
          <cell r="K610">
            <v>3.0459792733007616E-2</v>
          </cell>
        </row>
        <row r="611">
          <cell r="B611" t="str">
            <v>CT_CWODBDS</v>
          </cell>
          <cell r="C611" t="str">
            <v>VAR_fin</v>
          </cell>
          <cell r="D611" t="str">
            <v>CELC</v>
          </cell>
          <cell r="I611">
            <v>4.2294485000494704E-4</v>
          </cell>
          <cell r="J611">
            <v>6.774850959221935E-4</v>
          </cell>
          <cell r="K611">
            <v>7.4292177397579482E-4</v>
          </cell>
        </row>
        <row r="612">
          <cell r="B612" t="str">
            <v>CT_CWODBDS</v>
          </cell>
          <cell r="C612" t="str">
            <v>VAR_ncap</v>
          </cell>
          <cell r="D612" t="str">
            <v>-</v>
          </cell>
          <cell r="I612">
            <v>1.03525052877665E-3</v>
          </cell>
          <cell r="J612">
            <v>3.6788217168145701E-4</v>
          </cell>
          <cell r="K612">
            <v>8.4419697246965506E-5</v>
          </cell>
        </row>
        <row r="613">
          <cell r="B613" t="str">
            <v>CT_CWODBDS</v>
          </cell>
          <cell r="C613" t="str">
            <v>VAR_cap</v>
          </cell>
          <cell r="D613" t="str">
            <v>-</v>
          </cell>
          <cell r="I613">
            <v>1.5813499116551395E-3</v>
          </cell>
          <cell r="J613">
            <v>1.4196062636176567E-3</v>
          </cell>
          <cell r="K613">
            <v>1.2622288765130952E-3</v>
          </cell>
        </row>
        <row r="614">
          <cell r="B614" t="str">
            <v>RHNS-EBAT</v>
          </cell>
          <cell r="C614" t="str">
            <v>VAR_fout</v>
          </cell>
          <cell r="D614" t="str">
            <v>RHNS_ELC</v>
          </cell>
          <cell r="I614">
            <v>0.44544087103333019</v>
          </cell>
          <cell r="J614">
            <v>0.4851821428986437</v>
          </cell>
          <cell r="K614">
            <v>0.59075247266005182</v>
          </cell>
        </row>
        <row r="615">
          <cell r="B615" t="str">
            <v>RHNS-EBAT</v>
          </cell>
          <cell r="C615" t="str">
            <v>VAR_fout</v>
          </cell>
          <cell r="D615" t="str">
            <v>AUX_RHNS-EBAT_OUT</v>
          </cell>
          <cell r="I615">
            <v>0.44544087103333069</v>
          </cell>
          <cell r="J615">
            <v>0.48518214289864403</v>
          </cell>
          <cell r="K615">
            <v>0.59075247266005215</v>
          </cell>
        </row>
        <row r="616">
          <cell r="B616" t="str">
            <v>RHNS-EBAT</v>
          </cell>
          <cell r="C616" t="str">
            <v>VAR_fin</v>
          </cell>
          <cell r="D616" t="str">
            <v>RHNS_ELC</v>
          </cell>
          <cell r="I616">
            <v>0.49261848803769415</v>
          </cell>
          <cell r="J616">
            <v>0.53656134922897691</v>
          </cell>
          <cell r="K616">
            <v>0.65330288446207818</v>
          </cell>
        </row>
        <row r="617">
          <cell r="B617" t="str">
            <v>RHNS-EBAT</v>
          </cell>
          <cell r="C617" t="str">
            <v>VAR_fin</v>
          </cell>
          <cell r="D617" t="str">
            <v>AUX_RHNS-EBAT_IN</v>
          </cell>
          <cell r="I617">
            <v>0.49261848803769415</v>
          </cell>
          <cell r="J617">
            <v>0.53656134922897691</v>
          </cell>
          <cell r="K617">
            <v>0.65330288446207818</v>
          </cell>
        </row>
        <row r="618">
          <cell r="B618" t="str">
            <v>RHNS-EBAT</v>
          </cell>
          <cell r="C618" t="str">
            <v>VAR_ncap</v>
          </cell>
          <cell r="D618" t="str">
            <v>-</v>
          </cell>
          <cell r="I618">
            <v>6.6269812764755201E-2</v>
          </cell>
          <cell r="J618">
            <v>0.11917480331576299</v>
          </cell>
          <cell r="K618">
            <v>0.17101410232238001</v>
          </cell>
        </row>
        <row r="619">
          <cell r="B619" t="str">
            <v>RHNS-EBAT</v>
          </cell>
          <cell r="C619" t="str">
            <v>VAR_cap</v>
          </cell>
          <cell r="D619" t="str">
            <v>-</v>
          </cell>
          <cell r="I619">
            <v>0.18281002564743776</v>
          </cell>
          <cell r="J619">
            <v>0.19917932077148751</v>
          </cell>
          <cell r="K619">
            <v>0.24239414910595733</v>
          </cell>
        </row>
        <row r="620">
          <cell r="B620" t="str">
            <v>G-INTC-EXP00-AT</v>
          </cell>
          <cell r="C620" t="str">
            <v>VAR_fout</v>
          </cell>
          <cell r="D620" t="str">
            <v>ELC_E-AT</v>
          </cell>
          <cell r="I620">
            <v>1.2075588294000995E-2</v>
          </cell>
          <cell r="J620">
            <v>1.15992707988113E-2</v>
          </cell>
          <cell r="K620">
            <v>6.4141681272044159E-3</v>
          </cell>
        </row>
        <row r="621">
          <cell r="B621" t="str">
            <v>G-INTC-EXP00-AT</v>
          </cell>
          <cell r="C621" t="str">
            <v>VAR_fin</v>
          </cell>
          <cell r="D621" t="str">
            <v>ELC</v>
          </cell>
          <cell r="I621">
            <v>1.2075588294000995E-2</v>
          </cell>
          <cell r="J621">
            <v>1.15992707988113E-2</v>
          </cell>
          <cell r="K621">
            <v>6.4141681272044159E-3</v>
          </cell>
        </row>
        <row r="622">
          <cell r="B622" t="str">
            <v>G-INTC-EXP00-AT</v>
          </cell>
          <cell r="C622" t="str">
            <v>VAR_ncap</v>
          </cell>
          <cell r="D622" t="str">
            <v>-</v>
          </cell>
          <cell r="I622">
            <v>1.9204262852975E-5</v>
          </cell>
          <cell r="J622">
            <v>2.94911367220575E-5</v>
          </cell>
          <cell r="K622">
            <v>5.03861037784108E-5</v>
          </cell>
        </row>
        <row r="623">
          <cell r="B623" t="str">
            <v>G-INTC-EXP00-AT</v>
          </cell>
          <cell r="C623" t="str">
            <v>VAR_cap</v>
          </cell>
          <cell r="D623" t="str">
            <v>-</v>
          </cell>
          <cell r="I623">
            <v>2.5732275508655533E-2</v>
          </cell>
          <cell r="J623">
            <v>2.5639068165131063E-2</v>
          </cell>
          <cell r="K623">
            <v>2.568715119682019E-2</v>
          </cell>
        </row>
        <row r="624">
          <cell r="B624" t="str">
            <v>G-INTC-IMP00-DE</v>
          </cell>
          <cell r="C624" t="str">
            <v>VAR_fout</v>
          </cell>
          <cell r="D624" t="str">
            <v>ELC</v>
          </cell>
          <cell r="I624">
            <v>30.513566088884268</v>
          </cell>
          <cell r="J624">
            <v>25.087065425939542</v>
          </cell>
          <cell r="K624">
            <v>19.087657286463205</v>
          </cell>
        </row>
        <row r="625">
          <cell r="B625" t="str">
            <v>G-INTC-IMP00-DE</v>
          </cell>
          <cell r="C625" t="str">
            <v>VAR_fin</v>
          </cell>
          <cell r="D625" t="str">
            <v>ELC_I-DE</v>
          </cell>
          <cell r="I625">
            <v>30.513566088884268</v>
          </cell>
          <cell r="J625">
            <v>25.087065425939542</v>
          </cell>
          <cell r="K625">
            <v>19.087657286463205</v>
          </cell>
        </row>
        <row r="626">
          <cell r="B626" t="str">
            <v>G-INTC-IMP00-DE</v>
          </cell>
          <cell r="C626" t="str">
            <v>VAR_ncap</v>
          </cell>
          <cell r="D626" t="str">
            <v>-</v>
          </cell>
          <cell r="I626">
            <v>3.9702705374379302E-5</v>
          </cell>
          <cell r="J626">
            <v>5.5283452032094799E-5</v>
          </cell>
          <cell r="K626">
            <v>7.5596901014101002E-5</v>
          </cell>
        </row>
        <row r="627">
          <cell r="B627" t="str">
            <v>G-INTC-IMP00-DE</v>
          </cell>
          <cell r="C627" t="str">
            <v>VAR_cap</v>
          </cell>
          <cell r="D627" t="str">
            <v>-</v>
          </cell>
          <cell r="I627">
            <v>1.9823379228442732</v>
          </cell>
          <cell r="J627">
            <v>1.9819026188351578</v>
          </cell>
          <cell r="K627">
            <v>1.9812460833050127</v>
          </cell>
        </row>
        <row r="628">
          <cell r="B628" t="str">
            <v>RHEM-SHSTG-CHPWOD</v>
          </cell>
          <cell r="C628" t="str">
            <v>VAR_fout</v>
          </cell>
          <cell r="D628" t="str">
            <v>AUX_REM-CHPWOD_OUT</v>
          </cell>
          <cell r="I628">
            <v>8.5123804494960834E-2</v>
          </cell>
          <cell r="J628">
            <v>9.6597069915270284E-2</v>
          </cell>
          <cell r="K628">
            <v>8.2558734141143411E-2</v>
          </cell>
        </row>
        <row r="629">
          <cell r="B629" t="str">
            <v>RHEM-SHSTG-CHPWOD</v>
          </cell>
          <cell r="C629" t="str">
            <v>VAR_fout</v>
          </cell>
          <cell r="D629" t="str">
            <v>RHEM_LTH_CHPWOD</v>
          </cell>
          <cell r="I629">
            <v>8.5202043285856746E-2</v>
          </cell>
          <cell r="J629">
            <v>9.6597069915269854E-2</v>
          </cell>
          <cell r="K629">
            <v>8.2558734141143328E-2</v>
          </cell>
        </row>
        <row r="630">
          <cell r="B630" t="str">
            <v>RHEM-SHSTG-CHPWOD</v>
          </cell>
          <cell r="C630" t="str">
            <v>VAR_fin</v>
          </cell>
          <cell r="D630" t="str">
            <v>AUX_REM-CHPWOD_IN</v>
          </cell>
          <cell r="I630">
            <v>0.10343348639060602</v>
          </cell>
          <cell r="J630">
            <v>0.1137354200228224</v>
          </cell>
          <cell r="K630">
            <v>9.1824425713001687E-2</v>
          </cell>
        </row>
        <row r="631">
          <cell r="B631" t="str">
            <v>RHEM-SHSTG-CHPWOD</v>
          </cell>
          <cell r="C631" t="str">
            <v>VAR_fin</v>
          </cell>
          <cell r="D631" t="str">
            <v>RHEM_LTH_CHPWOD</v>
          </cell>
          <cell r="I631">
            <v>0.10343348639060602</v>
          </cell>
          <cell r="J631">
            <v>0.1137354200228224</v>
          </cell>
          <cell r="K631">
            <v>9.1824425713001687E-2</v>
          </cell>
        </row>
        <row r="632">
          <cell r="B632" t="str">
            <v>RHEM-SHSTG-CHPWOD</v>
          </cell>
          <cell r="C632" t="str">
            <v>VAR_ncap</v>
          </cell>
          <cell r="D632" t="str">
            <v>-</v>
          </cell>
          <cell r="I632">
            <v>0.14042700192485799</v>
          </cell>
          <cell r="J632">
            <v>1.0193675680548299E-2</v>
          </cell>
          <cell r="K632">
            <v>2.5654416472709701E-2</v>
          </cell>
        </row>
        <row r="633">
          <cell r="B633" t="str">
            <v>RHEM-SHSTG-CHPWOD</v>
          </cell>
          <cell r="C633" t="str">
            <v>VAR_cap</v>
          </cell>
          <cell r="D633" t="str">
            <v>-</v>
          </cell>
          <cell r="I633">
            <v>0.17616844583748029</v>
          </cell>
          <cell r="J633">
            <v>0.15214119848845747</v>
          </cell>
          <cell r="K633">
            <v>9.1426717783058206E-2</v>
          </cell>
        </row>
        <row r="634">
          <cell r="B634" t="str">
            <v>G-INTC-EXP00-FR</v>
          </cell>
          <cell r="C634" t="str">
            <v>VAR_fout</v>
          </cell>
          <cell r="D634" t="str">
            <v>ELC_E-FR</v>
          </cell>
          <cell r="I634">
            <v>3.0384643460049987E-2</v>
          </cell>
          <cell r="J634">
            <v>7.5759430319343235E-2</v>
          </cell>
          <cell r="K634">
            <v>3.805911648966373E-2</v>
          </cell>
        </row>
        <row r="635">
          <cell r="B635" t="str">
            <v>G-INTC-EXP00-FR</v>
          </cell>
          <cell r="C635" t="str">
            <v>VAR_fin</v>
          </cell>
          <cell r="D635" t="str">
            <v>ELC</v>
          </cell>
          <cell r="I635">
            <v>3.0384643460049987E-2</v>
          </cell>
          <cell r="J635">
            <v>7.5759430319343235E-2</v>
          </cell>
          <cell r="K635">
            <v>3.805911648966373E-2</v>
          </cell>
        </row>
        <row r="636">
          <cell r="B636" t="str">
            <v>G-INTC-EXP00-FR</v>
          </cell>
          <cell r="C636" t="str">
            <v>VAR_ncap</v>
          </cell>
          <cell r="D636" t="str">
            <v>-</v>
          </cell>
          <cell r="I636">
            <v>4.2683096760381098E-5</v>
          </cell>
          <cell r="J636">
            <v>5.9682985693961703E-5</v>
          </cell>
          <cell r="K636">
            <v>8.3107263850574096E-5</v>
          </cell>
        </row>
        <row r="637">
          <cell r="B637" t="str">
            <v>G-INTC-EXP00-FR</v>
          </cell>
          <cell r="C637" t="str">
            <v>VAR_cap</v>
          </cell>
          <cell r="D637" t="str">
            <v>-</v>
          </cell>
          <cell r="I637">
            <v>4.5364984876240966E-2</v>
          </cell>
          <cell r="J637">
            <v>4.5264610739673916E-2</v>
          </cell>
          <cell r="K637">
            <v>4.5297349819418686E-2</v>
          </cell>
        </row>
        <row r="638">
          <cell r="B638" t="str">
            <v>RHNM-EBAT</v>
          </cell>
          <cell r="C638" t="str">
            <v>VAR_fout</v>
          </cell>
          <cell r="D638" t="str">
            <v>RHNM_ELC</v>
          </cell>
          <cell r="I638">
            <v>4.4705071174027659E-2</v>
          </cell>
          <cell r="J638">
            <v>4.4115828749468428E-2</v>
          </cell>
          <cell r="K638">
            <v>4.4045042651814748E-2</v>
          </cell>
        </row>
        <row r="639">
          <cell r="B639" t="str">
            <v>RHNM-EBAT</v>
          </cell>
          <cell r="C639" t="str">
            <v>VAR_fout</v>
          </cell>
          <cell r="D639" t="str">
            <v>AUX_RHNM-EBAT_OUT</v>
          </cell>
          <cell r="I639">
            <v>4.4705071174027701E-2</v>
          </cell>
          <cell r="J639">
            <v>4.4115828749468476E-2</v>
          </cell>
          <cell r="K639">
            <v>4.404504265181481E-2</v>
          </cell>
        </row>
        <row r="640">
          <cell r="B640" t="str">
            <v>RHNM-EBAT</v>
          </cell>
          <cell r="C640" t="str">
            <v>VAR_fin</v>
          </cell>
          <cell r="D640" t="str">
            <v>RHNM_ELC</v>
          </cell>
          <cell r="I640">
            <v>4.945887433141332E-2</v>
          </cell>
          <cell r="J640">
            <v>4.880169637727011E-2</v>
          </cell>
          <cell r="K640">
            <v>4.8718381455251696E-2</v>
          </cell>
        </row>
        <row r="641">
          <cell r="B641" t="str">
            <v>RHNM-EBAT</v>
          </cell>
          <cell r="C641" t="str">
            <v>VAR_fin</v>
          </cell>
          <cell r="D641" t="str">
            <v>AUX_RHNM-EBAT_IN</v>
          </cell>
          <cell r="I641">
            <v>4.945887433141332E-2</v>
          </cell>
          <cell r="J641">
            <v>4.880169637727011E-2</v>
          </cell>
          <cell r="K641">
            <v>4.8718381455251696E-2</v>
          </cell>
        </row>
        <row r="642">
          <cell r="B642" t="str">
            <v>RHNM-EBAT</v>
          </cell>
          <cell r="C642" t="str">
            <v>VAR_ncap</v>
          </cell>
          <cell r="D642" t="str">
            <v>-</v>
          </cell>
          <cell r="I642">
            <v>1.3201460777515399E-2</v>
          </cell>
          <cell r="J642">
            <v>3.8850064211340299E-3</v>
          </cell>
          <cell r="K642">
            <v>1.37354583380112E-2</v>
          </cell>
        </row>
        <row r="643">
          <cell r="B643" t="str">
            <v>RHNM-EBAT</v>
          </cell>
          <cell r="C643" t="str">
            <v>VAR_cap</v>
          </cell>
          <cell r="D643" t="str">
            <v>-</v>
          </cell>
          <cell r="I643">
            <v>1.7852445649798817E-2</v>
          </cell>
          <cell r="J643">
            <v>1.7887723260177332E-2</v>
          </cell>
          <cell r="K643">
            <v>1.7984174836821354E-2</v>
          </cell>
        </row>
        <row r="644">
          <cell r="B644" t="str">
            <v>ITOT-CHPWST</v>
          </cell>
          <cell r="C644" t="str">
            <v>VAR_fout</v>
          </cell>
          <cell r="D644" t="str">
            <v>ITOT_LTH_CHP</v>
          </cell>
          <cell r="I644">
            <v>0.30295672488175812</v>
          </cell>
          <cell r="J644">
            <v>0.18521632580776323</v>
          </cell>
          <cell r="K644">
            <v>2.150696430183922E-2</v>
          </cell>
        </row>
        <row r="645">
          <cell r="B645" t="str">
            <v>ITOT-CHPWST</v>
          </cell>
          <cell r="C645" t="str">
            <v>VAR_fout</v>
          </cell>
          <cell r="D645" t="str">
            <v>ITOT_KEV_WST_ELC_CHP</v>
          </cell>
          <cell r="I645">
            <v>5.1336113607118407E-2</v>
          </cell>
          <cell r="J645">
            <v>3.6567601604762481E-2</v>
          </cell>
          <cell r="K645">
            <v>6.3400343303598181E-3</v>
          </cell>
        </row>
        <row r="646">
          <cell r="B646" t="str">
            <v>ITOT-CHPWST</v>
          </cell>
          <cell r="C646" t="str">
            <v>VAR_fout</v>
          </cell>
          <cell r="D646" t="str">
            <v>CO2_I</v>
          </cell>
          <cell r="I646">
            <v>76.872480023471297</v>
          </cell>
          <cell r="J646">
            <v>54.757597066689101</v>
          </cell>
          <cell r="K646">
            <v>9.4937876703842701</v>
          </cell>
        </row>
        <row r="647">
          <cell r="B647" t="str">
            <v>ITOT-CHPWST</v>
          </cell>
          <cell r="C647" t="str">
            <v>VAR_fin</v>
          </cell>
          <cell r="D647" t="str">
            <v>IWST</v>
          </cell>
          <cell r="I647">
            <v>0.82836724163223308</v>
          </cell>
          <cell r="J647">
            <v>0.59006031321863217</v>
          </cell>
          <cell r="K647">
            <v>0.10230374644810637</v>
          </cell>
        </row>
        <row r="648">
          <cell r="B648" t="str">
            <v>ITOT-CHPWST</v>
          </cell>
          <cell r="C648" t="str">
            <v>VAR_ncap</v>
          </cell>
          <cell r="D648" t="str">
            <v>-</v>
          </cell>
          <cell r="I648">
            <v>6.9512356222808903E-4</v>
          </cell>
          <cell r="J648">
            <v>1.04127871514695E-5</v>
          </cell>
          <cell r="K648">
            <v>3.1656717273129601E-6</v>
          </cell>
        </row>
        <row r="649">
          <cell r="B649" t="str">
            <v>ITOT-CHPWST</v>
          </cell>
          <cell r="C649" t="str">
            <v>VAR_cap</v>
          </cell>
          <cell r="D649" t="str">
            <v>-</v>
          </cell>
          <cell r="I649">
            <v>6.4699649875707317E-3</v>
          </cell>
          <cell r="J649">
            <v>6.3769628955283033E-3</v>
          </cell>
          <cell r="K649">
            <v>2.5884320386407099E-3</v>
          </cell>
        </row>
        <row r="650">
          <cell r="B650" t="str">
            <v>CAES-EBAT</v>
          </cell>
          <cell r="C650" t="str">
            <v>VAR_fout</v>
          </cell>
          <cell r="D650" t="str">
            <v>ELC13</v>
          </cell>
          <cell r="I650">
            <v>8.9630967289529809E-2</v>
          </cell>
          <cell r="J650">
            <v>9.4221294018270008E-2</v>
          </cell>
          <cell r="K650">
            <v>9.4562519764784497E-2</v>
          </cell>
        </row>
        <row r="651">
          <cell r="B651" t="str">
            <v>CAES-EBAT</v>
          </cell>
          <cell r="C651" t="str">
            <v>VAR_fout</v>
          </cell>
          <cell r="D651" t="str">
            <v>AUX_CAES_OUT</v>
          </cell>
          <cell r="I651">
            <v>8.9630967289529725E-2</v>
          </cell>
          <cell r="J651">
            <v>9.4221294018269883E-2</v>
          </cell>
          <cell r="K651">
            <v>9.4562519764784345E-2</v>
          </cell>
        </row>
        <row r="652">
          <cell r="B652" t="str">
            <v>CAES-EBAT</v>
          </cell>
          <cell r="C652" t="str">
            <v>VAR_fin</v>
          </cell>
          <cell r="D652" t="str">
            <v>ELC13</v>
          </cell>
          <cell r="I652">
            <v>0.12809737267703639</v>
          </cell>
          <cell r="J652">
            <v>0.13464282233860128</v>
          </cell>
          <cell r="K652">
            <v>0.13512277379284274</v>
          </cell>
        </row>
        <row r="653">
          <cell r="B653" t="str">
            <v>CAES-EBAT</v>
          </cell>
          <cell r="C653" t="str">
            <v>VAR_fin</v>
          </cell>
          <cell r="D653" t="str">
            <v>AUX_CAES_IN</v>
          </cell>
          <cell r="I653">
            <v>0.12809737267703639</v>
          </cell>
          <cell r="J653">
            <v>0.13464282233860128</v>
          </cell>
          <cell r="K653">
            <v>0.13512277379284274</v>
          </cell>
        </row>
        <row r="654">
          <cell r="B654" t="str">
            <v>CAES-EBAT</v>
          </cell>
          <cell r="C654" t="str">
            <v>VAR_ncap</v>
          </cell>
          <cell r="D654" t="str">
            <v>-</v>
          </cell>
          <cell r="I654">
            <v>2.8575169477818701E-5</v>
          </cell>
          <cell r="J654">
            <v>3.2836421143712801E-5</v>
          </cell>
          <cell r="K654">
            <v>3.0029627303362301E-5</v>
          </cell>
        </row>
        <row r="655">
          <cell r="B655" t="str">
            <v>CAES-EBAT</v>
          </cell>
          <cell r="C655" t="str">
            <v>VAR_cap</v>
          </cell>
          <cell r="D655" t="str">
            <v>-</v>
          </cell>
          <cell r="I655">
            <v>9.9875930714539804E-2</v>
          </cell>
          <cell r="J655">
            <v>9.9883679585993368E-2</v>
          </cell>
          <cell r="K655">
            <v>9.9910980695479018E-2</v>
          </cell>
        </row>
        <row r="656">
          <cell r="B656" t="str">
            <v>HPLSOL</v>
          </cell>
          <cell r="C656" t="str">
            <v>VAR_fout</v>
          </cell>
          <cell r="D656" t="str">
            <v>LTH</v>
          </cell>
          <cell r="I656">
            <v>2.8733970333756202E-3</v>
          </cell>
          <cell r="J656">
            <v>2.8909279230096901E-3</v>
          </cell>
          <cell r="K656">
            <v>2.9389916609341813E-3</v>
          </cell>
        </row>
        <row r="657">
          <cell r="B657" t="str">
            <v>HPLSOL</v>
          </cell>
          <cell r="C657" t="str">
            <v>VAR_fin</v>
          </cell>
          <cell r="D657" t="str">
            <v>SOL</v>
          </cell>
          <cell r="I657">
            <v>2.8733970333756202E-3</v>
          </cell>
          <cell r="J657">
            <v>2.8909279230096901E-3</v>
          </cell>
          <cell r="K657">
            <v>2.9389916609341813E-3</v>
          </cell>
        </row>
        <row r="658">
          <cell r="B658" t="str">
            <v>HPLSOL</v>
          </cell>
          <cell r="C658" t="str">
            <v>VAR_fin</v>
          </cell>
          <cell r="D658" t="str">
            <v>SOLPVC</v>
          </cell>
          <cell r="I658">
            <v>2.8733970333756202E-3</v>
          </cell>
          <cell r="J658">
            <v>2.8909279230096901E-3</v>
          </cell>
          <cell r="K658">
            <v>2.93899166093418E-3</v>
          </cell>
        </row>
        <row r="659">
          <cell r="B659" t="str">
            <v>HPLSOL</v>
          </cell>
          <cell r="C659" t="str">
            <v>VAR_ncap</v>
          </cell>
          <cell r="D659" t="str">
            <v>-</v>
          </cell>
          <cell r="I659">
            <v>1.14007722443431E-4</v>
          </cell>
          <cell r="J659">
            <v>1.5822696965941498E-5</v>
          </cell>
          <cell r="K659">
            <v>3.1263092441730003E-4</v>
          </cell>
        </row>
        <row r="660">
          <cell r="B660" t="str">
            <v>HPLSOL</v>
          </cell>
          <cell r="C660" t="str">
            <v>VAR_cap</v>
          </cell>
          <cell r="D660" t="str">
            <v>-</v>
          </cell>
          <cell r="I660">
            <v>7.3380645275425698E-4</v>
          </cell>
          <cell r="J660">
            <v>7.4962914972019797E-4</v>
          </cell>
          <cell r="K660">
            <v>5.8047183486710605E-4</v>
          </cell>
        </row>
        <row r="661">
          <cell r="B661" t="str">
            <v>RHEM-CHPNGA</v>
          </cell>
          <cell r="C661" t="str">
            <v>VAR_fout</v>
          </cell>
          <cell r="D661" t="str">
            <v>CO2_R</v>
          </cell>
          <cell r="I661">
            <v>23.3602681182041</v>
          </cell>
          <cell r="J661">
            <v>12.974476641105699</v>
          </cell>
        </row>
        <row r="662">
          <cell r="B662" t="str">
            <v>RHEM-CHPNGA</v>
          </cell>
          <cell r="C662" t="str">
            <v>VAR_fout</v>
          </cell>
          <cell r="D662" t="str">
            <v>RHEM_LTH_CHPNGA</v>
          </cell>
          <cell r="I662">
            <v>0.20725355035837442</v>
          </cell>
          <cell r="J662">
            <v>0.10684249708409975</v>
          </cell>
        </row>
        <row r="663">
          <cell r="B663" t="str">
            <v>RHEM-CHPNGA</v>
          </cell>
          <cell r="C663" t="str">
            <v>VAR_fout</v>
          </cell>
          <cell r="D663" t="str">
            <v>RHEM_NKEV_GAS_ELC_CHP</v>
          </cell>
          <cell r="I663">
            <v>0.1015187358554135</v>
          </cell>
          <cell r="J663">
            <v>5.2986929448212094E-2</v>
          </cell>
        </row>
        <row r="664">
          <cell r="B664" t="str">
            <v>RHEM-CHPNGA</v>
          </cell>
          <cell r="C664" t="str">
            <v>VAR_fin</v>
          </cell>
          <cell r="D664" t="str">
            <v>RNGA</v>
          </cell>
          <cell r="I664">
            <v>0.41418915103198739</v>
          </cell>
          <cell r="J664">
            <v>0.23004391207634156</v>
          </cell>
        </row>
        <row r="665">
          <cell r="B665" t="str">
            <v>RHEM-CHPNGA</v>
          </cell>
          <cell r="C665" t="str">
            <v>VAR_ncap</v>
          </cell>
          <cell r="D665" t="str">
            <v>-</v>
          </cell>
        </row>
        <row r="666">
          <cell r="B666" t="str">
            <v>RHEM-CHPNGA</v>
          </cell>
          <cell r="C666" t="str">
            <v>VAR_cap</v>
          </cell>
          <cell r="D666" t="str">
            <v>-</v>
          </cell>
          <cell r="I666">
            <v>7.5171416864589675E-3</v>
          </cell>
          <cell r="J666">
            <v>3.9045349119423305E-3</v>
          </cell>
        </row>
        <row r="667">
          <cell r="B667" t="str">
            <v>D-DH2</v>
          </cell>
          <cell r="C667" t="str">
            <v>VAR_fout</v>
          </cell>
          <cell r="D667" t="str">
            <v>H2</v>
          </cell>
          <cell r="I667">
            <v>1.1944901611426958E-2</v>
          </cell>
          <cell r="J667">
            <v>0.82423232530270318</v>
          </cell>
          <cell r="K667">
            <v>0.87222579571439196</v>
          </cell>
        </row>
        <row r="668">
          <cell r="B668" t="str">
            <v>D-DH2</v>
          </cell>
          <cell r="C668" t="str">
            <v>VAR_fin</v>
          </cell>
          <cell r="D668" t="str">
            <v>H2_E</v>
          </cell>
          <cell r="I668">
            <v>1.2065557183259553E-2</v>
          </cell>
          <cell r="J668">
            <v>0.83255790434616506</v>
          </cell>
          <cell r="K668">
            <v>0.88103615728726514</v>
          </cell>
        </row>
        <row r="669">
          <cell r="B669" t="str">
            <v>D-DH2</v>
          </cell>
          <cell r="C669" t="str">
            <v>VAR_ncap</v>
          </cell>
          <cell r="D669" t="str">
            <v>-</v>
          </cell>
          <cell r="I669">
            <v>3.5673818928593799E-3</v>
          </cell>
          <cell r="J669">
            <v>0.107537144763604</v>
          </cell>
          <cell r="K669">
            <v>6.07281988866542E-3</v>
          </cell>
        </row>
        <row r="670">
          <cell r="B670" t="str">
            <v>D-DH2</v>
          </cell>
          <cell r="C670" t="str">
            <v>VAR_cap</v>
          </cell>
          <cell r="D670" t="str">
            <v>-</v>
          </cell>
          <cell r="I670">
            <v>5.4180241404963502E-3</v>
          </cell>
          <cell r="J670">
            <v>0.112955168904101</v>
          </cell>
          <cell r="K670">
            <v>0.11902798879276601</v>
          </cell>
        </row>
        <row r="671">
          <cell r="B671" t="str">
            <v>D-SBIO</v>
          </cell>
          <cell r="C671" t="str">
            <v>VAR_fout</v>
          </cell>
          <cell r="D671" t="str">
            <v>SBIO</v>
          </cell>
          <cell r="I671">
            <v>3.0214274041839992</v>
          </cell>
          <cell r="J671">
            <v>2.98686163160369</v>
          </cell>
          <cell r="K671">
            <v>2.9022662092021236</v>
          </cell>
        </row>
        <row r="672">
          <cell r="B672" t="str">
            <v>D-SBIO</v>
          </cell>
          <cell r="C672" t="str">
            <v>VAR_fin</v>
          </cell>
          <cell r="D672" t="str">
            <v>BIO</v>
          </cell>
          <cell r="I672">
            <v>3.0214274041839992</v>
          </cell>
          <cell r="J672">
            <v>2.98686163160369</v>
          </cell>
          <cell r="K672">
            <v>2.9022662092021236</v>
          </cell>
        </row>
        <row r="673">
          <cell r="B673" t="str">
            <v>SCOM-CHPBIO</v>
          </cell>
          <cell r="C673" t="str">
            <v>VAR_fout</v>
          </cell>
          <cell r="D673" t="str">
            <v>SCOM_LTH_CHPBIO</v>
          </cell>
          <cell r="I673">
            <v>1.1702715600221376</v>
          </cell>
          <cell r="J673">
            <v>1.0105630607132257</v>
          </cell>
          <cell r="K673">
            <v>1.0105977045675583</v>
          </cell>
        </row>
        <row r="674">
          <cell r="B674" t="str">
            <v>SCOM-CHPBIO</v>
          </cell>
          <cell r="C674" t="str">
            <v>VAR_fout</v>
          </cell>
          <cell r="D674" t="str">
            <v>SCOM_KEV_BIO_ELC_CHP</v>
          </cell>
          <cell r="I674">
            <v>1.1110288445999204</v>
          </cell>
          <cell r="J674">
            <v>1.1110573100476901</v>
          </cell>
          <cell r="K674">
            <v>1.1110953990191754</v>
          </cell>
        </row>
        <row r="675">
          <cell r="B675" t="str">
            <v>SCOM-CHPBIO</v>
          </cell>
          <cell r="C675" t="str">
            <v>VAR_fin</v>
          </cell>
          <cell r="D675" t="str">
            <v>SBIO</v>
          </cell>
          <cell r="I675">
            <v>3.0214274041839992</v>
          </cell>
          <cell r="J675">
            <v>2.98686163160369</v>
          </cell>
          <cell r="K675">
            <v>2.9022662092021236</v>
          </cell>
        </row>
        <row r="676">
          <cell r="B676" t="str">
            <v>SCOM-CHPBIO</v>
          </cell>
          <cell r="C676" t="str">
            <v>VAR_ncap</v>
          </cell>
          <cell r="D676" t="str">
            <v>-</v>
          </cell>
          <cell r="I676">
            <v>4.5652371768782701E-2</v>
          </cell>
          <cell r="J676">
            <v>3.1136822033642202E-2</v>
          </cell>
          <cell r="K676">
            <v>4.3431992826868403E-2</v>
          </cell>
        </row>
        <row r="677">
          <cell r="B677" t="str">
            <v>SCOM-CHPBIO</v>
          </cell>
          <cell r="C677" t="str">
            <v>VAR_cap</v>
          </cell>
          <cell r="D677" t="str">
            <v>-</v>
          </cell>
          <cell r="I677">
            <v>8.6402643948055552E-2</v>
          </cell>
          <cell r="J677">
            <v>8.6107199853421051E-2</v>
          </cell>
          <cell r="K677">
            <v>8.5330476799543573E-2</v>
          </cell>
        </row>
        <row r="678">
          <cell r="B678" t="str">
            <v>SCOM-CHPHFC</v>
          </cell>
          <cell r="C678" t="str">
            <v>VAR_fout</v>
          </cell>
          <cell r="D678" t="str">
            <v>SCOM_KEV_HFC_ELC_CHP</v>
          </cell>
          <cell r="I678">
            <v>7.5101338387720609E-2</v>
          </cell>
          <cell r="J678">
            <v>7.4366813775973623E-2</v>
          </cell>
          <cell r="K678">
            <v>4.9353726941761274E-2</v>
          </cell>
        </row>
        <row r="679">
          <cell r="B679" t="str">
            <v>SCOM-CHPHFC</v>
          </cell>
          <cell r="C679" t="str">
            <v>VAR_fout</v>
          </cell>
          <cell r="D679" t="str">
            <v>SCOM_LTH_CHPHFC</v>
          </cell>
          <cell r="I679">
            <v>5.1904833382780326E-2</v>
          </cell>
          <cell r="J679">
            <v>4.6823549414502001E-2</v>
          </cell>
          <cell r="K679">
            <v>2.7895584793169427E-2</v>
          </cell>
        </row>
        <row r="680">
          <cell r="B680" t="str">
            <v>SCOM-CHPHFC</v>
          </cell>
          <cell r="C680" t="str">
            <v>VAR_fin</v>
          </cell>
          <cell r="D680" t="str">
            <v>RSH2</v>
          </cell>
          <cell r="I680">
            <v>0.14798293278368585</v>
          </cell>
          <cell r="J680">
            <v>0.13771632180735863</v>
          </cell>
          <cell r="K680">
            <v>8.5832568594367387E-2</v>
          </cell>
        </row>
        <row r="681">
          <cell r="B681" t="str">
            <v>SCOM-CHPHFC</v>
          </cell>
          <cell r="C681" t="str">
            <v>VAR_ncap</v>
          </cell>
          <cell r="D681" t="str">
            <v>-</v>
          </cell>
          <cell r="I681">
            <v>2.4505084652049099E-3</v>
          </cell>
          <cell r="J681">
            <v>5.5784008566407998E-4</v>
          </cell>
          <cell r="K681">
            <v>2.9818791429568701E-3</v>
          </cell>
        </row>
        <row r="682">
          <cell r="B682" t="str">
            <v>SCOM-CHPHFC</v>
          </cell>
          <cell r="C682" t="str">
            <v>VAR_cap</v>
          </cell>
          <cell r="D682" t="str">
            <v>-</v>
          </cell>
          <cell r="I682">
            <v>5.7708618309712271E-3</v>
          </cell>
          <cell r="J682">
            <v>5.271711534379585E-3</v>
          </cell>
          <cell r="K682">
            <v>4.4173239644444565E-3</v>
          </cell>
        </row>
        <row r="683">
          <cell r="B683" t="str">
            <v>RHES-EBAT</v>
          </cell>
          <cell r="C683" t="str">
            <v>VAR_fout</v>
          </cell>
          <cell r="D683" t="str">
            <v>RHES_ELC</v>
          </cell>
          <cell r="I683">
            <v>0.4444080535251852</v>
          </cell>
          <cell r="J683">
            <v>0.48443176476542477</v>
          </cell>
          <cell r="K683">
            <v>0.58900655770772792</v>
          </cell>
        </row>
        <row r="684">
          <cell r="B684" t="str">
            <v>RHES-EBAT</v>
          </cell>
          <cell r="C684" t="str">
            <v>VAR_fout</v>
          </cell>
          <cell r="D684" t="str">
            <v>AUX_RHES-EBAT_OUT</v>
          </cell>
          <cell r="I684">
            <v>0.44440805352518564</v>
          </cell>
          <cell r="J684">
            <v>0.48443176476542527</v>
          </cell>
          <cell r="K684">
            <v>0.58900655770772858</v>
          </cell>
        </row>
        <row r="685">
          <cell r="B685" t="str">
            <v>RHES-EBAT</v>
          </cell>
          <cell r="C685" t="str">
            <v>VAR_fin</v>
          </cell>
          <cell r="D685" t="str">
            <v>RHES_ELC</v>
          </cell>
          <cell r="I685">
            <v>0.4914763315143692</v>
          </cell>
          <cell r="J685">
            <v>0.53573153351514047</v>
          </cell>
          <cell r="K685">
            <v>0.6513721374207686</v>
          </cell>
        </row>
        <row r="686">
          <cell r="B686" t="str">
            <v>RHES-EBAT</v>
          </cell>
          <cell r="C686" t="str">
            <v>VAR_fin</v>
          </cell>
          <cell r="D686" t="str">
            <v>AUX_RHES-EBAT_IN</v>
          </cell>
          <cell r="I686">
            <v>0.4914763315143692</v>
          </cell>
          <cell r="J686">
            <v>0.53573153351514047</v>
          </cell>
          <cell r="K686">
            <v>0.6513721374207686</v>
          </cell>
        </row>
        <row r="687">
          <cell r="B687" t="str">
            <v>RHES-EBAT</v>
          </cell>
          <cell r="C687" t="str">
            <v>VAR_ncap</v>
          </cell>
          <cell r="D687" t="str">
            <v>-</v>
          </cell>
          <cell r="I687">
            <v>6.7963220117606707E-2</v>
          </cell>
          <cell r="J687">
            <v>0.117684255952024</v>
          </cell>
          <cell r="K687">
            <v>0.17074954484632199</v>
          </cell>
        </row>
        <row r="688">
          <cell r="B688" t="str">
            <v>RHES-EBAT</v>
          </cell>
          <cell r="C688" t="str">
            <v>VAR_cap</v>
          </cell>
          <cell r="D688" t="str">
            <v>-</v>
          </cell>
          <cell r="I688">
            <v>0.1823868745849726</v>
          </cell>
          <cell r="J688">
            <v>0.19887254169129437</v>
          </cell>
          <cell r="K688">
            <v>0.24167924824637138</v>
          </cell>
        </row>
        <row r="689">
          <cell r="B689" t="str">
            <v>D-INGA</v>
          </cell>
          <cell r="C689" t="str">
            <v>VAR_fout</v>
          </cell>
          <cell r="D689" t="str">
            <v>CO2</v>
          </cell>
          <cell r="I689">
            <v>571.87716336457902</v>
          </cell>
          <cell r="J689">
            <v>392.78127267883201</v>
          </cell>
          <cell r="K689">
            <v>60.654204765178498</v>
          </cell>
        </row>
        <row r="690">
          <cell r="B690" t="str">
            <v>D-INGA</v>
          </cell>
          <cell r="C690" t="str">
            <v>VAR_fout</v>
          </cell>
          <cell r="D690" t="str">
            <v>IH2</v>
          </cell>
          <cell r="I690">
            <v>0.33253676623957534</v>
          </cell>
          <cell r="J690">
            <v>0.24733340828454273</v>
          </cell>
          <cell r="K690">
            <v>9.2247762453579629E-2</v>
          </cell>
        </row>
        <row r="691">
          <cell r="B691" t="str">
            <v>D-INGA</v>
          </cell>
          <cell r="C691" t="str">
            <v>VAR_fout</v>
          </cell>
          <cell r="D691" t="str">
            <v>INGA</v>
          </cell>
          <cell r="I691">
            <v>12.592319537630905</v>
          </cell>
          <cell r="J691">
            <v>9.425908459391227</v>
          </cell>
          <cell r="K691">
            <v>3.5557514418462133</v>
          </cell>
        </row>
        <row r="692">
          <cell r="B692" t="str">
            <v>D-INGA</v>
          </cell>
          <cell r="C692" t="str">
            <v>VAR_fin</v>
          </cell>
          <cell r="D692" t="str">
            <v>NGA</v>
          </cell>
          <cell r="I692">
            <v>10.139666017102472</v>
          </cell>
          <cell r="J692">
            <v>6.9642069623906258</v>
          </cell>
          <cell r="K692">
            <v>1.0754291625031651</v>
          </cell>
        </row>
        <row r="693">
          <cell r="B693" t="str">
            <v>D-INGA</v>
          </cell>
          <cell r="C693" t="str">
            <v>VAR_fin</v>
          </cell>
          <cell r="D693" t="str">
            <v>BNGA</v>
          </cell>
          <cell r="I693">
            <v>2.4975510742455436</v>
          </cell>
          <cell r="J693">
            <v>2.4975837468193007</v>
          </cell>
          <cell r="K693">
            <v>2.4976352322108588</v>
          </cell>
        </row>
        <row r="694">
          <cell r="B694" t="str">
            <v>D-INGA</v>
          </cell>
          <cell r="C694" t="str">
            <v>VAR_fin</v>
          </cell>
          <cell r="D694" t="str">
            <v>H2</v>
          </cell>
          <cell r="I694">
            <v>0.33249232493454056</v>
          </cell>
          <cell r="J694">
            <v>0.24733340828453973</v>
          </cell>
          <cell r="K694">
            <v>9.167746548322403E-2</v>
          </cell>
        </row>
        <row r="695">
          <cell r="B695" t="str">
            <v>D-INGA</v>
          </cell>
          <cell r="C695" t="str">
            <v>VAR_ncap</v>
          </cell>
          <cell r="D695" t="str">
            <v>-</v>
          </cell>
          <cell r="I695">
            <v>3.2350154425690199E-4</v>
          </cell>
          <cell r="J695">
            <v>4.9719281093393397E-4</v>
          </cell>
          <cell r="K695">
            <v>1.66235837306448E-3</v>
          </cell>
        </row>
        <row r="696">
          <cell r="B696" t="str">
            <v>D-INGA</v>
          </cell>
          <cell r="C696" t="str">
            <v>VAR_cap</v>
          </cell>
          <cell r="D696" t="str">
            <v>-</v>
          </cell>
          <cell r="I696">
            <v>1.9857662268174598</v>
          </cell>
          <cell r="J696">
            <v>1.9862634196283937</v>
          </cell>
          <cell r="K696">
            <v>1.0989018451812782</v>
          </cell>
        </row>
        <row r="697">
          <cell r="B697" t="str">
            <v>EWIND</v>
          </cell>
          <cell r="C697" t="str">
            <v>VAR_fout</v>
          </cell>
          <cell r="D697" t="str">
            <v>ELC35</v>
          </cell>
          <cell r="I697">
            <v>2.5948927343153549</v>
          </cell>
          <cell r="J697">
            <v>2.6718640488382057</v>
          </cell>
          <cell r="K697">
            <v>3.5102283620544275</v>
          </cell>
        </row>
        <row r="698">
          <cell r="B698" t="str">
            <v>EWIND</v>
          </cell>
          <cell r="C698" t="str">
            <v>VAR_fin</v>
          </cell>
          <cell r="D698" t="str">
            <v>WND</v>
          </cell>
          <cell r="I698">
            <v>2.5948927343153549</v>
          </cell>
          <cell r="J698">
            <v>2.6718640488382057</v>
          </cell>
          <cell r="K698">
            <v>3.5102283620544275</v>
          </cell>
        </row>
        <row r="699">
          <cell r="B699" t="str">
            <v>EWIND</v>
          </cell>
          <cell r="C699" t="str">
            <v>VAR_ncap</v>
          </cell>
          <cell r="D699" t="str">
            <v>-</v>
          </cell>
          <cell r="I699">
            <v>3.8385715394243999E-2</v>
          </cell>
          <cell r="J699">
            <v>1.82629661732611E-4</v>
          </cell>
          <cell r="K699">
            <v>0.64607840283799001</v>
          </cell>
        </row>
        <row r="700">
          <cell r="B700" t="str">
            <v>EWIND</v>
          </cell>
          <cell r="C700" t="str">
            <v>VAR_cap</v>
          </cell>
          <cell r="D700" t="str">
            <v>-</v>
          </cell>
          <cell r="I700">
            <v>0.43143083901129881</v>
          </cell>
          <cell r="J700">
            <v>0.4442465871111197</v>
          </cell>
          <cell r="K700">
            <v>0.58363486568905598</v>
          </cell>
        </row>
        <row r="701">
          <cell r="B701" t="str">
            <v>EGEO</v>
          </cell>
          <cell r="C701" t="str">
            <v>VAR_fout</v>
          </cell>
          <cell r="D701" t="str">
            <v>ELC35</v>
          </cell>
          <cell r="J701">
            <v>0.14054197258065876</v>
          </cell>
          <cell r="K701">
            <v>1.1736391854833355</v>
          </cell>
        </row>
        <row r="702">
          <cell r="B702" t="str">
            <v>EGEO</v>
          </cell>
          <cell r="C702" t="str">
            <v>VAR_fin</v>
          </cell>
          <cell r="D702" t="str">
            <v>GEO</v>
          </cell>
          <cell r="J702">
            <v>0.93694648387105761</v>
          </cell>
          <cell r="K702">
            <v>7.8242612365555697</v>
          </cell>
        </row>
        <row r="703">
          <cell r="B703" t="str">
            <v>EGEO</v>
          </cell>
          <cell r="C703" t="str">
            <v>VAR_ncap</v>
          </cell>
          <cell r="D703" t="str">
            <v>-</v>
          </cell>
          <cell r="J703">
            <v>3.5690472077869899E-2</v>
          </cell>
          <cell r="K703">
            <v>2.0674207578398E-2</v>
          </cell>
        </row>
        <row r="704">
          <cell r="B704" t="str">
            <v>EGEO</v>
          </cell>
          <cell r="C704" t="str">
            <v>VAR_cap</v>
          </cell>
          <cell r="D704" t="str">
            <v>-</v>
          </cell>
          <cell r="J704">
            <v>5.5873423244282199E-3</v>
          </cell>
          <cell r="K704">
            <v>4.7531217184635759E-2</v>
          </cell>
        </row>
        <row r="705">
          <cell r="B705" t="str">
            <v>D-SPLT</v>
          </cell>
          <cell r="C705" t="str">
            <v>VAR_fout</v>
          </cell>
          <cell r="D705" t="str">
            <v>SPLT</v>
          </cell>
          <cell r="I705">
            <v>1.3469957502456191</v>
          </cell>
          <cell r="J705">
            <v>1.4544242339465883</v>
          </cell>
          <cell r="K705">
            <v>1.2190675609720893</v>
          </cell>
        </row>
        <row r="706">
          <cell r="B706" t="str">
            <v>D-SPLT</v>
          </cell>
          <cell r="C706" t="str">
            <v>VAR_fin</v>
          </cell>
          <cell r="D706" t="str">
            <v>PLT</v>
          </cell>
          <cell r="I706">
            <v>1.3469957502456191</v>
          </cell>
          <cell r="J706">
            <v>1.4544242339465883</v>
          </cell>
          <cell r="K706">
            <v>1.2190675609720893</v>
          </cell>
        </row>
        <row r="707">
          <cell r="B707" t="str">
            <v>RHES-ESOLPV</v>
          </cell>
          <cell r="C707" t="str">
            <v>VAR_fout</v>
          </cell>
          <cell r="D707" t="str">
            <v>RHES_SOL_ELC</v>
          </cell>
          <cell r="I707">
            <v>4.6257327829225314</v>
          </cell>
          <cell r="J707">
            <v>4.910061866812053</v>
          </cell>
          <cell r="K707">
            <v>5.5321731357942125</v>
          </cell>
        </row>
        <row r="708">
          <cell r="B708" t="str">
            <v>RHES-ESOLPV</v>
          </cell>
          <cell r="C708" t="str">
            <v>VAR_fin</v>
          </cell>
          <cell r="D708" t="str">
            <v>SOL</v>
          </cell>
          <cell r="I708">
            <v>4.6257327829225314</v>
          </cell>
          <cell r="J708">
            <v>4.910061866812053</v>
          </cell>
          <cell r="K708">
            <v>5.5321731357942125</v>
          </cell>
        </row>
        <row r="709">
          <cell r="B709" t="str">
            <v>RHES-ESOLPV</v>
          </cell>
          <cell r="C709" t="str">
            <v>VAR_fin</v>
          </cell>
          <cell r="D709" t="str">
            <v>SOLPVC</v>
          </cell>
          <cell r="I709">
            <v>4.6257327829225297</v>
          </cell>
          <cell r="J709">
            <v>4.9100618668120504</v>
          </cell>
          <cell r="K709">
            <v>5.5321731357942099</v>
          </cell>
        </row>
        <row r="710">
          <cell r="B710" t="str">
            <v>RHES-ESOLPV</v>
          </cell>
          <cell r="C710" t="str">
            <v>VAR_ncap</v>
          </cell>
          <cell r="D710" t="str">
            <v>-</v>
          </cell>
          <cell r="I710">
            <v>0.300159996082695</v>
          </cell>
          <cell r="J710">
            <v>0.66507300069603403</v>
          </cell>
          <cell r="K710">
            <v>0.68976157765114499</v>
          </cell>
        </row>
        <row r="711">
          <cell r="B711" t="str">
            <v>RHES-ESOLPV</v>
          </cell>
          <cell r="C711" t="str">
            <v>VAR_cap</v>
          </cell>
          <cell r="D711" t="str">
            <v>-</v>
          </cell>
          <cell r="I711">
            <v>1.3335128560525411</v>
          </cell>
          <cell r="J711">
            <v>1.415478634182872</v>
          </cell>
          <cell r="K711">
            <v>1.5947967743690299</v>
          </cell>
        </row>
        <row r="712">
          <cell r="B712" t="str">
            <v>SUP_DAC</v>
          </cell>
          <cell r="C712" t="str">
            <v>VAR_fout</v>
          </cell>
          <cell r="D712" t="str">
            <v>CO2_O</v>
          </cell>
          <cell r="J712">
            <v>0.31165895783245662</v>
          </cell>
          <cell r="K712">
            <v>1.3033344048505215</v>
          </cell>
        </row>
        <row r="713">
          <cell r="B713" t="str">
            <v>SUP_DAC</v>
          </cell>
          <cell r="C713" t="str">
            <v>VAR_fout</v>
          </cell>
          <cell r="D713" t="str">
            <v>CO2</v>
          </cell>
          <cell r="J713">
            <v>-0.31165895783245701</v>
          </cell>
          <cell r="K713">
            <v>-1.30333440485052</v>
          </cell>
        </row>
        <row r="714">
          <cell r="B714" t="str">
            <v>SUP_DAC</v>
          </cell>
          <cell r="C714" t="str">
            <v>VAR_fin</v>
          </cell>
          <cell r="D714" t="str">
            <v>CHEAT</v>
          </cell>
          <cell r="J714">
            <v>2.07227661142368E-3</v>
          </cell>
          <cell r="K714">
            <v>8.3071543705882378E-3</v>
          </cell>
        </row>
        <row r="715">
          <cell r="B715" t="str">
            <v>SUP_DAC</v>
          </cell>
          <cell r="C715" t="str">
            <v>VAR_fin</v>
          </cell>
          <cell r="D715" t="str">
            <v>CELC</v>
          </cell>
          <cell r="J715">
            <v>4.321670881943397E-4</v>
          </cell>
          <cell r="K715">
            <v>1.186034308413975E-3</v>
          </cell>
        </row>
        <row r="716">
          <cell r="B716" t="str">
            <v>SUP_DAC</v>
          </cell>
          <cell r="C716" t="str">
            <v>VAR_ncap</v>
          </cell>
          <cell r="D716" t="str">
            <v>-</v>
          </cell>
          <cell r="J716">
            <v>8.9756687922425402E-2</v>
          </cell>
          <cell r="K716">
            <v>0.136332237439374</v>
          </cell>
        </row>
        <row r="717">
          <cell r="B717" t="str">
            <v>SUP_DAC</v>
          </cell>
          <cell r="C717" t="str">
            <v>VAR_cap</v>
          </cell>
          <cell r="D717" t="str">
            <v>-</v>
          </cell>
          <cell r="J717">
            <v>8.9756687922425402E-2</v>
          </cell>
          <cell r="K717">
            <v>0.20069484992430192</v>
          </cell>
        </row>
        <row r="718">
          <cell r="B718" t="str">
            <v>EHYD-DAM10</v>
          </cell>
          <cell r="C718" t="str">
            <v>VAR_fout</v>
          </cell>
          <cell r="D718" t="str">
            <v>ELC</v>
          </cell>
          <cell r="I718">
            <v>0.67975297271106239</v>
          </cell>
          <cell r="J718">
            <v>0.66446669061198027</v>
          </cell>
          <cell r="K718">
            <v>0.69463437833489861</v>
          </cell>
        </row>
        <row r="719">
          <cell r="B719" t="str">
            <v>EHYD-DAM10</v>
          </cell>
          <cell r="C719" t="str">
            <v>VAR_fin</v>
          </cell>
          <cell r="D719" t="str">
            <v>HYDD</v>
          </cell>
          <cell r="I719">
            <v>0.67975297271106239</v>
          </cell>
          <cell r="J719">
            <v>0.66446669061198027</v>
          </cell>
          <cell r="K719">
            <v>0.69463437833489861</v>
          </cell>
        </row>
        <row r="720">
          <cell r="B720" t="str">
            <v>EHYD-DAM10</v>
          </cell>
          <cell r="C720" t="str">
            <v>VAR_ncap</v>
          </cell>
          <cell r="D720" t="str">
            <v>-</v>
          </cell>
          <cell r="I720">
            <v>6.6850861432331797E-6</v>
          </cell>
          <cell r="J720">
            <v>1.10262470079294E-5</v>
          </cell>
          <cell r="K720">
            <v>2.0551260533052901E-6</v>
          </cell>
        </row>
        <row r="721">
          <cell r="B721" t="str">
            <v>EHYD-DAM10</v>
          </cell>
          <cell r="C721" t="str">
            <v>VAR_cap</v>
          </cell>
          <cell r="D721" t="str">
            <v>-</v>
          </cell>
          <cell r="I721">
            <v>7.07579470784966E-2</v>
          </cell>
          <cell r="J721">
            <v>7.0768973325504497E-2</v>
          </cell>
          <cell r="K721">
            <v>7.0771028451557805E-2</v>
          </cell>
        </row>
        <row r="722">
          <cell r="B722" t="str">
            <v>DH-EBAT</v>
          </cell>
          <cell r="C722" t="str">
            <v>VAR_fout</v>
          </cell>
          <cell r="D722" t="str">
            <v>ELC35</v>
          </cell>
          <cell r="I722">
            <v>0.32383113080451337</v>
          </cell>
          <cell r="J722">
            <v>0.35078367641248293</v>
          </cell>
          <cell r="K722">
            <v>0.76850416036544278</v>
          </cell>
        </row>
        <row r="723">
          <cell r="B723" t="str">
            <v>DH-EBAT</v>
          </cell>
          <cell r="C723" t="str">
            <v>VAR_fout</v>
          </cell>
          <cell r="D723" t="str">
            <v>AUX_DH-EBAT_OUT</v>
          </cell>
          <cell r="I723">
            <v>0.32383113080451331</v>
          </cell>
          <cell r="J723">
            <v>0.35078367641248276</v>
          </cell>
          <cell r="K723">
            <v>0.76850416036544233</v>
          </cell>
        </row>
        <row r="724">
          <cell r="B724" t="str">
            <v>DH-EBAT</v>
          </cell>
          <cell r="C724" t="str">
            <v>VAR_fin</v>
          </cell>
          <cell r="D724" t="str">
            <v>ELC35</v>
          </cell>
          <cell r="I724">
            <v>0.3621384522419927</v>
          </cell>
          <cell r="J724">
            <v>0.39226484334980433</v>
          </cell>
          <cell r="K724">
            <v>0.85937451919013952</v>
          </cell>
        </row>
        <row r="725">
          <cell r="B725" t="str">
            <v>DH-EBAT</v>
          </cell>
          <cell r="C725" t="str">
            <v>VAR_fin</v>
          </cell>
          <cell r="D725" t="str">
            <v>AUX_DH-EBAT_IN</v>
          </cell>
          <cell r="I725">
            <v>0.3621384522419927</v>
          </cell>
          <cell r="J725">
            <v>0.39226484334980433</v>
          </cell>
          <cell r="K725">
            <v>0.85937451919013952</v>
          </cell>
        </row>
        <row r="726">
          <cell r="B726" t="str">
            <v>DH-EBAT</v>
          </cell>
          <cell r="C726" t="str">
            <v>VAR_ncap</v>
          </cell>
          <cell r="D726" t="str">
            <v>-</v>
          </cell>
          <cell r="I726">
            <v>3.8663371651028997E-2</v>
          </cell>
          <cell r="J726">
            <v>8.8412899781804902E-3</v>
          </cell>
          <cell r="K726">
            <v>0.149990905202189</v>
          </cell>
        </row>
        <row r="727">
          <cell r="B727" t="str">
            <v>DH-EBAT</v>
          </cell>
          <cell r="C727" t="str">
            <v>VAR_cap</v>
          </cell>
          <cell r="D727" t="str">
            <v>-</v>
          </cell>
          <cell r="I727">
            <v>4.4609980938086012E-2</v>
          </cell>
          <cell r="J727">
            <v>4.8520496372982919E-2</v>
          </cell>
          <cell r="K727">
            <v>0.16118166361539399</v>
          </cell>
        </row>
        <row r="728">
          <cell r="B728" t="str">
            <v>RHEM-EBAT</v>
          </cell>
          <cell r="C728" t="str">
            <v>VAR_fout</v>
          </cell>
          <cell r="D728" t="str">
            <v>RHEM_ELC</v>
          </cell>
          <cell r="I728">
            <v>4.4717760962570685E-2</v>
          </cell>
          <cell r="J728">
            <v>4.4128586373364996E-2</v>
          </cell>
          <cell r="K728">
            <v>4.405784047109438E-2</v>
          </cell>
        </row>
        <row r="729">
          <cell r="B729" t="str">
            <v>RHEM-EBAT</v>
          </cell>
          <cell r="C729" t="str">
            <v>VAR_fout</v>
          </cell>
          <cell r="D729" t="str">
            <v>AUX_RHEM-EBAT_OUT</v>
          </cell>
          <cell r="I729">
            <v>4.4717760962570741E-2</v>
          </cell>
          <cell r="J729">
            <v>4.4128586373365065E-2</v>
          </cell>
          <cell r="K729">
            <v>4.4057840471094421E-2</v>
          </cell>
        </row>
        <row r="730">
          <cell r="B730" t="str">
            <v>RHEM-EBAT</v>
          </cell>
          <cell r="C730" t="str">
            <v>VAR_fin</v>
          </cell>
          <cell r="D730" t="str">
            <v>RHEM_ELC</v>
          </cell>
          <cell r="I730">
            <v>4.9472907521836362E-2</v>
          </cell>
          <cell r="J730">
            <v>4.8815806234842177E-2</v>
          </cell>
          <cell r="K730">
            <v>4.8732534836922164E-2</v>
          </cell>
        </row>
        <row r="731">
          <cell r="B731" t="str">
            <v>RHEM-EBAT</v>
          </cell>
          <cell r="C731" t="str">
            <v>VAR_fin</v>
          </cell>
          <cell r="D731" t="str">
            <v>AUX_RHEM-EBAT_IN</v>
          </cell>
          <cell r="I731">
            <v>4.9472907521836362E-2</v>
          </cell>
          <cell r="J731">
            <v>4.8815806234842177E-2</v>
          </cell>
          <cell r="K731">
            <v>4.8732534836922164E-2</v>
          </cell>
        </row>
        <row r="732">
          <cell r="B732" t="str">
            <v>RHEM-EBAT</v>
          </cell>
          <cell r="C732" t="str">
            <v>VAR_ncap</v>
          </cell>
          <cell r="D732" t="str">
            <v>-</v>
          </cell>
          <cell r="I732">
            <v>1.32069941155737E-2</v>
          </cell>
          <cell r="J732">
            <v>3.8848927575227499E-3</v>
          </cell>
          <cell r="K732">
            <v>1.37398129776565E-2</v>
          </cell>
        </row>
        <row r="733">
          <cell r="B733" t="str">
            <v>RHEM-EBAT</v>
          </cell>
          <cell r="C733" t="str">
            <v>VAR_cap</v>
          </cell>
          <cell r="D733" t="str">
            <v>-</v>
          </cell>
          <cell r="I733">
            <v>1.7857942225581399E-2</v>
          </cell>
          <cell r="J733">
            <v>1.7893137781129786E-2</v>
          </cell>
          <cell r="K733">
            <v>1.7989443681445283E-2</v>
          </cell>
        </row>
        <row r="734">
          <cell r="B734" t="str">
            <v>HPLGEO</v>
          </cell>
          <cell r="C734" t="str">
            <v>VAR_fout</v>
          </cell>
          <cell r="D734" t="str">
            <v>LTH</v>
          </cell>
          <cell r="J734">
            <v>7.0545068454560813E-3</v>
          </cell>
          <cell r="K734">
            <v>7.3675178748656674E-3</v>
          </cell>
        </row>
        <row r="735">
          <cell r="B735" t="str">
            <v>HPLGEO</v>
          </cell>
          <cell r="C735" t="str">
            <v>VAR_fin</v>
          </cell>
          <cell r="D735" t="str">
            <v>GEO</v>
          </cell>
          <cell r="J735">
            <v>8.2994198181836273E-3</v>
          </cell>
          <cell r="K735">
            <v>8.6676680880772485E-3</v>
          </cell>
        </row>
        <row r="736">
          <cell r="B736" t="str">
            <v>HPLGEO</v>
          </cell>
          <cell r="C736" t="str">
            <v>VAR_ncap</v>
          </cell>
          <cell r="D736" t="str">
            <v>-</v>
          </cell>
          <cell r="J736">
            <v>5.6101739337061801E-4</v>
          </cell>
          <cell r="K736">
            <v>7.7747470835685896E-6</v>
          </cell>
        </row>
        <row r="737">
          <cell r="B737" t="str">
            <v>HPLGEO</v>
          </cell>
          <cell r="C737" t="str">
            <v>VAR_cap</v>
          </cell>
          <cell r="D737" t="str">
            <v>-</v>
          </cell>
          <cell r="J737">
            <v>5.6101739337061801E-4</v>
          </cell>
          <cell r="K737">
            <v>5.6879214045418695E-4</v>
          </cell>
        </row>
        <row r="738">
          <cell r="B738" t="str">
            <v>EHYD-PUM15</v>
          </cell>
          <cell r="C738" t="str">
            <v>VAR_fout</v>
          </cell>
          <cell r="D738" t="str">
            <v>ELC</v>
          </cell>
          <cell r="I738">
            <v>9.459083364888525E-2</v>
          </cell>
          <cell r="J738">
            <v>8.8629276479536154E-2</v>
          </cell>
          <cell r="K738">
            <v>7.8205093202220716E-2</v>
          </cell>
        </row>
        <row r="739">
          <cell r="B739" t="str">
            <v>EHYD-PUM15</v>
          </cell>
          <cell r="C739" t="str">
            <v>VAR_fout</v>
          </cell>
          <cell r="D739" t="str">
            <v>AUX_PUMP_OUT</v>
          </cell>
          <cell r="I739">
            <v>9.4590833648885236E-2</v>
          </cell>
          <cell r="J739">
            <v>8.8629276479536154E-2</v>
          </cell>
          <cell r="K739">
            <v>7.8205093202220716E-2</v>
          </cell>
        </row>
        <row r="740">
          <cell r="B740" t="str">
            <v>EHYD-PUM15</v>
          </cell>
          <cell r="C740" t="str">
            <v>VAR_fin</v>
          </cell>
          <cell r="D740" t="str">
            <v>AUX_PUMP_IN</v>
          </cell>
          <cell r="I740">
            <v>0.1182235466141317</v>
          </cell>
          <cell r="J740">
            <v>0.11077171628964178</v>
          </cell>
          <cell r="K740">
            <v>9.7739387749804688E-2</v>
          </cell>
        </row>
        <row r="741">
          <cell r="B741" t="str">
            <v>EHYD-PUM15</v>
          </cell>
          <cell r="C741" t="str">
            <v>VAR_fin</v>
          </cell>
          <cell r="D741" t="str">
            <v>ELC</v>
          </cell>
          <cell r="I741">
            <v>0.1182235466141317</v>
          </cell>
          <cell r="J741">
            <v>0.11077171628964178</v>
          </cell>
          <cell r="K741">
            <v>9.7739387749804688E-2</v>
          </cell>
        </row>
        <row r="742">
          <cell r="B742" t="str">
            <v>EHYD-PUM15</v>
          </cell>
          <cell r="C742" t="str">
            <v>VAR_ncap</v>
          </cell>
          <cell r="D742" t="str">
            <v>-</v>
          </cell>
          <cell r="I742">
            <v>6.9251975833147901E-6</v>
          </cell>
          <cell r="J742">
            <v>1.17631810903978E-5</v>
          </cell>
          <cell r="K742">
            <v>4.3243154172150597E-5</v>
          </cell>
        </row>
        <row r="743">
          <cell r="B743" t="str">
            <v>EHYD-PUM15</v>
          </cell>
          <cell r="C743" t="str">
            <v>VAR_cap</v>
          </cell>
          <cell r="D743" t="str">
            <v>-</v>
          </cell>
          <cell r="I743">
            <v>1.02684819181299E-2</v>
          </cell>
          <cell r="J743">
            <v>1.0272682696784901E-2</v>
          </cell>
          <cell r="K743">
            <v>1.0296126337909E-2</v>
          </cell>
        </row>
        <row r="744">
          <cell r="B744" t="str">
            <v>D-EWST</v>
          </cell>
          <cell r="C744" t="str">
            <v>VAR_fout</v>
          </cell>
          <cell r="D744" t="str">
            <v>CO2</v>
          </cell>
          <cell r="I744">
            <v>2240.4624820230501</v>
          </cell>
          <cell r="J744">
            <v>2267.5721643388702</v>
          </cell>
          <cell r="K744">
            <v>2340.6054904192001</v>
          </cell>
        </row>
        <row r="745">
          <cell r="B745" t="str">
            <v>D-EWST</v>
          </cell>
          <cell r="C745" t="str">
            <v>VAR_fout</v>
          </cell>
          <cell r="D745" t="str">
            <v>EWST</v>
          </cell>
          <cell r="I745">
            <v>48.286136942508975</v>
          </cell>
          <cell r="J745">
            <v>48.870089748682631</v>
          </cell>
          <cell r="K745">
            <v>50.444083845241302</v>
          </cell>
        </row>
        <row r="746">
          <cell r="B746" t="str">
            <v>D-EWST</v>
          </cell>
          <cell r="C746" t="str">
            <v>VAR_fin</v>
          </cell>
          <cell r="D746" t="str">
            <v>WSTNREN</v>
          </cell>
          <cell r="I746">
            <v>24.142914676972556</v>
          </cell>
          <cell r="J746">
            <v>24.435044874341301</v>
          </cell>
          <cell r="K746">
            <v>25.22204192262064</v>
          </cell>
        </row>
        <row r="747">
          <cell r="B747" t="str">
            <v>D-EWST</v>
          </cell>
          <cell r="C747" t="str">
            <v>VAR_fin</v>
          </cell>
          <cell r="D747" t="str">
            <v>WSTREN</v>
          </cell>
          <cell r="I747">
            <v>24.142914676972556</v>
          </cell>
          <cell r="J747">
            <v>24.435044874341301</v>
          </cell>
          <cell r="K747">
            <v>25.22204192262064</v>
          </cell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15.028707161717275</v>
          </cell>
          <cell r="E4">
            <v>17.088266469481159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0.30833106023785162</v>
          </cell>
          <cell r="E5">
            <v>0.25018732415777223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6.2704805785630242</v>
          </cell>
          <cell r="E6">
            <v>12.082858029611184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8.4498955229164139</v>
          </cell>
          <cell r="E7">
            <v>4.7552211157121986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570.46501952817403</v>
          </cell>
          <cell r="E8">
            <v>2186.4245320877362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636.10178971134769</v>
          </cell>
          <cell r="E9">
            <v>2086.1227424631088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43.897231239328136</v>
          </cell>
          <cell r="E10">
            <v>345.30317960360247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21.461266186787402</v>
          </cell>
          <cell r="E11">
            <v>35.493001876478367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272.63267959283155</v>
          </cell>
          <cell r="E12">
            <v>645.38544797974612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10.390237927375019</v>
          </cell>
          <cell r="E13">
            <v>32.546178502391463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4.8687150232685195</v>
          </cell>
          <cell r="E14">
            <v>735.34154832647744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1.8735190342872634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0.31165895783245662</v>
          </cell>
          <cell r="E16">
            <v>1.3033344048505215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1558.5318412822153</v>
          </cell>
          <cell r="E17">
            <v>6068.392675788923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828.50494029935874</v>
          </cell>
          <cell r="E18">
            <v>1907.5801018280049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828.50494029935874</v>
          </cell>
          <cell r="E19">
            <v>1907.5801018280049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714.99819382113935</v>
          </cell>
          <cell r="E20">
            <v>4143.724307491435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714.99819382113935</v>
          </cell>
          <cell r="E21">
            <v>4143.724307491435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16.4795196547167</v>
          </cell>
          <cell r="I4">
            <v>27.777608417782901</v>
          </cell>
          <cell r="J4">
            <v>75.889988583187503</v>
          </cell>
        </row>
        <row r="5">
          <cell r="A5" t="str">
            <v>EXPELC_DE</v>
          </cell>
          <cell r="C5" t="str">
            <v>ELC_E-DE</v>
          </cell>
          <cell r="H5">
            <v>5.8003848830812194E-2</v>
          </cell>
          <cell r="I5">
            <v>8.9114607167463153E-2</v>
          </cell>
          <cell r="J5">
            <v>2.3575386892987289E-2</v>
          </cell>
        </row>
        <row r="6">
          <cell r="A6" t="str">
            <v>IMPDSL</v>
          </cell>
          <cell r="C6" t="str">
            <v>DSL</v>
          </cell>
          <cell r="H6">
            <v>36.899653717334907</v>
          </cell>
          <cell r="I6">
            <v>19.630739619123073</v>
          </cell>
        </row>
        <row r="7">
          <cell r="A7" t="str">
            <v>IMPH2</v>
          </cell>
          <cell r="C7" t="str">
            <v>H2</v>
          </cell>
          <cell r="I7">
            <v>2.4355447052114276</v>
          </cell>
          <cell r="J7">
            <v>2.4358136111190656</v>
          </cell>
        </row>
        <row r="8">
          <cell r="A8" t="str">
            <v>IMPELC_AT</v>
          </cell>
          <cell r="C8" t="str">
            <v>ELC_I-AT</v>
          </cell>
          <cell r="H8">
            <v>5.8896247884375557</v>
          </cell>
          <cell r="I8">
            <v>4.5072289388858398</v>
          </cell>
          <cell r="J8">
            <v>6.7439567525945749</v>
          </cell>
        </row>
        <row r="9">
          <cell r="A9" t="str">
            <v>IMPELC_AT</v>
          </cell>
          <cell r="C9" t="str">
            <v>ELCS</v>
          </cell>
          <cell r="H9">
            <v>5.8896247884375557</v>
          </cell>
          <cell r="I9">
            <v>4.5072289388858398</v>
          </cell>
          <cell r="J9">
            <v>6.7439567525945749</v>
          </cell>
        </row>
        <row r="10">
          <cell r="A10" t="str">
            <v>IMPELC_FR</v>
          </cell>
          <cell r="C10" t="str">
            <v>ELC_I-FR</v>
          </cell>
          <cell r="H10">
            <v>17.366573863898275</v>
          </cell>
          <cell r="I10">
            <v>10.811589859930399</v>
          </cell>
          <cell r="J10">
            <v>10.698671636083798</v>
          </cell>
        </row>
        <row r="11">
          <cell r="A11" t="str">
            <v>IMPELC_FR</v>
          </cell>
          <cell r="C11" t="str">
            <v>ELCS</v>
          </cell>
          <cell r="H11">
            <v>17.366573863898275</v>
          </cell>
          <cell r="I11">
            <v>10.811589859930399</v>
          </cell>
          <cell r="J11">
            <v>10.698671636083798</v>
          </cell>
        </row>
        <row r="12">
          <cell r="A12" t="str">
            <v>RNWHYDR1</v>
          </cell>
          <cell r="C12" t="str">
            <v>HYDR</v>
          </cell>
          <cell r="H12">
            <v>63.812554700404533</v>
          </cell>
          <cell r="I12">
            <v>62.756544390218608</v>
          </cell>
          <cell r="J12">
            <v>60.595500270922031</v>
          </cell>
        </row>
        <row r="13">
          <cell r="A13" t="str">
            <v>EXPELC_IT</v>
          </cell>
          <cell r="C13" t="str">
            <v>ELC_E-IT</v>
          </cell>
          <cell r="H13">
            <v>38.691671584989884</v>
          </cell>
          <cell r="I13">
            <v>21.737315959848377</v>
          </cell>
          <cell r="J13">
            <v>15.842580206303362</v>
          </cell>
        </row>
        <row r="14">
          <cell r="A14" t="str">
            <v>IMPLNG</v>
          </cell>
          <cell r="C14" t="str">
            <v>LBIO</v>
          </cell>
          <cell r="H14">
            <v>2.1000441132739338</v>
          </cell>
          <cell r="I14">
            <v>2.0977803355191611</v>
          </cell>
          <cell r="J14">
            <v>2.1084324235647531</v>
          </cell>
        </row>
        <row r="15">
          <cell r="A15" t="str">
            <v>IMPLNG</v>
          </cell>
          <cell r="C15" t="str">
            <v>LNGA</v>
          </cell>
          <cell r="H15">
            <v>3.5777626497117673E-2</v>
          </cell>
          <cell r="I15">
            <v>3.7959004445533601E-2</v>
          </cell>
          <cell r="J15">
            <v>2.7261724085212716E-2</v>
          </cell>
        </row>
        <row r="16">
          <cell r="A16" t="str">
            <v>IMPURN1</v>
          </cell>
          <cell r="C16" t="str">
            <v>URN</v>
          </cell>
          <cell r="H16">
            <v>189.14369370488041</v>
          </cell>
          <cell r="I16">
            <v>185.50913050050013</v>
          </cell>
          <cell r="J16">
            <v>101.71603471741459</v>
          </cell>
        </row>
        <row r="17">
          <cell r="A17" t="str">
            <v>EXPELC_AT</v>
          </cell>
          <cell r="C17" t="str">
            <v>ELC_E-AT</v>
          </cell>
          <cell r="H17">
            <v>1.2075588294000995E-2</v>
          </cell>
          <cell r="I17">
            <v>1.15992707988113E-2</v>
          </cell>
          <cell r="J17">
            <v>6.4141681272044159E-3</v>
          </cell>
        </row>
        <row r="18">
          <cell r="A18" t="str">
            <v>EXPELC_FR</v>
          </cell>
          <cell r="C18" t="str">
            <v>ELC_E-FR</v>
          </cell>
          <cell r="H18">
            <v>3.0384643460049987E-2</v>
          </cell>
          <cell r="I18">
            <v>7.5759430319343235E-2</v>
          </cell>
          <cell r="J18">
            <v>3.805911648966373E-2</v>
          </cell>
        </row>
        <row r="19">
          <cell r="A19" t="str">
            <v>RNWWND1</v>
          </cell>
          <cell r="C19" t="str">
            <v>WND</v>
          </cell>
          <cell r="H19">
            <v>0.87466930461016013</v>
          </cell>
          <cell r="I19">
            <v>0.87524919292742909</v>
          </cell>
          <cell r="J19">
            <v>0.87530290736699834</v>
          </cell>
        </row>
        <row r="20">
          <cell r="A20" t="str">
            <v>RNWWND2</v>
          </cell>
          <cell r="C20" t="str">
            <v>WND</v>
          </cell>
          <cell r="H20">
            <v>1.5106958390708745</v>
          </cell>
          <cell r="I20">
            <v>1.5703481755127113</v>
          </cell>
          <cell r="J20">
            <v>2.3067304767550398</v>
          </cell>
        </row>
        <row r="21">
          <cell r="A21" t="str">
            <v>RNWMNR1</v>
          </cell>
          <cell r="C21" t="str">
            <v>MNR</v>
          </cell>
          <cell r="H21">
            <v>12.540697369502601</v>
          </cell>
          <cell r="I21">
            <v>12.540314116251807</v>
          </cell>
          <cell r="J21">
            <v>12.54043940980214</v>
          </cell>
        </row>
        <row r="22">
          <cell r="A22" t="str">
            <v>RNWWND3</v>
          </cell>
          <cell r="C22" t="str">
            <v>WND</v>
          </cell>
          <cell r="H22">
            <v>0.13190615537393524</v>
          </cell>
          <cell r="I22">
            <v>0.15518977002390086</v>
          </cell>
          <cell r="J22">
            <v>0.26360570045865128</v>
          </cell>
        </row>
        <row r="23">
          <cell r="A23" t="str">
            <v>RNWMNR2</v>
          </cell>
          <cell r="C23" t="str">
            <v>MNR</v>
          </cell>
          <cell r="I23">
            <v>1.9563827109067791</v>
          </cell>
          <cell r="J23">
            <v>6.2701526419282807</v>
          </cell>
        </row>
        <row r="24">
          <cell r="A24" t="str">
            <v>RNWWND4</v>
          </cell>
          <cell r="C24" t="str">
            <v>WND</v>
          </cell>
          <cell r="H24">
            <v>4.9047694099236629E-2</v>
          </cell>
          <cell r="I24">
            <v>4.5588427715912726E-2</v>
          </cell>
          <cell r="J24">
            <v>4.2772857877449687E-2</v>
          </cell>
        </row>
        <row r="25">
          <cell r="A25" t="str">
            <v>RNWMNR3</v>
          </cell>
          <cell r="C25" t="str">
            <v>MNR</v>
          </cell>
          <cell r="I25">
            <v>4.3193854731163231E-2</v>
          </cell>
          <cell r="J25">
            <v>8.0070848738425546</v>
          </cell>
        </row>
        <row r="26">
          <cell r="A26" t="str">
            <v>IMPLFO1</v>
          </cell>
          <cell r="C26" t="str">
            <v>LFO</v>
          </cell>
          <cell r="H26">
            <v>29.116464873718122</v>
          </cell>
          <cell r="I26">
            <v>14.465885061818346</v>
          </cell>
        </row>
        <row r="27">
          <cell r="A27" t="str">
            <v>RNWWND5</v>
          </cell>
          <cell r="C27" t="str">
            <v>WND</v>
          </cell>
          <cell r="H27">
            <v>2.9078416667651524E-2</v>
          </cell>
          <cell r="I27">
            <v>2.5749906738798827E-2</v>
          </cell>
          <cell r="J27">
            <v>2.2032241686242817E-2</v>
          </cell>
        </row>
        <row r="28">
          <cell r="A28" t="str">
            <v>IMPBNGA</v>
          </cell>
          <cell r="C28" t="str">
            <v>BIO</v>
          </cell>
          <cell r="H28">
            <v>3.7953435169138969</v>
          </cell>
          <cell r="I28">
            <v>4.4943767596042488</v>
          </cell>
          <cell r="J28">
            <v>1.6321981158000938</v>
          </cell>
        </row>
        <row r="29">
          <cell r="A29" t="str">
            <v>RNWGEO1</v>
          </cell>
          <cell r="C29" t="str">
            <v>GEO</v>
          </cell>
          <cell r="I29">
            <v>0.46140180838599237</v>
          </cell>
          <cell r="J29">
            <v>6.5138146851035126</v>
          </cell>
        </row>
        <row r="30">
          <cell r="A30" t="str">
            <v>RNWGEO2</v>
          </cell>
          <cell r="C30" t="str">
            <v>GEO</v>
          </cell>
          <cell r="I30">
            <v>0.21655669449753165</v>
          </cell>
          <cell r="J30">
            <v>0.81882486443831914</v>
          </cell>
        </row>
        <row r="31">
          <cell r="A31" t="str">
            <v>IMPKERintl</v>
          </cell>
          <cell r="C31" t="str">
            <v>KERintl</v>
          </cell>
          <cell r="H31">
            <v>65.918083089957406</v>
          </cell>
          <cell r="I31">
            <v>52.497415982753402</v>
          </cell>
        </row>
        <row r="32">
          <cell r="A32" t="str">
            <v>RNWGEO3</v>
          </cell>
          <cell r="C32" t="str">
            <v>GEO</v>
          </cell>
          <cell r="I32">
            <v>0.11103593912826183</v>
          </cell>
          <cell r="J32">
            <v>0.25396452989701268</v>
          </cell>
        </row>
        <row r="33">
          <cell r="A33" t="str">
            <v>RNWGEO4</v>
          </cell>
          <cell r="C33" t="str">
            <v>GEO</v>
          </cell>
          <cell r="I33">
            <v>8.5468775328956539E-2</v>
          </cell>
          <cell r="J33">
            <v>0.14213430402310995</v>
          </cell>
        </row>
        <row r="34">
          <cell r="A34" t="str">
            <v>RNWGEO5</v>
          </cell>
          <cell r="C34" t="str">
            <v>GEO</v>
          </cell>
          <cell r="I34">
            <v>7.1351341371789667E-2</v>
          </cell>
          <cell r="J34">
            <v>0.10464070910835283</v>
          </cell>
        </row>
        <row r="35">
          <cell r="A35" t="str">
            <v>IMPGSL</v>
          </cell>
          <cell r="C35" t="str">
            <v>GSL</v>
          </cell>
          <cell r="H35">
            <v>17.572858641704677</v>
          </cell>
          <cell r="I35">
            <v>7.1791394528633141</v>
          </cell>
        </row>
        <row r="36">
          <cell r="A36" t="str">
            <v>RNWWOD1</v>
          </cell>
          <cell r="C36" t="str">
            <v>WOD</v>
          </cell>
          <cell r="H36">
            <v>15.849116103409907</v>
          </cell>
          <cell r="I36">
            <v>16.266425287894123</v>
          </cell>
          <cell r="J36">
            <v>16.957033412467162</v>
          </cell>
        </row>
        <row r="37">
          <cell r="A37" t="str">
            <v>RNWWOD2</v>
          </cell>
          <cell r="C37" t="str">
            <v>WOD</v>
          </cell>
          <cell r="H37">
            <v>7.6690141258623212</v>
          </cell>
          <cell r="I37">
            <v>7.6690647993609353</v>
          </cell>
          <cell r="J37">
            <v>7.6690761014539675</v>
          </cell>
        </row>
        <row r="38">
          <cell r="A38" t="str">
            <v>RNWWOD3</v>
          </cell>
          <cell r="C38" t="str">
            <v>WOD</v>
          </cell>
          <cell r="H38">
            <v>4.8053538972605621</v>
          </cell>
          <cell r="I38">
            <v>4.8054200055014977</v>
          </cell>
          <cell r="J38">
            <v>4.805389504272541</v>
          </cell>
        </row>
        <row r="39">
          <cell r="A39" t="str">
            <v>RNWWOD4</v>
          </cell>
          <cell r="C39" t="str">
            <v>WOD</v>
          </cell>
          <cell r="H39">
            <v>19.868608980496539</v>
          </cell>
          <cell r="I39">
            <v>19.869096822814473</v>
          </cell>
          <cell r="J39">
            <v>19.869102531790169</v>
          </cell>
        </row>
        <row r="40">
          <cell r="A40" t="str">
            <v>RNWWOD5</v>
          </cell>
          <cell r="C40" t="str">
            <v>WOD</v>
          </cell>
          <cell r="H40">
            <v>3.1397556382895688</v>
          </cell>
          <cell r="I40">
            <v>2.7220733096198706</v>
          </cell>
          <cell r="J40">
            <v>2.0317395120049464</v>
          </cell>
        </row>
        <row r="41">
          <cell r="A41" t="str">
            <v>RNNWWST1</v>
          </cell>
          <cell r="C41" t="str">
            <v>WSTNREN</v>
          </cell>
          <cell r="H41">
            <v>34.937738841622867</v>
          </cell>
          <cell r="I41">
            <v>35.176282190459887</v>
          </cell>
          <cell r="J41">
            <v>35.853385754505211</v>
          </cell>
        </row>
        <row r="42">
          <cell r="A42" t="str">
            <v>RNWSOL1</v>
          </cell>
          <cell r="C42" t="str">
            <v>SOL</v>
          </cell>
          <cell r="H42">
            <v>56.946943771373995</v>
          </cell>
          <cell r="I42">
            <v>66.703360831084524</v>
          </cell>
          <cell r="J42">
            <v>88.976199239913811</v>
          </cell>
        </row>
        <row r="43">
          <cell r="A43" t="str">
            <v>IMPHFO1</v>
          </cell>
          <cell r="C43" t="str">
            <v>HFO</v>
          </cell>
          <cell r="H43">
            <v>3.4993389352949891E-2</v>
          </cell>
          <cell r="I43">
            <v>0.14368630501514434</v>
          </cell>
        </row>
        <row r="44">
          <cell r="A44" t="str">
            <v>RNWHYDD1</v>
          </cell>
          <cell r="C44" t="str">
            <v>HYDD</v>
          </cell>
          <cell r="H44">
            <v>71.532026008960386</v>
          </cell>
          <cell r="I44">
            <v>72.588147158794968</v>
          </cell>
          <cell r="J44">
            <v>74.749323394177097</v>
          </cell>
        </row>
        <row r="45">
          <cell r="A45" t="str">
            <v>IMPKER</v>
          </cell>
          <cell r="C45" t="str">
            <v>KER</v>
          </cell>
          <cell r="H45">
            <v>2.5185396424796909</v>
          </cell>
          <cell r="I45">
            <v>2.1170127231555269</v>
          </cell>
        </row>
        <row r="46">
          <cell r="A46" t="str">
            <v>IMPBDS</v>
          </cell>
          <cell r="C46" t="str">
            <v>BDS</v>
          </cell>
          <cell r="H46">
            <v>3.7112478968586711</v>
          </cell>
          <cell r="I46">
            <v>3.6479581471582336</v>
          </cell>
          <cell r="J46">
            <v>6.0290932613139745</v>
          </cell>
        </row>
        <row r="47">
          <cell r="A47" t="str">
            <v>IMPCOA1</v>
          </cell>
          <cell r="C47" t="str">
            <v>COA</v>
          </cell>
          <cell r="H47">
            <v>2.0150877371981984E-2</v>
          </cell>
          <cell r="I47">
            <v>0.2846375921775226</v>
          </cell>
          <cell r="J47">
            <v>2.9311514779584283E-2</v>
          </cell>
        </row>
        <row r="48">
          <cell r="A48" t="str">
            <v>IMPETH</v>
          </cell>
          <cell r="C48" t="str">
            <v>ETH</v>
          </cell>
          <cell r="H48">
            <v>1.0704942819155843</v>
          </cell>
          <cell r="I48">
            <v>0.43487138655364721</v>
          </cell>
          <cell r="J48">
            <v>0.9161400307156734</v>
          </cell>
        </row>
        <row r="49">
          <cell r="A49" t="str">
            <v>IMPELC_DE</v>
          </cell>
          <cell r="C49" t="str">
            <v>ELC_I-DE</v>
          </cell>
          <cell r="H49">
            <v>30.513566088884268</v>
          </cell>
          <cell r="I49">
            <v>25.087065425939542</v>
          </cell>
          <cell r="J49">
            <v>19.087657286463205</v>
          </cell>
        </row>
        <row r="50">
          <cell r="A50" t="str">
            <v>IMPELC_DE</v>
          </cell>
          <cell r="C50" t="str">
            <v>ELCS</v>
          </cell>
          <cell r="H50">
            <v>30.513566088884268</v>
          </cell>
          <cell r="I50">
            <v>25.087065425939542</v>
          </cell>
          <cell r="J50">
            <v>19.087657286463205</v>
          </cell>
        </row>
        <row r="51">
          <cell r="A51" t="str">
            <v>RNWWST1</v>
          </cell>
          <cell r="C51" t="str">
            <v>WSTREN</v>
          </cell>
          <cell r="H51">
            <v>37.14256182182816</v>
          </cell>
          <cell r="I51">
            <v>37.145682252874387</v>
          </cell>
          <cell r="J51">
            <v>37.324511567278627</v>
          </cell>
        </row>
        <row r="52">
          <cell r="A52" t="str">
            <v>IMPNGA1</v>
          </cell>
          <cell r="C52" t="str">
            <v>NGA</v>
          </cell>
          <cell r="H52">
            <v>46.887091105856491</v>
          </cell>
          <cell r="I52">
            <v>27.487605058032695</v>
          </cell>
          <cell r="J52">
            <v>11.867005814089415</v>
          </cell>
        </row>
        <row r="53">
          <cell r="A53" t="str">
            <v>IMPELC_IT</v>
          </cell>
          <cell r="C53" t="str">
            <v>ELC_I-IT</v>
          </cell>
          <cell r="H53">
            <v>1.3279769437415864E-2</v>
          </cell>
          <cell r="I53">
            <v>1.0915063027389559E-2</v>
          </cell>
          <cell r="J53">
            <v>9.4916296919839577E-3</v>
          </cell>
        </row>
        <row r="54">
          <cell r="A54" t="str">
            <v>IMPELC_IT</v>
          </cell>
          <cell r="C54" t="str">
            <v>ELCS</v>
          </cell>
          <cell r="H54">
            <v>1.3279769437415864E-2</v>
          </cell>
          <cell r="I54">
            <v>1.0915063027389559E-2</v>
          </cell>
          <cell r="J54">
            <v>9.4916296919839577E-3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1.2526395753430755</v>
          </cell>
          <cell r="I4">
            <v>1.33249088046585</v>
          </cell>
          <cell r="J4">
            <v>1.1444170593177601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1.2526395753430755</v>
          </cell>
          <cell r="I5">
            <v>1.33249088046585</v>
          </cell>
          <cell r="J5">
            <v>1.1444170593177601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3.7783900199599672E-4</v>
          </cell>
          <cell r="I6">
            <v>3.2424625187408771E-4</v>
          </cell>
          <cell r="J6">
            <v>4.6327829750031466E-4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3.7821684099799256E-4</v>
          </cell>
          <cell r="I7">
            <v>3.2457049812596169E-4</v>
          </cell>
          <cell r="J7">
            <v>4.6374157579781513E-4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5.3995307062396287E-4</v>
          </cell>
          <cell r="I8">
            <v>3.9307680615156316E-4</v>
          </cell>
          <cell r="J8">
            <v>7.5929940439406257E-4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1.0841940786527901E-4</v>
          </cell>
          <cell r="I9">
            <v>2.3831717170400899E-4</v>
          </cell>
          <cell r="J9">
            <v>5.8839127599757599E-4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2.3076516601638398E-3</v>
          </cell>
          <cell r="I10">
            <v>1.19539795725141E-3</v>
          </cell>
          <cell r="J10">
            <v>8.0720686644725496E-4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4.3768847221520204</v>
          </cell>
          <cell r="I11">
            <v>2.3765740402783102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5.639976785731049E-2</v>
          </cell>
          <cell r="I12">
            <v>3.0624115707005295E-2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5.9387852403690954E-2</v>
          </cell>
          <cell r="I13">
            <v>3.2246594847738258E-2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1.6676347449740524E-2</v>
          </cell>
          <cell r="I15">
            <v>2.8012379285461825E-3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18.448497580377001</v>
          </cell>
          <cell r="I16">
            <v>22.7743094700221</v>
          </cell>
          <cell r="J16">
            <v>25.9172809294069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0.66306075572276779</v>
          </cell>
          <cell r="I17">
            <v>0.83086255406829002</v>
          </cell>
          <cell r="J17">
            <v>0.98485140699667906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0.32710102092866916</v>
          </cell>
          <cell r="I18">
            <v>0.40379981329826375</v>
          </cell>
          <cell r="J18">
            <v>0.45952625761359722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0.66306075572276779</v>
          </cell>
          <cell r="I19">
            <v>0.83086255406829002</v>
          </cell>
          <cell r="J19">
            <v>0.98485140699667906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1.62712868004115E-2</v>
          </cell>
          <cell r="I20">
            <v>3.1417020953529197E-2</v>
          </cell>
          <cell r="J20">
            <v>4.38126311889648E-2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5.1718098520675687E-2</v>
          </cell>
          <cell r="I21">
            <v>6.3214086196043837E-2</v>
          </cell>
          <cell r="J21">
            <v>7.3486735392554611E-2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3.0244959991544516</v>
          </cell>
          <cell r="I22">
            <v>3.0249277807523169</v>
          </cell>
          <cell r="J22">
            <v>3.026857486478312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3.0244959991544516</v>
          </cell>
          <cell r="I23">
            <v>3.0249277807523169</v>
          </cell>
          <cell r="J23">
            <v>3.026857486478312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4.0665492425606056</v>
          </cell>
          <cell r="I24">
            <v>4.0557690915114861</v>
          </cell>
          <cell r="J24">
            <v>4.0358099819710853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6.4026163742894202E-2</v>
          </cell>
          <cell r="I25">
            <v>0.11933775409332401</v>
          </cell>
          <cell r="J25">
            <v>9.8381995531916899E-2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0.21926740659555202</v>
          </cell>
          <cell r="I26">
            <v>0.21614469777938219</v>
          </cell>
          <cell r="J26">
            <v>0.21116827543319291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3.4992422675743588E-2</v>
          </cell>
          <cell r="I27">
            <v>3.4855698830527554E-2</v>
          </cell>
          <cell r="J27">
            <v>2.1192282660238843E-2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1.9347450206831648E-2</v>
          </cell>
          <cell r="I28">
            <v>1.6563192976064789E-2</v>
          </cell>
          <cell r="J28">
            <v>1.1001990007703792E-2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5.3956850864086928E-2</v>
          </cell>
          <cell r="I29">
            <v>5.1125629465009099E-2</v>
          </cell>
          <cell r="J29">
            <v>3.1904157111620049E-2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1.1977580459789832</v>
          </cell>
          <cell r="I30">
            <v>1.1274489328638084</v>
          </cell>
          <cell r="J30">
            <v>0.8365951857840993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2.5933502791174647</v>
          </cell>
          <cell r="I31">
            <v>2.3880238466678669</v>
          </cell>
          <cell r="J31">
            <v>1.6863757167695055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2.3200886822732199E-2</v>
          </cell>
          <cell r="I32">
            <v>4.5915916134192901E-2</v>
          </cell>
          <cell r="J32">
            <v>1.6167078228558202E-2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8.3290738129509573E-2</v>
          </cell>
          <cell r="I33">
            <v>7.9146819094679799E-2</v>
          </cell>
          <cell r="J33">
            <v>5.9289384728411408E-2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3.5034485351149041</v>
          </cell>
          <cell r="I34">
            <v>2.74937010129667</v>
          </cell>
          <cell r="J34">
            <v>1.4793185792740462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4.8156908493489556</v>
          </cell>
          <cell r="I35">
            <v>3.7556859907132516</v>
          </cell>
          <cell r="J35">
            <v>1.9660345684511487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0.14187566633788801</v>
          </cell>
          <cell r="I36">
            <v>7.7034638460419705E-2</v>
          </cell>
          <cell r="J36">
            <v>4.31232770530008E-3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0.2844703955816999</v>
          </cell>
          <cell r="I37">
            <v>0.22308766587755677</v>
          </cell>
          <cell r="J37">
            <v>0.12022324487227631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0.29165306857268203</v>
          </cell>
          <cell r="J38">
            <v>0.29553959581868172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0.29459905916432566</v>
          </cell>
          <cell r="J39">
            <v>0.29852484426129472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1.32779590884739E-4</v>
          </cell>
          <cell r="I40">
            <v>4.1433113824734302E-2</v>
          </cell>
          <cell r="J40">
            <v>6.9995394181809596E-4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1.8212634871859901E-4</v>
          </cell>
          <cell r="I41">
            <v>4.1615240173452903E-2</v>
          </cell>
          <cell r="J41">
            <v>4.2315194115271001E-2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6.4496391282075889</v>
          </cell>
          <cell r="I42">
            <v>5.4408573765553578</v>
          </cell>
          <cell r="J42">
            <v>3.5390130138828138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9.5368582169056957</v>
          </cell>
          <cell r="I43">
            <v>8.0113372067484931</v>
          </cell>
          <cell r="J43">
            <v>5.0867641475136374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0.31718740388393801</v>
          </cell>
          <cell r="I44">
            <v>0.115099449577553</v>
          </cell>
          <cell r="J44">
            <v>0.107194294743963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0.5141546030874582</v>
          </cell>
          <cell r="I45">
            <v>0.43977119593077529</v>
          </cell>
          <cell r="J45">
            <v>0.32486188820635781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6.1385419338461755</v>
          </cell>
          <cell r="I46">
            <v>6.9228330102825435</v>
          </cell>
          <cell r="J46">
            <v>10.381460105310794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6.1385419338461755</v>
          </cell>
          <cell r="I47">
            <v>6.9228330102825435</v>
          </cell>
          <cell r="J47">
            <v>10.381460105310794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6.5350423938088849</v>
          </cell>
          <cell r="I48">
            <v>7.331356114327753</v>
          </cell>
          <cell r="J48">
            <v>10.92785274243241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0.23101108264182299</v>
          </cell>
          <cell r="I49">
            <v>0.30600097522456099</v>
          </cell>
          <cell r="J49">
            <v>0.57286286557459898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0.39860105585138594</v>
          </cell>
          <cell r="I50">
            <v>0.45749701165312207</v>
          </cell>
          <cell r="J50">
            <v>0.72617725023117496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0.151867519310391</v>
          </cell>
          <cell r="I51">
            <v>0.20844180029654222</v>
          </cell>
          <cell r="J51">
            <v>0.24246299332582685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0.15201938682970143</v>
          </cell>
          <cell r="I52">
            <v>0.2086502420968388</v>
          </cell>
          <cell r="J52">
            <v>0.24270545631915286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0.1522848219623667</v>
          </cell>
          <cell r="I53">
            <v>0.20862728749371481</v>
          </cell>
          <cell r="J53">
            <v>0.24280732828520984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1.47368373771055E-2</v>
          </cell>
          <cell r="I54">
            <v>3.00256555067447E-2</v>
          </cell>
          <cell r="J54">
            <v>3.4549129275667799E-2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4.0624874482046013E-2</v>
          </cell>
          <cell r="I55">
            <v>5.3925468246694877E-2</v>
          </cell>
          <cell r="J55">
            <v>6.0561940584302566E-2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0.12915614084279767</v>
          </cell>
          <cell r="I56">
            <v>0.13461859405186397</v>
          </cell>
          <cell r="J56">
            <v>0.1447036469269827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5.8504329666174248</v>
          </cell>
          <cell r="I57">
            <v>5.9322945591744656</v>
          </cell>
          <cell r="J57">
            <v>5.2871210482112252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2.1020746748690979</v>
          </cell>
          <cell r="I58">
            <v>2.1888908124332862</v>
          </cell>
          <cell r="J58">
            <v>2.0384718972780731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1.3372959409116478</v>
          </cell>
          <cell r="I59">
            <v>1.791322214669441</v>
          </cell>
          <cell r="J59">
            <v>2.2540451607572485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0.24766979200517342</v>
          </cell>
          <cell r="I60">
            <v>0.27280896163157686</v>
          </cell>
          <cell r="J60">
            <v>0.30376263732328235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10.580667533115168</v>
          </cell>
          <cell r="I61">
            <v>11.253644929773461</v>
          </cell>
          <cell r="J61">
            <v>10.856232010289364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2.5204596639928901E-5</v>
          </cell>
          <cell r="I62">
            <v>2.91159518479624E-5</v>
          </cell>
          <cell r="J62">
            <v>1.42281758721565E-5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0.63111522015311905</v>
          </cell>
          <cell r="I63">
            <v>0.63114433610496701</v>
          </cell>
          <cell r="J63">
            <v>0.63115856428083905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2.4579075481987536E-2</v>
          </cell>
          <cell r="I64">
            <v>1.1581064416238677E-2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7.7401201286471655E-2</v>
          </cell>
          <cell r="I65">
            <v>4.1667774033120192E-2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0.1015187358554135</v>
          </cell>
          <cell r="I66">
            <v>5.2986929448212094E-2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60.055021996139324</v>
          </cell>
          <cell r="I67">
            <v>59.805056638941338</v>
          </cell>
          <cell r="J67">
            <v>58.226522207787966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6.836936550076854</v>
          </cell>
          <cell r="I68">
            <v>8.9528854800010347</v>
          </cell>
          <cell r="J68">
            <v>12.976531448748778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6.4496391282075889</v>
          </cell>
          <cell r="I69">
            <v>5.4408573765553578</v>
          </cell>
          <cell r="J69">
            <v>3.5390130138828138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6.4649612811699289</v>
          </cell>
          <cell r="I70">
            <v>6.7820944515398534</v>
          </cell>
          <cell r="J70">
            <v>6.24384382040882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0.25355360741791921</v>
          </cell>
          <cell r="I71">
            <v>0.21481989748155073</v>
          </cell>
          <cell r="J71">
            <v>0.15869130548214175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19.289114625801748</v>
          </cell>
          <cell r="I73">
            <v>25.290907096690301</v>
          </cell>
          <cell r="J73">
            <v>27.301923069447138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0.90296054971801365</v>
          </cell>
          <cell r="I74">
            <v>0.97693871890060668</v>
          </cell>
          <cell r="J74">
            <v>0.81884932433895097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0.89865768716705008</v>
          </cell>
          <cell r="I76">
            <v>1.1058776674969784</v>
          </cell>
          <cell r="J76">
            <v>1.2666731491450443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7.8056203180821901</v>
          </cell>
          <cell r="I77">
            <v>3.248443417528962</v>
          </cell>
          <cell r="J77">
            <v>0.97395230672236799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3.8455193524448399</v>
          </cell>
          <cell r="I78">
            <v>4.8364348456556483</v>
          </cell>
          <cell r="J78">
            <v>4.7780390362776632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7.3080588960531889</v>
          </cell>
          <cell r="I80">
            <v>2.9557976870910507</v>
          </cell>
          <cell r="J80">
            <v>0.16900573333426799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2.9302437275771646E-2</v>
          </cell>
          <cell r="I81">
            <v>2.5782904371368334E-2</v>
          </cell>
          <cell r="J81">
            <v>2.0980398736498918E-2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3.5520300704885016E-2</v>
          </cell>
          <cell r="I82">
            <v>3.03343785579561E-2</v>
          </cell>
          <cell r="J82">
            <v>2.3094268713312039E-2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2.5941067218528502E-3</v>
          </cell>
          <cell r="I83">
            <v>3.0141845597477001E-3</v>
          </cell>
          <cell r="J83">
            <v>2.4646787274928699E-3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3.0955823041600022E-3</v>
          </cell>
          <cell r="I84">
            <v>2.2719808751877901E-3</v>
          </cell>
          <cell r="J84">
            <v>1.5303187164400706E-3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0.28353839862517138</v>
          </cell>
          <cell r="I85">
            <v>0.28775584316959296</v>
          </cell>
          <cell r="J85">
            <v>0.29490304240216381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0.28360800141679554</v>
          </cell>
          <cell r="I86">
            <v>0.28780018973052146</v>
          </cell>
          <cell r="J86">
            <v>0.29493865298796951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1.25675433834927E-4</v>
          </cell>
          <cell r="I87">
            <v>5.4371681510028301E-3</v>
          </cell>
          <cell r="J87">
            <v>5.9326042534995601E-3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1.1248025679278552E-2</v>
          </cell>
          <cell r="I88">
            <v>1.1289756728418782E-2</v>
          </cell>
          <cell r="J88">
            <v>1.1422582985771668E-2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3.9604134523462585E-2</v>
          </cell>
          <cell r="I89">
            <v>1.336293596328149E-2</v>
          </cell>
          <cell r="J89">
            <v>3.1459374584956565E-4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4.8305531161288685E-5</v>
          </cell>
          <cell r="I90">
            <v>6.9151278615318848E-5</v>
          </cell>
          <cell r="J90">
            <v>2.2179610344279485E-4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1.6779781612452887E-3</v>
          </cell>
          <cell r="I91"/>
          <cell r="J91">
            <v>1.364131875573305E-4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4.1330418215869164E-2</v>
          </cell>
          <cell r="I92">
            <v>1.3432087241896807E-2</v>
          </cell>
          <cell r="J92">
            <v>6.7280303684969075E-4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2.0150877371981984E-2</v>
          </cell>
          <cell r="I93">
            <v>0.2846375921775226</v>
          </cell>
          <cell r="J93">
            <v>2.9311514779584283E-2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1.8679863323827299</v>
          </cell>
          <cell r="I94">
            <v>26.385904794856302</v>
          </cell>
          <cell r="J94">
            <v>2.7171774200674599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2.0150877371981984E-2</v>
          </cell>
          <cell r="I95">
            <v>0.2846375921775226</v>
          </cell>
          <cell r="J95">
            <v>2.9311514779584283E-2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2.8121821731071255</v>
          </cell>
          <cell r="I96">
            <v>3.9022963508220929</v>
          </cell>
          <cell r="J96">
            <v>4.2483241124383655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2.8121821731071255</v>
          </cell>
          <cell r="I97">
            <v>3.9022963508220929</v>
          </cell>
          <cell r="J97">
            <v>4.2483241124383655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8.1434971610729795E-2</v>
          </cell>
          <cell r="I98">
            <v>7.6885900440902905E-2</v>
          </cell>
          <cell r="J98">
            <v>4.9741962499388198E-2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0.19891223168201433</v>
          </cell>
          <cell r="I99">
            <v>0.2757986848558357</v>
          </cell>
          <cell r="J99">
            <v>0.30015740458263451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3.9448145299185071E-3</v>
          </cell>
          <cell r="I100">
            <v>3.1570232653384835E-3</v>
          </cell>
          <cell r="J100">
            <v>2.288945742590046E-3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4.2114678559743339E-3</v>
          </cell>
          <cell r="I101">
            <v>3.370425124349465E-3</v>
          </cell>
          <cell r="J101">
            <v>2.4224591796168345E-3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8.6292971407129194E-5</v>
          </cell>
          <cell r="I102">
            <v>2.2847142138564101E-4</v>
          </cell>
          <cell r="J102">
            <v>1.9778130239020899E-5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2.7190597507957548E-4</v>
          </cell>
          <cell r="I103">
            <v>2.7056841509551092E-4</v>
          </cell>
          <cell r="J103">
            <v>1.5584293026411623E-4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8.5072694525812308E-3</v>
          </cell>
          <cell r="I107">
            <v>3.4975873197440198E-3</v>
          </cell>
          <cell r="J107">
            <v>9.7418277354849005E-7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1.5252740815973397E-2</v>
          </cell>
          <cell r="I108">
            <v>6.9826290738413017E-3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3.4052238788051357</v>
          </cell>
          <cell r="I109">
            <v>4.0306812366786398</v>
          </cell>
          <cell r="J109">
            <v>6.6161136812337666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3.4052238788051357</v>
          </cell>
          <cell r="I110">
            <v>4.0306812366786398</v>
          </cell>
          <cell r="J110">
            <v>6.6161136812337666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0.106712695066654</v>
          </cell>
          <cell r="I111">
            <v>4.4064538810518597E-2</v>
          </cell>
          <cell r="J111">
            <v>0.221976420131348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0.24082088164076657</v>
          </cell>
          <cell r="I112">
            <v>0.28488605701861996</v>
          </cell>
          <cell r="J112">
            <v>0.46734703646676545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0.43113589109205591</v>
          </cell>
          <cell r="I113">
            <v>0.33293681910601114</v>
          </cell>
          <cell r="J113">
            <v>6.8627794070935472E-2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5.2710326365971533E-2</v>
          </cell>
          <cell r="I114"/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3.6224476775074247E-3</v>
          </cell>
          <cell r="I115">
            <v>0.15739572733991458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1.0818319467695287E-2</v>
          </cell>
          <cell r="I116">
            <v>3.1900084592115255E-2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>
            <v>1.6163125527903423E-2</v>
          </cell>
          <cell r="I117">
            <v>7.4241351852838353E-2</v>
          </cell>
          <cell r="J117">
            <v>6.7449651576953124E-2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0.12580147944141198</v>
          </cell>
          <cell r="I118">
            <v>2.9788623497424291E-3</v>
          </cell>
          <cell r="J118">
            <v>4.0181087282693394E-4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0.22034221445032082</v>
          </cell>
          <cell r="I119">
            <v>5.4455535037442528E-2</v>
          </cell>
          <cell r="J119">
            <v>5.213316460040971E-4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1.6779781612452887E-3</v>
          </cell>
          <cell r="I120"/>
          <cell r="J120">
            <v>1.364131875573305E-4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1.196525793395771E-2</v>
          </cell>
          <cell r="J121">
            <v>1.185867875940055E-4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1.6899615725761302E-2</v>
          </cell>
          <cell r="I122">
            <v>1.3707608523733201E-2</v>
          </cell>
          <cell r="J122">
            <v>1.2528745393412999E-2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2.1059700881359757E-2</v>
          </cell>
          <cell r="I123">
            <v>2.2993411939622101E-2</v>
          </cell>
          <cell r="J123">
            <v>1.8141254534357599E-2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5.2710326365971533E-2</v>
          </cell>
          <cell r="I124"/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0.26366260051415458</v>
          </cell>
          <cell r="I125">
            <v>0.36744607884094072</v>
          </cell>
          <cell r="J125">
            <v>0.33310769948077013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3.0635051637090788E-4</v>
          </cell>
          <cell r="I126">
            <v>4.8271022919776419E-4</v>
          </cell>
          <cell r="J126">
            <v>6.2243571777182056E-4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0.31667927739649687</v>
          </cell>
          <cell r="I127">
            <v>0.36792878907013865</v>
          </cell>
          <cell r="J127">
            <v>0.33373013519854194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1.8785211860093709</v>
          </cell>
          <cell r="I128">
            <v>1.9576902878522191</v>
          </cell>
          <cell r="J128">
            <v>1.8238996059349586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1.8785211860093709</v>
          </cell>
          <cell r="I129">
            <v>1.9576902878522191</v>
          </cell>
          <cell r="J129">
            <v>1.8238996059349586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2.1020746748690979</v>
          </cell>
          <cell r="I130">
            <v>2.1888908124332862</v>
          </cell>
          <cell r="J130">
            <v>2.0384718972780731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7.6038598058685597E-2</v>
          </cell>
          <cell r="I131">
            <v>8.3407394279011296E-2</v>
          </cell>
          <cell r="J131">
            <v>8.82849666956914E-2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0.16622028129063904</v>
          </cell>
          <cell r="I132">
            <v>0.17399632759153005</v>
          </cell>
          <cell r="J132">
            <v>0.17075214038410602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0.97388400781920637</v>
          </cell>
          <cell r="I133">
            <v>1.7212012955143186</v>
          </cell>
          <cell r="J133">
            <v>3.8045629499404292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0.97388400781920637</v>
          </cell>
          <cell r="I134">
            <v>1.7212012955143186</v>
          </cell>
          <cell r="J134">
            <v>3.8045629499404292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2.00351960459354E-5</v>
          </cell>
          <cell r="I135">
            <v>5.2692563209923202E-2</v>
          </cell>
          <cell r="J135">
            <v>0.17869510071719399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6.9033038461088311E-2</v>
          </cell>
          <cell r="I136">
            <v>0.1217261548675961</v>
          </cell>
          <cell r="J136">
            <v>0.26867581195857482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55.065586595810672</v>
          </cell>
          <cell r="I137">
            <v>54.205761882870213</v>
          </cell>
          <cell r="J137">
            <v>50.585002247949511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18.172935801338564</v>
          </cell>
          <cell r="I138">
            <v>18.203280561543295</v>
          </cell>
          <cell r="J138">
            <v>17.581205898321176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12.279137667275251</v>
          </cell>
          <cell r="I139">
            <v>12.207768201156442</v>
          </cell>
          <cell r="J139">
            <v>11.595835317945195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13.036139442699865</v>
          </cell>
          <cell r="I140">
            <v>12.6878906300922</v>
          </cell>
          <cell r="J140">
            <v>11.263146057915721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11.577373684497029</v>
          </cell>
          <cell r="I141">
            <v>11.106822490078198</v>
          </cell>
          <cell r="J141">
            <v>10.144814973767367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6.4649612811699289</v>
          </cell>
          <cell r="I142">
            <v>6.7820944515398534</v>
          </cell>
          <cell r="J142">
            <v>6.24384382040882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6.4649612811699289</v>
          </cell>
          <cell r="I143">
            <v>6.7820944515398534</v>
          </cell>
          <cell r="J143">
            <v>6.24384382040882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7.8471598973951107</v>
          </cell>
          <cell r="I144">
            <v>8.2320956438641506</v>
          </cell>
          <cell r="J144">
            <v>7.5787678691625118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0.47670738978530502</v>
          </cell>
          <cell r="I145">
            <v>0.42723741894020201</v>
          </cell>
          <cell r="J145">
            <v>0.54433248421231095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0.84950437433804904</v>
          </cell>
          <cell r="I146">
            <v>0.84954957024147093</v>
          </cell>
          <cell r="J146">
            <v>0.84951232446334901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7.1001324644742528E-2</v>
          </cell>
          <cell r="I147">
            <v>0.22660069814676048</v>
          </cell>
          <cell r="J147">
            <v>0.57127648778197193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8.5801653540585707E-2</v>
          </cell>
          <cell r="I148">
            <v>0.26667624720468613</v>
          </cell>
          <cell r="J148">
            <v>0.63481308555566596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9.6669214233014999E-2</v>
          </cell>
          <cell r="I149">
            <v>9.0484060212735001E-2</v>
          </cell>
          <cell r="J149">
            <v>0.132786739556047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0.20561193835213082</v>
          </cell>
          <cell r="I150">
            <v>0.20484741987223376</v>
          </cell>
          <cell r="J150">
            <v>0.23907372216294615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6.0005001389912216E-2</v>
          </cell>
          <cell r="I151">
            <v>0.38217874207988251</v>
          </cell>
          <cell r="J151">
            <v>5.7140324468676035E-2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18.729764711654489</v>
          </cell>
          <cell r="I152">
            <v>19.328344491871956</v>
          </cell>
          <cell r="J152">
            <v>21.390451016872881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18.7897697130444</v>
          </cell>
          <cell r="I153">
            <v>19.710523233951868</v>
          </cell>
          <cell r="J153">
            <v>21.447591341341575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364.91000275871602</v>
          </cell>
          <cell r="I154">
            <v>315.46887379385498</v>
          </cell>
          <cell r="J154">
            <v>1.99805016586573E-2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5.4429019652165485</v>
          </cell>
          <cell r="I155">
            <v>4.7828509379121131</v>
          </cell>
          <cell r="J155">
            <v>0.57446940462724216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4.9512890469296567</v>
          </cell>
          <cell r="I156">
            <v>4.280446048763296</v>
          </cell>
          <cell r="J156">
            <v>2.7110585696956942E-4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0.58405969311567096</v>
          </cell>
          <cell r="I157">
            <v>0.58408944826828746</v>
          </cell>
          <cell r="J157">
            <v>0.58432936197407692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0.28638147765997346</v>
          </cell>
          <cell r="I158">
            <v>0.353704549078041</v>
          </cell>
          <cell r="J158">
            <v>0.30303025060160604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0.28609538227769599</v>
          </cell>
          <cell r="I159">
            <v>0.35335119788016106</v>
          </cell>
          <cell r="J159">
            <v>0.30272752307852757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0.28728713316504606</v>
          </cell>
          <cell r="I160">
            <v>0.3541076289031751</v>
          </cell>
          <cell r="J160">
            <v>0.30347208436290424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1.4575764282585E-2</v>
          </cell>
          <cell r="I161">
            <v>4.6710313932749999E-2</v>
          </cell>
          <cell r="J161">
            <v>3.0489450395491401E-2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6.4050090213081182E-2</v>
          </cell>
          <cell r="I162">
            <v>7.8366740693696577E-2</v>
          </cell>
          <cell r="J162">
            <v>6.8353390492857213E-2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0.57939473495684501</v>
          </cell>
          <cell r="I163">
            <v>0.58049019253199563</v>
          </cell>
          <cell r="J163">
            <v>0.35574617670226316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0.57939473495684501</v>
          </cell>
          <cell r="I164">
            <v>0.58049019253199563</v>
          </cell>
          <cell r="J164">
            <v>0.35574617670226316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1.0454560112747401E-5</v>
          </cell>
          <cell r="I165">
            <v>1.17000580840372E-5</v>
          </cell>
          <cell r="J165">
            <v>1.5609691723925099E-3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4.1134384301162681E-2</v>
          </cell>
          <cell r="I166">
            <v>4.1146521354976401E-2</v>
          </cell>
          <cell r="J166">
            <v>2.5116993011087319E-2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5.8508796265427848E-2</v>
          </cell>
          <cell r="I167">
            <v>5.7786032878920368E-2</v>
          </cell>
          <cell r="J167">
            <v>5.6244448081973354E-2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5.8508796265427848E-2</v>
          </cell>
          <cell r="I168">
            <v>5.7786032878920368E-2</v>
          </cell>
          <cell r="J168">
            <v>5.6244448081973354E-2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3.9690614734215498E-5</v>
          </cell>
          <cell r="I169">
            <v>8.0318023132363706E-6</v>
          </cell>
          <cell r="J169">
            <v>2.8984620010624699E-6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4.4536892334087041E-3</v>
          </cell>
          <cell r="I170">
            <v>4.460014635752154E-3</v>
          </cell>
          <cell r="J170">
            <v>4.4658735441391595E-3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0.59604726559607446</v>
          </cell>
          <cell r="I171">
            <v>0.59708508321302078</v>
          </cell>
          <cell r="J171">
            <v>0.34748483869494035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0.59604726559607446</v>
          </cell>
          <cell r="I172">
            <v>0.59708508321302078</v>
          </cell>
          <cell r="J172">
            <v>0.34748483869494035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9.0110681803832707E-6</v>
          </cell>
          <cell r="I173">
            <v>1.04220691858625E-5</v>
          </cell>
          <cell r="J173">
            <v>7.9546508614099703E-5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4.2303425050575383E-2</v>
          </cell>
          <cell r="I174">
            <v>4.2314235549076519E-2</v>
          </cell>
          <cell r="J174">
            <v>2.4529951007693344E-2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9.4118051149757775</v>
          </cell>
          <cell r="I175">
            <v>6.0327288253543401</v>
          </cell>
          <cell r="J175">
            <v>1.3105127808810073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655.10756944413799</v>
          </cell>
          <cell r="I176">
            <v>418.99647352250099</v>
          </cell>
          <cell r="J176">
            <v>90.627018203427497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11.615382436952791</v>
          </cell>
          <cell r="I177">
            <v>7.4290154879876118</v>
          </cell>
          <cell r="J177">
            <v>1.6068620248834655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0.27978687125463397</v>
          </cell>
          <cell r="I178">
            <v>8.6648159549717205E-2</v>
          </cell>
          <cell r="J178">
            <v>6.2835465744029602E-4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0.63182825398723119</v>
          </cell>
          <cell r="I179">
            <v>0.3658619761487153</v>
          </cell>
          <cell r="J179">
            <v>0.11501826133438699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6.8323716784227139E-4</v>
          </cell>
          <cell r="I180">
            <v>5.2331727574058773E-4</v>
          </cell>
          <cell r="J180">
            <v>6.852542952207883E-4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6.8323716784227139E-4</v>
          </cell>
          <cell r="I181">
            <v>5.2331727574058773E-4</v>
          </cell>
          <cell r="J181">
            <v>6.852542952207883E-4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1.7885698065990701E-4</v>
          </cell>
          <cell r="I182">
            <v>3.4945240564793899E-3</v>
          </cell>
          <cell r="J182">
            <v>3.53479522701294E-3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1.4268929423089187E-2</v>
          </cell>
          <cell r="I183">
            <v>8.5412668543653428E-3</v>
          </cell>
          <cell r="J183">
            <v>6.1248374419862984E-3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0.51759528257527154</v>
          </cell>
          <cell r="I184">
            <v>0.53434056814352582</v>
          </cell>
          <cell r="J184">
            <v>0.42044148438958157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0.51759528257527154</v>
          </cell>
          <cell r="I185">
            <v>0.53434056814352582</v>
          </cell>
          <cell r="J185">
            <v>0.42044148438958157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0.70155496571840903</v>
          </cell>
          <cell r="I186">
            <v>0.72425173023359368</v>
          </cell>
          <cell r="J186">
            <v>0.56550141248723185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1.9864690481101999E-2</v>
          </cell>
          <cell r="I187">
            <v>1.9088677824498902E-2</v>
          </cell>
          <cell r="J187">
            <v>8.1296527013190196E-3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3.83257559463277E-2</v>
          </cell>
          <cell r="I188">
            <v>3.9016910068722023E-2</v>
          </cell>
          <cell r="J188">
            <v>3.0375426524629035E-2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3.1121047807119596E-2</v>
          </cell>
          <cell r="I189">
            <v>3.1426290453925185E-2</v>
          </cell>
          <cell r="J189">
            <v>1.9577656603862091E-2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3.1121047807119596E-2</v>
          </cell>
          <cell r="I190">
            <v>3.1426290453925185E-2</v>
          </cell>
          <cell r="J190">
            <v>1.9577656603862091E-2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8.2325328759820198E-6</v>
          </cell>
          <cell r="I191">
            <v>1.0151711979512E-5</v>
          </cell>
          <cell r="J191">
            <v>2.7211400014966301E-5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2.2514951980035273E-3</v>
          </cell>
          <cell r="I192">
            <v>2.2612077656689292E-3</v>
          </cell>
          <cell r="J192">
            <v>1.3466380718001501E-3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9.4809693537763091E-3</v>
          </cell>
          <cell r="I193">
            <v>9.2424721426634781E-3</v>
          </cell>
          <cell r="J193">
            <v>6.2109098761716748E-3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9.4809693537763091E-3</v>
          </cell>
          <cell r="I194">
            <v>9.2424721426634781E-3</v>
          </cell>
          <cell r="J194">
            <v>6.2109098761716748E-3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7.1116770585767003E-6</v>
          </cell>
          <cell r="I195">
            <v>5.5581039577938597E-6</v>
          </cell>
          <cell r="J195">
            <v>9.0553902882489007E-6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6.0554263354378475E-4</v>
          </cell>
          <cell r="I196">
            <v>6.1055684282203054E-4</v>
          </cell>
          <cell r="J196">
            <v>3.7154069426455791E-4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2.9701823102968239E-3</v>
          </cell>
          <cell r="I197">
            <v>2.3993602537312701E-3</v>
          </cell>
          <cell r="J197">
            <v>1.665439981184865E-3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2.9701823102968239E-3</v>
          </cell>
          <cell r="I198">
            <v>2.3993602537312701E-3</v>
          </cell>
          <cell r="J198">
            <v>1.665439981184865E-3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2.2669110706110102E-6</v>
          </cell>
          <cell r="I199">
            <v>2.0395536091847998E-6</v>
          </cell>
          <cell r="J199">
            <v>2.7817673730816899E-6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2.330941622839095E-5</v>
          </cell>
          <cell r="I200">
            <v>2.5087648697717567E-5</v>
          </cell>
          <cell r="J200">
            <v>2.1999954988703399E-5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31.373527104609956</v>
          </cell>
          <cell r="I201">
            <v>34.228603752340653</v>
          </cell>
          <cell r="J201">
            <v>33.020983869887182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9.232022592468649</v>
          </cell>
          <cell r="I202">
            <v>9.5310103489568583</v>
          </cell>
          <cell r="J202">
            <v>8.3104503514543389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31.373527104609956</v>
          </cell>
          <cell r="I203">
            <v>34.228603752340653</v>
          </cell>
          <cell r="J203">
            <v>33.020983869887182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0.83765864601939899</v>
          </cell>
          <cell r="I204">
            <v>1.34879282093691</v>
          </cell>
          <cell r="J204">
            <v>1.3351230464741799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2.5360413028618662</v>
          </cell>
          <cell r="I205">
            <v>2.766160731613327</v>
          </cell>
          <cell r="J205">
            <v>2.6683050839514251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12.140785149955272</v>
          </cell>
          <cell r="I206">
            <v>15.346094898274361</v>
          </cell>
          <cell r="J206">
            <v>18.211089163373845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5.2331553639013233</v>
          </cell>
          <cell r="I207">
            <v>6.2225597935511825</v>
          </cell>
          <cell r="J207">
            <v>6.634065751827273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0.378196535609861</v>
          </cell>
          <cell r="I208">
            <v>0.45744496928615103</v>
          </cell>
          <cell r="J208">
            <v>0.75332273672459704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0.8310912731719946</v>
          </cell>
          <cell r="I209">
            <v>1.0497404594049509</v>
          </cell>
          <cell r="J209">
            <v>1.2452706370250981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6.5350423938088849</v>
          </cell>
          <cell r="I210">
            <v>7.331356114327753</v>
          </cell>
          <cell r="J210">
            <v>10.92785274243241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5.9441206820847869E-3</v>
          </cell>
          <cell r="I211">
            <v>9.1517738157558901E-3</v>
          </cell>
          <cell r="J211">
            <v>2.1330136700533929E-2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6.5409865144909727</v>
          </cell>
          <cell r="I212">
            <v>7.3405078881435042</v>
          </cell>
          <cell r="J212">
            <v>10.949182879132936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2.6792409523812896E-3</v>
          </cell>
          <cell r="I213">
            <v>2.0600263728146333E-3</v>
          </cell>
          <cell r="J213">
            <v>1.3698107828859255E-3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2.6792409523812896E-3</v>
          </cell>
          <cell r="I214">
            <v>2.0600263728146333E-3</v>
          </cell>
          <cell r="J214">
            <v>1.3698107828859255E-3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>
            <v>4.1299901631564401E-7</v>
          </cell>
          <cell r="I215">
            <v>4.6752167078241499E-7</v>
          </cell>
          <cell r="J215">
            <v>5.6128698337295404E-7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-9.9311789421769019E-7</v>
          </cell>
          <cell r="I216">
            <v>-8.1369464223376985E-7</v>
          </cell>
          <cell r="J216">
            <v>5.7394976433095019E-7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19.289436425132287</v>
          </cell>
          <cell r="I217">
            <v>25.291328835479025</v>
          </cell>
          <cell r="J217">
            <v>27.302236102962514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19.289436425132287</v>
          </cell>
          <cell r="I218">
            <v>25.291328835479025</v>
          </cell>
          <cell r="J218">
            <v>27.302236102962514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5.5146381407849958</v>
          </cell>
          <cell r="I219">
            <v>6.888160468214517</v>
          </cell>
          <cell r="J219">
            <v>6.9990412488353968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0.71590024385233797</v>
          </cell>
          <cell r="I220">
            <v>0.78325435533153098</v>
          </cell>
          <cell r="J220">
            <v>1.2519272912900501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1.4989384726285591</v>
          </cell>
          <cell r="I221">
            <v>1.9575802245542901</v>
          </cell>
          <cell r="J221">
            <v>2.1231685840535968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9.2946436998355697E-2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4.902216199719546E-2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0.14136757481844167</v>
          </cell>
          <cell r="I224"/>
          <cell r="J224"/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H225">
            <v>1.0343537441041308E-2</v>
          </cell>
          <cell r="I225">
            <v>1.0781751770000922E-2</v>
          </cell>
          <cell r="J225">
            <v>8.7227555097988164E-3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H226">
            <v>1.0887934148464555E-2</v>
          </cell>
          <cell r="I226">
            <v>1.1349212389474688E-2</v>
          </cell>
          <cell r="J226">
            <v>9.1818479050513966E-3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H227">
            <v>1.9600275682897499E-2</v>
          </cell>
          <cell r="I227"/>
          <cell r="J227"/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H228">
            <v>2.9249755707421349E-2</v>
          </cell>
          <cell r="I228">
            <v>1.9587261736501216E-2</v>
          </cell>
          <cell r="J228">
            <v>8.2708441628467598E-3</v>
          </cell>
        </row>
        <row r="229">
          <cell r="A229" t="str">
            <v>ITOT-SWHSTG-SOL</v>
          </cell>
          <cell r="B229" t="str">
            <v>VAR_fout</v>
          </cell>
          <cell r="C229" t="str">
            <v>ITOT-SWHASOL</v>
          </cell>
          <cell r="H229">
            <v>1.5482741412016887E-2</v>
          </cell>
          <cell r="I229">
            <v>2.6071215107583787E-2</v>
          </cell>
          <cell r="J229">
            <v>2.5782609032664692E-2</v>
          </cell>
        </row>
        <row r="230">
          <cell r="A230" t="str">
            <v>ITOT-SWHSTG-SOL</v>
          </cell>
          <cell r="B230" t="str">
            <v>VAR_fin</v>
          </cell>
          <cell r="C230" t="str">
            <v>ITOT-SWHASOL</v>
          </cell>
          <cell r="H230">
            <v>1.4995522494741068E-2</v>
          </cell>
          <cell r="I230">
            <v>2.7863566974372953E-2</v>
          </cell>
          <cell r="J230">
            <v>2.6878930082741247E-2</v>
          </cell>
        </row>
        <row r="231">
          <cell r="A231" t="str">
            <v>ITOT-SWHSTG-SOL</v>
          </cell>
          <cell r="B231" t="str">
            <v>VAR_ncap</v>
          </cell>
          <cell r="C231" t="str">
            <v>-</v>
          </cell>
          <cell r="H231">
            <v>4.5471113729105499E-4</v>
          </cell>
          <cell r="I231">
            <v>1.64691315594226E-3</v>
          </cell>
          <cell r="J231">
            <v>5.1523427595835199E-5</v>
          </cell>
        </row>
        <row r="232">
          <cell r="A232" t="str">
            <v>ITOT-SWHSTG-SOL</v>
          </cell>
          <cell r="B232" t="str">
            <v>VAR_cap</v>
          </cell>
          <cell r="C232" t="str">
            <v>-</v>
          </cell>
          <cell r="H232">
            <v>1.3607051888064299E-3</v>
          </cell>
          <cell r="I232">
            <v>2.38261553630045E-3</v>
          </cell>
          <cell r="J232">
            <v>1.4390838947555E-3</v>
          </cell>
        </row>
        <row r="233">
          <cell r="A233" t="str">
            <v>RHES-SHLTHCHPNGA</v>
          </cell>
          <cell r="B233" t="str">
            <v>VAR_fout</v>
          </cell>
          <cell r="C233" t="str">
            <v>RHES-SHLTHC-NGA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VAR_fin</v>
          </cell>
          <cell r="C234" t="str">
            <v>RHESLTHCHPC</v>
          </cell>
          <cell r="H234"/>
          <cell r="I234"/>
          <cell r="J234"/>
        </row>
        <row r="235">
          <cell r="A235" t="str">
            <v>RHES-SHLTHCHPNGA</v>
          </cell>
          <cell r="B235" t="str">
            <v>VAR_fin</v>
          </cell>
          <cell r="C235" t="str">
            <v>RHES_LTH_CHPNGA_ON</v>
          </cell>
          <cell r="H235"/>
          <cell r="I235"/>
          <cell r="J235"/>
        </row>
        <row r="236">
          <cell r="A236" t="str">
            <v>RHES-SHLTHCHPNGA</v>
          </cell>
          <cell r="B236" t="str">
            <v>VAR_ncap</v>
          </cell>
          <cell r="C236" t="str">
            <v>-</v>
          </cell>
          <cell r="H236">
            <v>2.0135772675584202E-3</v>
          </cell>
          <cell r="I236">
            <v>7.6581929575318295E-4</v>
          </cell>
          <cell r="J236">
            <v>9.7879583015531002E-7</v>
          </cell>
        </row>
        <row r="237">
          <cell r="A237" t="str">
            <v>RHES-SHLTHCHPNGA</v>
          </cell>
          <cell r="B237" t="str">
            <v>VAR_cap</v>
          </cell>
          <cell r="C237" t="str">
            <v>-</v>
          </cell>
          <cell r="H237">
            <v>3.5427072540234403E-3</v>
          </cell>
          <cell r="I237">
            <v>1.5526926746092106E-3</v>
          </cell>
          <cell r="J237"/>
        </row>
        <row r="238">
          <cell r="A238" t="str">
            <v>RHSA-WHSTG-ELC</v>
          </cell>
          <cell r="B238" t="str">
            <v>VAR_fout</v>
          </cell>
          <cell r="C238" t="str">
            <v>RHSA-WHAELCB</v>
          </cell>
          <cell r="H238">
            <v>0.28741010389254401</v>
          </cell>
          <cell r="I238">
            <v>0.25853317510850188</v>
          </cell>
          <cell r="J238">
            <v>0.26380796054071115</v>
          </cell>
        </row>
        <row r="239">
          <cell r="A239" t="str">
            <v>RHSA-WHSTG-ELC</v>
          </cell>
          <cell r="B239" t="str">
            <v>VAR_fout</v>
          </cell>
          <cell r="C239" t="str">
            <v>AUX_RHSA-WHSTG-ELC_OUT</v>
          </cell>
          <cell r="H239">
            <v>0.28769751399643645</v>
          </cell>
          <cell r="I239">
            <v>0.25879170828361031</v>
          </cell>
          <cell r="J239">
            <v>0.26407176850125175</v>
          </cell>
        </row>
        <row r="240">
          <cell r="A240" t="str">
            <v>RHSA-WHSTG-ELC</v>
          </cell>
          <cell r="B240" t="str">
            <v>VAR_fin</v>
          </cell>
          <cell r="C240" t="str">
            <v>RHSA-WHAELCB</v>
          </cell>
          <cell r="H240">
            <v>0.28740052038728753</v>
          </cell>
          <cell r="I240">
            <v>0.25854259601216306</v>
          </cell>
          <cell r="J240">
            <v>0.26382177903715121</v>
          </cell>
        </row>
        <row r="241">
          <cell r="A241" t="str">
            <v>RHSA-WHSTG-ELC</v>
          </cell>
          <cell r="B241" t="str">
            <v>VAR_ncap</v>
          </cell>
          <cell r="C241" t="str">
            <v>-</v>
          </cell>
          <cell r="H241">
            <v>1.83438325731849E-2</v>
          </cell>
          <cell r="I241">
            <v>1.2691285843290901E-2</v>
          </cell>
          <cell r="J241">
            <v>1.20140517438652E-2</v>
          </cell>
        </row>
        <row r="242">
          <cell r="A242" t="str">
            <v>RHSA-WHSTG-ELC</v>
          </cell>
          <cell r="B242" t="str">
            <v>VAR_cap</v>
          </cell>
          <cell r="C242" t="str">
            <v>-</v>
          </cell>
          <cell r="H242">
            <v>3.274207395117773E-2</v>
          </cell>
          <cell r="I242">
            <v>2.9858696776634983E-2</v>
          </cell>
          <cell r="J242">
            <v>2.6911032260537648E-2</v>
          </cell>
        </row>
        <row r="243">
          <cell r="A243" t="str">
            <v>ITOT-SWHLFOBR</v>
          </cell>
          <cell r="B243" t="str">
            <v>VAR_fout</v>
          </cell>
          <cell r="C243" t="str">
            <v>ITOT-SWH</v>
          </cell>
          <cell r="H243">
            <v>3.8532177196217501</v>
          </cell>
          <cell r="I243">
            <v>3.7786419589532128</v>
          </cell>
          <cell r="J243">
            <v>0.45746632098223294</v>
          </cell>
        </row>
        <row r="244">
          <cell r="A244" t="str">
            <v>ITOT-SWHLFOBR</v>
          </cell>
          <cell r="B244" t="str">
            <v>VAR_fout</v>
          </cell>
          <cell r="C244" t="str">
            <v>CO2_I</v>
          </cell>
          <cell r="H244">
            <v>360.88937390827601</v>
          </cell>
          <cell r="I244">
            <v>352.49611412412298</v>
          </cell>
          <cell r="J244">
            <v>42.338395121027801</v>
          </cell>
        </row>
        <row r="245">
          <cell r="A245" t="str">
            <v>ITOT-SWHLFOBR</v>
          </cell>
          <cell r="B245" t="str">
            <v>VAR_fin</v>
          </cell>
          <cell r="C245" t="str">
            <v>ILFO</v>
          </cell>
          <cell r="H245">
            <v>4.8967350598137855</v>
          </cell>
          <cell r="I245">
            <v>4.7828509379121131</v>
          </cell>
          <cell r="J245">
            <v>0.57446940462724216</v>
          </cell>
        </row>
        <row r="246">
          <cell r="A246" t="str">
            <v>ITOT-SWHLFOBR</v>
          </cell>
          <cell r="B246" t="str">
            <v>VAR_ncap</v>
          </cell>
          <cell r="C246" t="str">
            <v>-</v>
          </cell>
          <cell r="H246">
            <v>0.19212935046276999</v>
          </cell>
          <cell r="I246">
            <v>4.9069747805950803E-2</v>
          </cell>
          <cell r="J246">
            <v>9.4999742779343095E-4</v>
          </cell>
        </row>
        <row r="247">
          <cell r="A247" t="str">
            <v>ITOT-SWHLFOBR</v>
          </cell>
          <cell r="B247" t="str">
            <v>VAR_cap</v>
          </cell>
          <cell r="C247" t="str">
            <v>-</v>
          </cell>
          <cell r="H247">
            <v>0.29820009371775336</v>
          </cell>
          <cell r="I247">
            <v>0.24065497536592309</v>
          </cell>
          <cell r="J247">
            <v>4.1141284748586401E-2</v>
          </cell>
        </row>
        <row r="248">
          <cell r="A248" t="str">
            <v>D-SCOM_LTH_CHPNGA</v>
          </cell>
          <cell r="B248" t="str">
            <v>VAR_fout</v>
          </cell>
          <cell r="C248" t="str">
            <v>LTH</v>
          </cell>
          <cell r="H248"/>
          <cell r="I248"/>
          <cell r="J248"/>
        </row>
        <row r="249">
          <cell r="A249" t="str">
            <v>D-SCOM_LTH_CHPNGA</v>
          </cell>
          <cell r="B249" t="str">
            <v>VAR_fout</v>
          </cell>
          <cell r="C249" t="str">
            <v>SCOM_LTH_CHPNGA_ON</v>
          </cell>
          <cell r="H249"/>
          <cell r="I249"/>
          <cell r="J249"/>
        </row>
        <row r="250">
          <cell r="A250" t="str">
            <v>D-SCOM_LTH_CHPNGA</v>
          </cell>
          <cell r="B250" t="str">
            <v>VAR_fin</v>
          </cell>
          <cell r="C250" t="str">
            <v>SCOM_LTH_CHPNGA</v>
          </cell>
          <cell r="H250"/>
          <cell r="I250"/>
          <cell r="J250"/>
        </row>
        <row r="251">
          <cell r="A251" t="str">
            <v>D-IWOD</v>
          </cell>
          <cell r="B251" t="str">
            <v>VAR_fout</v>
          </cell>
          <cell r="C251" t="str">
            <v>IWOD</v>
          </cell>
          <cell r="H251">
            <v>13.174143914637732</v>
          </cell>
          <cell r="I251">
            <v>15.944880958945639</v>
          </cell>
          <cell r="J251">
            <v>22.968099773167381</v>
          </cell>
        </row>
        <row r="252">
          <cell r="A252" t="str">
            <v>D-IWOD</v>
          </cell>
          <cell r="B252" t="str">
            <v>VAR_fin</v>
          </cell>
          <cell r="C252" t="str">
            <v>WOD</v>
          </cell>
          <cell r="H252">
            <v>13.174143914637732</v>
          </cell>
          <cell r="I252">
            <v>15.944880958945639</v>
          </cell>
          <cell r="J252">
            <v>22.968099773167381</v>
          </cell>
        </row>
        <row r="253">
          <cell r="A253" t="str">
            <v>SCOM-ELCSPEC</v>
          </cell>
          <cell r="B253" t="str">
            <v>VAR_fout</v>
          </cell>
          <cell r="C253" t="str">
            <v>SCOM-ELS</v>
          </cell>
          <cell r="H253">
            <v>34.980200438537246</v>
          </cell>
          <cell r="I253">
            <v>31.979312426283474</v>
          </cell>
          <cell r="J253">
            <v>27.41185878705728</v>
          </cell>
        </row>
        <row r="254">
          <cell r="A254" t="str">
            <v>SCOM-ELCSPEC</v>
          </cell>
          <cell r="B254" t="str">
            <v>VAR_fin</v>
          </cell>
          <cell r="C254" t="str">
            <v>SCOM_ELC</v>
          </cell>
          <cell r="H254">
            <v>34.980200438537246</v>
          </cell>
          <cell r="I254">
            <v>31.979312426283474</v>
          </cell>
          <cell r="J254">
            <v>27.41185878705728</v>
          </cell>
        </row>
        <row r="255">
          <cell r="A255" t="str">
            <v>SCOM-ELCSPEC</v>
          </cell>
          <cell r="B255" t="str">
            <v>VAR_ncap</v>
          </cell>
          <cell r="C255" t="str">
            <v>-</v>
          </cell>
          <cell r="H255">
            <v>1.19155234540046E-4</v>
          </cell>
          <cell r="I255">
            <v>1.3438537460192901E-4</v>
          </cell>
          <cell r="J255">
            <v>2.5970240463566401</v>
          </cell>
        </row>
        <row r="256">
          <cell r="A256" t="str">
            <v>SCOM-ELCSPEC</v>
          </cell>
          <cell r="B256" t="str">
            <v>VAR_cap</v>
          </cell>
          <cell r="C256" t="str">
            <v>-</v>
          </cell>
          <cell r="H256">
            <v>3.6978359899923401</v>
          </cell>
          <cell r="I256">
            <v>3.3806487980924116</v>
          </cell>
          <cell r="J256">
            <v>2.8974675374297458</v>
          </cell>
        </row>
        <row r="257">
          <cell r="A257" t="str">
            <v>D-ITOT_KEV_WST_ELC_CHP</v>
          </cell>
          <cell r="B257" t="str">
            <v>VAR_fout</v>
          </cell>
          <cell r="C257" t="str">
            <v>ITOT_ELC</v>
          </cell>
          <cell r="H257">
            <v>2.9518167178765566E-2</v>
          </cell>
          <cell r="I257">
            <v>4.5317937056689211E-2</v>
          </cell>
          <cell r="J257">
            <v>0.2594793870871927</v>
          </cell>
        </row>
        <row r="258">
          <cell r="A258" t="str">
            <v>D-ITOT_KEV_WST_ELC_CHP</v>
          </cell>
          <cell r="B258" t="str">
            <v>VAR_fout</v>
          </cell>
          <cell r="C258" t="str">
            <v>ELC5</v>
          </cell>
          <cell r="H258">
            <v>2.2419168779988164E-2</v>
          </cell>
          <cell r="I258">
            <v>2.5755956489618686E-2</v>
          </cell>
          <cell r="J258">
            <v>3.3172410958456473E-2</v>
          </cell>
        </row>
        <row r="259">
          <cell r="A259" t="str">
            <v>D-ITOT_KEV_WST_ELC_CHP</v>
          </cell>
          <cell r="B259" t="str">
            <v>VAR_fin</v>
          </cell>
          <cell r="C259" t="str">
            <v>ITOT_KEV_WST_ELC_CHP</v>
          </cell>
          <cell r="H259">
            <v>5.1336113607118407E-2</v>
          </cell>
          <cell r="I259">
            <v>7.107389354630797E-2</v>
          </cell>
          <cell r="J259">
            <v>0.29265179804564923</v>
          </cell>
        </row>
        <row r="260">
          <cell r="A260" t="str">
            <v>D-RHNM_SOLELC</v>
          </cell>
          <cell r="B260" t="str">
            <v>VAR_fout</v>
          </cell>
          <cell r="C260" t="str">
            <v>ELC5</v>
          </cell>
          <cell r="H260">
            <v>2.6691308083140568E-2</v>
          </cell>
          <cell r="I260">
            <v>2.374769262243797E-2</v>
          </cell>
          <cell r="J260">
            <v>1.8213427134490257E-2</v>
          </cell>
        </row>
        <row r="261">
          <cell r="A261" t="str">
            <v>D-RHNM_SOLELC</v>
          </cell>
          <cell r="B261" t="str">
            <v>VAR_fout</v>
          </cell>
          <cell r="C261" t="str">
            <v>RHNM_ELC</v>
          </cell>
          <cell r="H261">
            <v>0.10491382915976609</v>
          </cell>
          <cell r="I261">
            <v>0.1184057229975269</v>
          </cell>
          <cell r="J261">
            <v>0.14117341889034526</v>
          </cell>
        </row>
        <row r="262">
          <cell r="A262" t="str">
            <v>D-RHNM_SOLELC</v>
          </cell>
          <cell r="B262" t="str">
            <v>VAR_fin</v>
          </cell>
          <cell r="C262" t="str">
            <v>RHNM_SOL_ELC</v>
          </cell>
          <cell r="H262">
            <v>0.13160513724290671</v>
          </cell>
          <cell r="I262">
            <v>0.14215341561996492</v>
          </cell>
          <cell r="J262">
            <v>0.15938684602483558</v>
          </cell>
        </row>
        <row r="263">
          <cell r="A263" t="str">
            <v>RHNM-SHSTG-ELCHP</v>
          </cell>
          <cell r="B263" t="str">
            <v>VAR_fout</v>
          </cell>
          <cell r="C263" t="str">
            <v>AUX_RHNM-SHSTG-ELCHP_OUT</v>
          </cell>
          <cell r="H263">
            <v>0.18415948675427443</v>
          </cell>
          <cell r="I263">
            <v>0.26363680671668499</v>
          </cell>
          <cell r="J263">
            <v>0.43732592209921523</v>
          </cell>
        </row>
        <row r="264">
          <cell r="A264" t="str">
            <v>RHNM-SHSTG-ELCHP</v>
          </cell>
          <cell r="B264" t="str">
            <v>VAR_fout</v>
          </cell>
          <cell r="C264" t="str">
            <v>RHNM-SHAELCH</v>
          </cell>
          <cell r="H264">
            <v>0.18397551124303158</v>
          </cell>
          <cell r="I264">
            <v>0.26337343328340157</v>
          </cell>
          <cell r="J264">
            <v>0.43688903306614896</v>
          </cell>
        </row>
        <row r="265">
          <cell r="A265" t="str">
            <v>RHNM-SHSTG-ELCHP</v>
          </cell>
          <cell r="B265" t="str">
            <v>VAR_fin</v>
          </cell>
          <cell r="C265" t="str">
            <v>RHNM-SHAELCH</v>
          </cell>
          <cell r="H265">
            <v>0.18409213557317106</v>
          </cell>
          <cell r="I265">
            <v>0.26361465379147719</v>
          </cell>
          <cell r="J265">
            <v>0.43715292718845461</v>
          </cell>
        </row>
        <row r="266">
          <cell r="A266" t="str">
            <v>RHNM-SHSTG-ELCHP</v>
          </cell>
          <cell r="B266" t="str">
            <v>VAR_ncap</v>
          </cell>
          <cell r="C266" t="str">
            <v>-</v>
          </cell>
          <cell r="H266">
            <v>1.23525878977612E-2</v>
          </cell>
          <cell r="I266">
            <v>2.7003411612978201E-2</v>
          </cell>
          <cell r="J266">
            <v>3.7607681569109999E-2</v>
          </cell>
        </row>
        <row r="267">
          <cell r="A267" t="str">
            <v>RHNM-SHSTG-ELCHP</v>
          </cell>
          <cell r="B267" t="str">
            <v>VAR_cap</v>
          </cell>
          <cell r="C267" t="str">
            <v>-</v>
          </cell>
          <cell r="H267">
            <v>4.0784677573208819E-2</v>
          </cell>
          <cell r="I267">
            <v>4.8099220809963338E-2</v>
          </cell>
          <cell r="J267">
            <v>6.0229792792458381E-2</v>
          </cell>
        </row>
        <row r="268">
          <cell r="A268" t="str">
            <v>D-SCOM_LTH</v>
          </cell>
          <cell r="B268" t="str">
            <v>VAR_fout</v>
          </cell>
          <cell r="C268" t="str">
            <v>SCOM_LTH_DH</v>
          </cell>
          <cell r="H268">
            <v>7.8471598973951107</v>
          </cell>
          <cell r="I268">
            <v>8.2320956438641506</v>
          </cell>
          <cell r="J268">
            <v>7.5787678691625118</v>
          </cell>
        </row>
        <row r="269">
          <cell r="A269" t="str">
            <v>D-SCOM_LTH</v>
          </cell>
          <cell r="B269" t="str">
            <v>VAR_fin</v>
          </cell>
          <cell r="C269" t="str">
            <v>LTH</v>
          </cell>
          <cell r="H269">
            <v>8.5140635722269025</v>
          </cell>
          <cell r="I269">
            <v>8.9258591525419728</v>
          </cell>
          <cell r="J269">
            <v>8.2067132204213227</v>
          </cell>
        </row>
        <row r="270">
          <cell r="A270" t="str">
            <v>D-SCOM_LTH</v>
          </cell>
          <cell r="B270" t="str">
            <v>VAR_ncap</v>
          </cell>
          <cell r="C270" t="str">
            <v>-</v>
          </cell>
          <cell r="H270">
            <v>1.30675720074775E-5</v>
          </cell>
          <cell r="I270">
            <v>1.30475872949215E-5</v>
          </cell>
          <cell r="J270">
            <v>9.9581652594917197E-6</v>
          </cell>
        </row>
        <row r="271">
          <cell r="A271" t="str">
            <v>D-SCOM_LTH</v>
          </cell>
          <cell r="B271" t="str">
            <v>VAR_cap</v>
          </cell>
          <cell r="C271" t="str">
            <v>-</v>
          </cell>
          <cell r="H271">
            <v>0.84974118508476704</v>
          </cell>
          <cell r="I271">
            <v>0.84975423267206196</v>
          </cell>
          <cell r="J271">
            <v>0.84976419083732102</v>
          </cell>
        </row>
        <row r="272">
          <cell r="A272" t="str">
            <v>ITOT-SWHBIOBR</v>
          </cell>
          <cell r="B272" t="str">
            <v>VAR_fout</v>
          </cell>
          <cell r="C272" t="str">
            <v>ITOT-SWH</v>
          </cell>
          <cell r="H272">
            <v>7.7211272391980001</v>
          </cell>
          <cell r="I272">
            <v>8.4085922406561036</v>
          </cell>
          <cell r="J272">
            <v>9.0172465515699987</v>
          </cell>
        </row>
        <row r="273">
          <cell r="A273" t="str">
            <v>ITOT-SWHBIOBR</v>
          </cell>
          <cell r="B273" t="str">
            <v>VAR_fin</v>
          </cell>
          <cell r="C273" t="str">
            <v>IBIO</v>
          </cell>
          <cell r="H273">
            <v>10.859531981994374</v>
          </cell>
          <cell r="I273">
            <v>11.826430718222365</v>
          </cell>
          <cell r="J273">
            <v>12.523953543847227</v>
          </cell>
        </row>
        <row r="274">
          <cell r="A274" t="str">
            <v>ITOT-SWHBIOBR</v>
          </cell>
          <cell r="B274" t="str">
            <v>VAR_ncap</v>
          </cell>
          <cell r="C274" t="str">
            <v>-</v>
          </cell>
          <cell r="H274">
            <v>0.139707271097399</v>
          </cell>
          <cell r="I274">
            <v>0.28856653130708998</v>
          </cell>
          <cell r="J274">
            <v>0.30873023789203702</v>
          </cell>
        </row>
        <row r="275">
          <cell r="A275" t="str">
            <v>ITOT-SWHBIOBR</v>
          </cell>
          <cell r="B275" t="str">
            <v>VAR_cap</v>
          </cell>
          <cell r="C275" t="str">
            <v>-</v>
          </cell>
          <cell r="H275">
            <v>0.48337957398531045</v>
          </cell>
          <cell r="I275">
            <v>0.54561285228197909</v>
          </cell>
          <cell r="J275">
            <v>0.57346331376621307</v>
          </cell>
        </row>
        <row r="276">
          <cell r="A276" t="str">
            <v>RHNS-SHPLTBR</v>
          </cell>
          <cell r="B276" t="str">
            <v>VAR_fout</v>
          </cell>
          <cell r="C276" t="str">
            <v>RHNS-SHPLT</v>
          </cell>
          <cell r="H276">
            <v>1.3697330354953512E-2</v>
          </cell>
          <cell r="I276">
            <v>1.4347046123791486E-2</v>
          </cell>
          <cell r="J276">
            <v>1.7033873399848892E-2</v>
          </cell>
        </row>
        <row r="277">
          <cell r="A277" t="str">
            <v>RHNS-SHPLTBR</v>
          </cell>
          <cell r="B277" t="str">
            <v>VAR_fin</v>
          </cell>
          <cell r="C277" t="str">
            <v>RPLT</v>
          </cell>
          <cell r="H277">
            <v>1.7926239597986567E-2</v>
          </cell>
          <cell r="I277">
            <v>1.8737464818544349E-2</v>
          </cell>
          <cell r="J277">
            <v>2.2204510246447814E-2</v>
          </cell>
        </row>
        <row r="278">
          <cell r="A278" t="str">
            <v>RHNS-SHPLTBR</v>
          </cell>
          <cell r="B278" t="str">
            <v>VAR_ncap</v>
          </cell>
          <cell r="C278" t="str">
            <v>-</v>
          </cell>
          <cell r="H278">
            <v>6.9497811957613696E-5</v>
          </cell>
          <cell r="I278">
            <v>5.8054289514095103E-4</v>
          </cell>
          <cell r="J278">
            <v>1.54785793300912E-3</v>
          </cell>
        </row>
        <row r="279">
          <cell r="A279" t="str">
            <v>RHNS-SHPLTBR</v>
          </cell>
          <cell r="B279" t="str">
            <v>VAR_cap</v>
          </cell>
          <cell r="C279" t="str">
            <v>-</v>
          </cell>
          <cell r="H279">
            <v>4.2925842905627391E-3</v>
          </cell>
          <cell r="I279">
            <v>2.3184822668975988E-3</v>
          </cell>
          <cell r="J279">
            <v>1.9903648360642743E-3</v>
          </cell>
        </row>
        <row r="280">
          <cell r="A280" t="str">
            <v>D-RHNM_KEV_WOD_ELC_CHP</v>
          </cell>
          <cell r="B280" t="str">
            <v>VAR_fout</v>
          </cell>
          <cell r="C280" t="str">
            <v>ELC5</v>
          </cell>
          <cell r="H280">
            <v>2.9287193459844801E-2</v>
          </cell>
          <cell r="I280">
            <v>2.6066337776223775E-2</v>
          </cell>
          <cell r="J280">
            <v>1.7983294933759924E-2</v>
          </cell>
        </row>
        <row r="281">
          <cell r="A281" t="str">
            <v>D-RHNM_KEV_WOD_ELC_CHP</v>
          </cell>
          <cell r="B281" t="str">
            <v>VAR_fout</v>
          </cell>
          <cell r="C281" t="str">
            <v>RHNM_ELC</v>
          </cell>
          <cell r="H281">
            <v>9.6233675371220226E-2</v>
          </cell>
          <cell r="I281">
            <v>0.12128898119759232</v>
          </cell>
          <cell r="J281">
            <v>0.1112833695521199</v>
          </cell>
        </row>
        <row r="282">
          <cell r="A282" t="str">
            <v>D-RHNM_KEV_WOD_ELC_CHP</v>
          </cell>
          <cell r="B282" t="str">
            <v>VAR_fin</v>
          </cell>
          <cell r="C282" t="str">
            <v>RHNM_KEV_WOD_ELC_CHP</v>
          </cell>
          <cell r="H282">
            <v>0.12509572078730963</v>
          </cell>
          <cell r="I282">
            <v>0.14705188839787228</v>
          </cell>
          <cell r="J282">
            <v>0.12898479398907731</v>
          </cell>
        </row>
        <row r="283">
          <cell r="A283" t="str">
            <v>SCOM-SHLTHCHPNGA</v>
          </cell>
          <cell r="B283" t="str">
            <v>VAR_fout</v>
          </cell>
          <cell r="C283" t="str">
            <v>SCOM-SHLTHC-NGA</v>
          </cell>
          <cell r="H283"/>
          <cell r="I283"/>
          <cell r="J283"/>
        </row>
        <row r="284">
          <cell r="A284" t="str">
            <v>SCOM-SHLTHCHPNGA</v>
          </cell>
          <cell r="B284" t="str">
            <v>VAR_fin</v>
          </cell>
          <cell r="C284" t="str">
            <v>SCOMLTHCHPC</v>
          </cell>
          <cell r="H284"/>
          <cell r="I284"/>
          <cell r="J284"/>
        </row>
        <row r="285">
          <cell r="A285" t="str">
            <v>SCOM-SHLTHCHPNGA</v>
          </cell>
          <cell r="B285" t="str">
            <v>VAR_fin</v>
          </cell>
          <cell r="C285" t="str">
            <v>SCOM_LTH_CHPNGA_ON</v>
          </cell>
          <cell r="H285"/>
          <cell r="I285"/>
          <cell r="J285"/>
        </row>
        <row r="286">
          <cell r="A286" t="str">
            <v>SCOM-SHLTHCHPNGA</v>
          </cell>
          <cell r="B286" t="str">
            <v>VAR_ncap</v>
          </cell>
          <cell r="C286" t="str">
            <v>-</v>
          </cell>
          <cell r="H286">
            <v>3.2590309273256797E-2</v>
          </cell>
          <cell r="I286">
            <v>1.6998490097609099E-2</v>
          </cell>
          <cell r="J286">
            <v>1.8377785848352101E-5</v>
          </cell>
        </row>
        <row r="287">
          <cell r="A287" t="str">
            <v>SCOM-SHLTHCHPNGA</v>
          </cell>
          <cell r="B287" t="str">
            <v>VAR_cap</v>
          </cell>
          <cell r="C287" t="str">
            <v>-</v>
          </cell>
          <cell r="H287">
            <v>5.1278811031513494E-2</v>
          </cell>
          <cell r="I287">
            <v>2.6649129281605607E-2</v>
          </cell>
          <cell r="J287">
            <v>1.2296931092999758E-5</v>
          </cell>
        </row>
        <row r="288">
          <cell r="A288" t="str">
            <v>ITOT-PROCESSCO2</v>
          </cell>
          <cell r="B288" t="str">
            <v>VAR_fout</v>
          </cell>
          <cell r="C288" t="str">
            <v>CO2</v>
          </cell>
          <cell r="H288">
            <v>2085.5597481275099</v>
          </cell>
          <cell r="I288">
            <v>2077.53418181091</v>
          </cell>
          <cell r="J288">
            <v>2064.0013458196499</v>
          </cell>
        </row>
        <row r="289">
          <cell r="A289" t="str">
            <v>ITOT-PROCESSCO2</v>
          </cell>
          <cell r="B289" t="str">
            <v>VAR_fout</v>
          </cell>
          <cell r="C289" t="str">
            <v>CO2P</v>
          </cell>
          <cell r="H289">
            <v>2085.5597481275095</v>
          </cell>
          <cell r="I289">
            <v>2077.5341818109091</v>
          </cell>
          <cell r="J289">
            <v>2064.0013458196545</v>
          </cell>
        </row>
        <row r="290">
          <cell r="A290" t="str">
            <v>RHNM-SHWODBR</v>
          </cell>
          <cell r="B290" t="str">
            <v>VAR_fout</v>
          </cell>
          <cell r="C290" t="str">
            <v>RHNM-SHWOD</v>
          </cell>
          <cell r="H290">
            <v>0.14205223286297997</v>
          </cell>
          <cell r="I290">
            <v>0.14816702269084006</v>
          </cell>
          <cell r="J290">
            <v>0.13297546179508751</v>
          </cell>
        </row>
        <row r="291">
          <cell r="A291" t="str">
            <v>RHNM-SHWODBR</v>
          </cell>
          <cell r="B291" t="str">
            <v>VAR_fin</v>
          </cell>
          <cell r="C291" t="str">
            <v>RHNMWODBRC</v>
          </cell>
          <cell r="H291">
            <v>0.14205223286297997</v>
          </cell>
          <cell r="I291">
            <v>0.14816702269084006</v>
          </cell>
          <cell r="J291">
            <v>0.13297546179508751</v>
          </cell>
        </row>
        <row r="292">
          <cell r="A292" t="str">
            <v>RHNM-SHWODBR</v>
          </cell>
          <cell r="B292" t="str">
            <v>VAR_fin</v>
          </cell>
          <cell r="C292" t="str">
            <v>RWOD</v>
          </cell>
          <cell r="H292">
            <v>0.18829358165443741</v>
          </cell>
          <cell r="I292">
            <v>0.19559612297710563</v>
          </cell>
          <cell r="J292">
            <v>0.17554165769045532</v>
          </cell>
        </row>
        <row r="293">
          <cell r="A293" t="str">
            <v>RHNM-SHWODBR</v>
          </cell>
          <cell r="B293" t="str">
            <v>VAR_ncap</v>
          </cell>
          <cell r="C293" t="str">
            <v>-</v>
          </cell>
          <cell r="H293">
            <v>2.6683769487584101E-2</v>
          </cell>
          <cell r="I293"/>
          <cell r="J293"/>
        </row>
        <row r="294">
          <cell r="A294" t="str">
            <v>RHNM-SHWODBR</v>
          </cell>
          <cell r="B294" t="str">
            <v>VAR_cap</v>
          </cell>
          <cell r="C294" t="str">
            <v>-</v>
          </cell>
          <cell r="H294">
            <v>3.6268187659579308E-2</v>
          </cell>
          <cell r="I294">
            <v>2.7511496775811221E-2</v>
          </cell>
          <cell r="J294">
            <v>1.1282221703807422E-2</v>
          </cell>
        </row>
        <row r="295">
          <cell r="A295" t="str">
            <v>RHNS-SHDEM</v>
          </cell>
          <cell r="B295" t="str">
            <v>VAR_fout</v>
          </cell>
          <cell r="C295" t="str">
            <v>RHNS-SHD</v>
          </cell>
          <cell r="H295">
            <v>3.3757206372558706</v>
          </cell>
          <cell r="I295">
            <v>3.9800679888367685</v>
          </cell>
          <cell r="J295">
            <v>4.7289450019681896</v>
          </cell>
        </row>
        <row r="296">
          <cell r="A296" t="str">
            <v>RHNS-SHDEM</v>
          </cell>
          <cell r="B296" t="str">
            <v>VAR_fin</v>
          </cell>
          <cell r="C296" t="str">
            <v>RHNS-SHLTHC-WOD</v>
          </cell>
          <cell r="H296">
            <v>4.8530287285025921E-3</v>
          </cell>
          <cell r="I296"/>
          <cell r="J296">
            <v>5.9589801374153491E-3</v>
          </cell>
        </row>
        <row r="297">
          <cell r="A297" t="str">
            <v>RHNS-SHDEM</v>
          </cell>
          <cell r="B297" t="str">
            <v>VAR_fin</v>
          </cell>
          <cell r="C297" t="str">
            <v>RHNS-SHLFO</v>
          </cell>
          <cell r="H297">
            <v>2.5397173724129644E-2</v>
          </cell>
          <cell r="I297">
            <v>2.3021593830236279E-2</v>
          </cell>
          <cell r="J297"/>
        </row>
        <row r="298">
          <cell r="A298" t="str">
            <v>RHNS-SHDEM</v>
          </cell>
          <cell r="B298" t="str">
            <v>VAR_fin</v>
          </cell>
          <cell r="C298" t="str">
            <v>RHNS-SHNGAH</v>
          </cell>
          <cell r="H298">
            <v>0.64453377916210342</v>
          </cell>
          <cell r="I298">
            <v>0.81036386864764631</v>
          </cell>
          <cell r="J298">
            <v>0.96383909716665395</v>
          </cell>
        </row>
        <row r="299">
          <cell r="A299" t="str">
            <v>RHNS-SHDEM</v>
          </cell>
          <cell r="B299" t="str">
            <v>VAR_fin</v>
          </cell>
          <cell r="C299" t="str">
            <v>RHNS-SHCON</v>
          </cell>
          <cell r="H299">
            <v>5.3877964779603743E-2</v>
          </cell>
          <cell r="I299">
            <v>5.3261516332524739E-2</v>
          </cell>
          <cell r="J299">
            <v>5.2386968856230315E-2</v>
          </cell>
        </row>
        <row r="300">
          <cell r="A300" t="str">
            <v>RHNS-SHDEM</v>
          </cell>
          <cell r="B300" t="str">
            <v>VAR_fin</v>
          </cell>
          <cell r="C300" t="str">
            <v>RHNS-SHWOD</v>
          </cell>
          <cell r="H300">
            <v>0.1142240420884291</v>
          </cell>
          <cell r="I300">
            <v>0.1176494210595571</v>
          </cell>
          <cell r="J300">
            <v>0.1152125631119808</v>
          </cell>
        </row>
        <row r="301">
          <cell r="A301" t="str">
            <v>RHNS-SHDEM</v>
          </cell>
          <cell r="B301" t="str">
            <v>VAR_fin</v>
          </cell>
          <cell r="C301" t="str">
            <v>RHNS-SHNST</v>
          </cell>
          <cell r="H301">
            <v>3.3993924004749299E-4</v>
          </cell>
          <cell r="I301">
            <v>6.2685193984639573E-3</v>
          </cell>
          <cell r="J301"/>
        </row>
        <row r="302">
          <cell r="A302" t="str">
            <v>RHNS-SHDEM</v>
          </cell>
          <cell r="B302" t="str">
            <v>VAR_fin</v>
          </cell>
          <cell r="C302" t="str">
            <v>RHNS-SHPLT</v>
          </cell>
          <cell r="H302">
            <v>1.7590724900919324E-2</v>
          </cell>
          <cell r="I302">
            <v>1.8721236109826806E-2</v>
          </cell>
          <cell r="J302">
            <v>2.1453344112505907E-2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RHNS-SHLTHD</v>
          </cell>
          <cell r="H303">
            <v>0.11054097628974782</v>
          </cell>
          <cell r="I303">
            <v>0.11539556481770999</v>
          </cell>
          <cell r="J303">
            <v>0.12452080217685135</v>
          </cell>
        </row>
        <row r="304">
          <cell r="A304" t="str">
            <v>RHNS-SHDEM</v>
          </cell>
          <cell r="B304" t="str">
            <v>VAR_fin</v>
          </cell>
          <cell r="C304" t="str">
            <v>RHNS-SHELCB</v>
          </cell>
          <cell r="H304">
            <v>1.4478613716952318E-2</v>
          </cell>
          <cell r="I304">
            <v>1.4614588656581357E-2</v>
          </cell>
          <cell r="J304">
            <v>1.3883403587825048E-2</v>
          </cell>
        </row>
        <row r="305">
          <cell r="A305" t="str">
            <v>RHNS-SHDEM</v>
          </cell>
          <cell r="B305" t="str">
            <v>VAR_fin</v>
          </cell>
          <cell r="C305" t="str">
            <v>RHNS-SHELCH</v>
          </cell>
          <cell r="H305">
            <v>2.3327027901171178</v>
          </cell>
          <cell r="I305">
            <v>2.7641901380134919</v>
          </cell>
          <cell r="J305">
            <v>3.3908687014350667</v>
          </cell>
        </row>
        <row r="306">
          <cell r="A306" t="str">
            <v>RHNS-SHDEM</v>
          </cell>
          <cell r="B306" t="str">
            <v>VAR_fin</v>
          </cell>
          <cell r="C306" t="str">
            <v>RHNS-SHSOL</v>
          </cell>
          <cell r="H306">
            <v>1.0130786601025659E-2</v>
          </cell>
          <cell r="I306">
            <v>9.970326311348825E-3</v>
          </cell>
          <cell r="J306">
            <v>1.0470374736770181E-2</v>
          </cell>
        </row>
        <row r="307">
          <cell r="A307" t="str">
            <v>RHNS-SHDEM</v>
          </cell>
          <cell r="B307" t="str">
            <v>VAR_fin</v>
          </cell>
          <cell r="C307" t="str">
            <v>RHNS-SHLTHC-NGA</v>
          </cell>
          <cell r="H307">
            <v>1.1741558433557113E-3</v>
          </cell>
          <cell r="I307"/>
          <cell r="J307">
            <v>5.5732846683389159E-4</v>
          </cell>
        </row>
        <row r="308">
          <cell r="A308" t="str">
            <v>RHNS-SHDEM</v>
          </cell>
          <cell r="B308" t="str">
            <v>VAR_fin</v>
          </cell>
          <cell r="C308" t="str">
            <v>RHNS-SHNGA</v>
          </cell>
          <cell r="H308">
            <v>5.5721850908349274E-2</v>
          </cell>
          <cell r="I308">
            <v>5.4506764542674932E-2</v>
          </cell>
          <cell r="J308">
            <v>3.554995358396356E-2</v>
          </cell>
        </row>
        <row r="309">
          <cell r="A309" t="str">
            <v>RES-ELCSPEC</v>
          </cell>
          <cell r="B309" t="str">
            <v>VAR_fout</v>
          </cell>
          <cell r="C309" t="str">
            <v>RHSA-ELS</v>
          </cell>
          <cell r="H309">
            <v>36.728089828052916</v>
          </cell>
          <cell r="I309">
            <v>32.119157317107117</v>
          </cell>
          <cell r="J309">
            <v>22.343457247069999</v>
          </cell>
        </row>
        <row r="310">
          <cell r="A310" t="str">
            <v>RES-ELCSPEC</v>
          </cell>
          <cell r="B310" t="str">
            <v>VAR_fin</v>
          </cell>
          <cell r="C310" t="str">
            <v>RHSA_ELC</v>
          </cell>
          <cell r="H310">
            <v>36.728089828052916</v>
          </cell>
          <cell r="I310">
            <v>32.119157317107117</v>
          </cell>
          <cell r="J310">
            <v>22.343457247069999</v>
          </cell>
        </row>
        <row r="311">
          <cell r="A311" t="str">
            <v>RES-ELCSPEC</v>
          </cell>
          <cell r="B311" t="str">
            <v>VAR_ncap</v>
          </cell>
          <cell r="C311" t="str">
            <v>-</v>
          </cell>
          <cell r="H311">
            <v>2.3174579787221499E-4</v>
          </cell>
          <cell r="I311">
            <v>1.3886697299361401E-4</v>
          </cell>
          <cell r="J311">
            <v>1.89336812334496</v>
          </cell>
        </row>
        <row r="312">
          <cell r="A312" t="str">
            <v>RES-ELCSPEC</v>
          </cell>
          <cell r="B312" t="str">
            <v>VAR_cap</v>
          </cell>
          <cell r="C312" t="str">
            <v>-</v>
          </cell>
          <cell r="H312">
            <v>3.8838656994248284</v>
          </cell>
          <cell r="I312">
            <v>3.3978501547428417</v>
          </cell>
          <cell r="J312">
            <v>2.3618134807548761</v>
          </cell>
        </row>
        <row r="313">
          <cell r="A313" t="str">
            <v>SCOM-SHCONBR1</v>
          </cell>
          <cell r="B313" t="str">
            <v>VAR_fout</v>
          </cell>
          <cell r="C313" t="str">
            <v>SCOM-SHCON</v>
          </cell>
          <cell r="H313">
            <v>1.5227773826270974</v>
          </cell>
          <cell r="I313">
            <v>2.6167944292803633</v>
          </cell>
          <cell r="J313">
            <v>2.6179390568811272</v>
          </cell>
        </row>
        <row r="314">
          <cell r="A314" t="str">
            <v>SCOM-SHCONBR1</v>
          </cell>
          <cell r="B314" t="str">
            <v>VAR_fin</v>
          </cell>
          <cell r="C314" t="str">
            <v>CON</v>
          </cell>
          <cell r="H314">
            <v>1.5227773826270974</v>
          </cell>
          <cell r="I314">
            <v>2.6167944292803633</v>
          </cell>
          <cell r="J314">
            <v>2.6179390568811272</v>
          </cell>
        </row>
        <row r="315">
          <cell r="A315" t="str">
            <v>SCOM-SHCONBR1</v>
          </cell>
          <cell r="B315" t="str">
            <v>VAR_ncap</v>
          </cell>
          <cell r="C315" t="str">
            <v>-</v>
          </cell>
          <cell r="H315">
            <v>3.1761647215304101E-3</v>
          </cell>
          <cell r="I315">
            <v>8.9668950938419006E-2</v>
          </cell>
          <cell r="J315">
            <v>5.9502713849688603E-2</v>
          </cell>
        </row>
        <row r="316">
          <cell r="A316" t="str">
            <v>SCOM-SHCONBR1</v>
          </cell>
          <cell r="B316" t="str">
            <v>VAR_cap</v>
          </cell>
          <cell r="C316" t="str">
            <v>-</v>
          </cell>
          <cell r="H316">
            <v>0.12119731862337176</v>
          </cell>
          <cell r="I316">
            <v>0.21087055705930474</v>
          </cell>
          <cell r="J316">
            <v>0.22080565393573212</v>
          </cell>
        </row>
        <row r="317">
          <cell r="A317" t="str">
            <v>RHSA-WHSTG-SOL</v>
          </cell>
          <cell r="B317" t="str">
            <v>VAR_fout</v>
          </cell>
          <cell r="C317" t="str">
            <v>RHSA-WHASOL</v>
          </cell>
          <cell r="H317">
            <v>0.53534109016940035</v>
          </cell>
          <cell r="I317">
            <v>0.65978379490150063</v>
          </cell>
          <cell r="J317">
            <v>0.75852785033163406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VAR_fout</v>
          </cell>
          <cell r="C318" t="str">
            <v>AUX_RHSA-WHSTG-SOL_OUT</v>
          </cell>
          <cell r="H318">
            <v>0.53587643125956941</v>
          </cell>
          <cell r="I318">
            <v>0.66044357869640202</v>
          </cell>
          <cell r="J318">
            <v>0.75928637818196543</v>
          </cell>
        </row>
        <row r="319">
          <cell r="A319" t="str">
            <v>RHSA-WHSTG-SOL</v>
          </cell>
          <cell r="B319" t="str">
            <v>VAR_fin</v>
          </cell>
          <cell r="C319" t="str">
            <v>RHSA-WHASOL</v>
          </cell>
          <cell r="H319">
            <v>0.53619575944040487</v>
          </cell>
          <cell r="I319">
            <v>0.66034879064554686</v>
          </cell>
          <cell r="J319">
            <v>0.75909031889392498</v>
          </cell>
        </row>
        <row r="320">
          <cell r="A320" t="str">
            <v>RHSA-WHSTG-SOL</v>
          </cell>
          <cell r="B320" t="str">
            <v>VAR_ncap</v>
          </cell>
          <cell r="C320" t="str">
            <v>-</v>
          </cell>
          <cell r="H320">
            <v>6.4492023638683199E-2</v>
          </cell>
          <cell r="I320">
            <v>3.9491675651793103E-2</v>
          </cell>
          <cell r="J320">
            <v>6.3350815462122706E-2</v>
          </cell>
        </row>
        <row r="321">
          <cell r="A321" t="str">
            <v>RHSA-WHSTG-SOL</v>
          </cell>
          <cell r="B321" t="str">
            <v>VAR_cap</v>
          </cell>
          <cell r="C321" t="str">
            <v>-</v>
          </cell>
          <cell r="H321">
            <v>8.5157029660187664E-2</v>
          </cell>
          <cell r="I321">
            <v>0.104114274103436</v>
          </cell>
          <cell r="J321">
            <v>0.11929102945013</v>
          </cell>
        </row>
        <row r="322">
          <cell r="A322" t="str">
            <v>SCOM-SHCONBR2</v>
          </cell>
          <cell r="B322" t="str">
            <v>VAR_fout</v>
          </cell>
          <cell r="C322" t="str">
            <v>SCOM-SHCON</v>
          </cell>
          <cell r="H322">
            <v>2.3230379531899552</v>
          </cell>
          <cell r="I322">
            <v>3.3520923111718237</v>
          </cell>
          <cell r="J322">
            <v>4.0773868707754053</v>
          </cell>
        </row>
        <row r="323">
          <cell r="A323" t="str">
            <v>SCOM-SHCONBR2</v>
          </cell>
          <cell r="B323" t="str">
            <v>VAR_fin</v>
          </cell>
          <cell r="C323" t="str">
            <v>CON</v>
          </cell>
          <cell r="H323">
            <v>2.3230379531899552</v>
          </cell>
          <cell r="I323">
            <v>3.3520923111718237</v>
          </cell>
          <cell r="J323">
            <v>4.0773868707754053</v>
          </cell>
        </row>
        <row r="324">
          <cell r="A324" t="str">
            <v>SCOM-SHCONBR2</v>
          </cell>
          <cell r="B324" t="str">
            <v>VAR_ncap</v>
          </cell>
          <cell r="C324" t="str">
            <v>-</v>
          </cell>
          <cell r="H324">
            <v>2.88775392474438E-4</v>
          </cell>
          <cell r="I324">
            <v>8.3504380655050503E-2</v>
          </cell>
          <cell r="J324">
            <v>0.146223445934481</v>
          </cell>
        </row>
        <row r="325">
          <cell r="A325" t="str">
            <v>SCOM-SHCONBR2</v>
          </cell>
          <cell r="B325" t="str">
            <v>VAR_cap</v>
          </cell>
          <cell r="C325" t="str">
            <v>-</v>
          </cell>
          <cell r="H325">
            <v>0.1836529116786057</v>
          </cell>
          <cell r="I325">
            <v>0.26716224053650039</v>
          </cell>
          <cell r="J325">
            <v>0.33620118145569622</v>
          </cell>
        </row>
        <row r="326">
          <cell r="A326" t="str">
            <v>SCOM-SHCONBR3</v>
          </cell>
          <cell r="B326" t="str">
            <v>VAR_fout</v>
          </cell>
          <cell r="C326" t="str">
            <v>SCOM-SHCON</v>
          </cell>
          <cell r="H326">
            <v>1.8569724193508861</v>
          </cell>
          <cell r="I326">
            <v>1.8415658577431075</v>
          </cell>
          <cell r="J326">
            <v>3.2759339075750504</v>
          </cell>
        </row>
        <row r="327">
          <cell r="A327" t="str">
            <v>SCOM-SHCONBR3</v>
          </cell>
          <cell r="B327" t="str">
            <v>VAR_fin</v>
          </cell>
          <cell r="C327" t="str">
            <v>CON</v>
          </cell>
          <cell r="H327">
            <v>1.8569724193508861</v>
          </cell>
          <cell r="I327">
            <v>1.8415658577431075</v>
          </cell>
          <cell r="J327">
            <v>3.2759339075750504</v>
          </cell>
        </row>
        <row r="328">
          <cell r="A328" t="str">
            <v>SCOM-SHCONBR3</v>
          </cell>
          <cell r="B328" t="str">
            <v>VAR_ncap</v>
          </cell>
          <cell r="C328" t="str">
            <v>-</v>
          </cell>
          <cell r="H328">
            <v>5.0926597349156298E-5</v>
          </cell>
          <cell r="I328">
            <v>3.2052471940981599E-5</v>
          </cell>
          <cell r="J328">
            <v>0.168852741669898</v>
          </cell>
        </row>
        <row r="329">
          <cell r="A329" t="str">
            <v>SCOM-SHCONBR3</v>
          </cell>
          <cell r="B329" t="str">
            <v>VAR_cap</v>
          </cell>
          <cell r="C329" t="str">
            <v>-</v>
          </cell>
          <cell r="H329">
            <v>0.14708986082393108</v>
          </cell>
          <cell r="I329">
            <v>0.14712609498261467</v>
          </cell>
          <cell r="J329">
            <v>0.25396793010517943</v>
          </cell>
        </row>
        <row r="330">
          <cell r="A330" t="str">
            <v>SCOM-SHCONBR4</v>
          </cell>
          <cell r="B330" t="str">
            <v>VAR_fout</v>
          </cell>
          <cell r="C330" t="str">
            <v>SCOM-SHCON</v>
          </cell>
          <cell r="H330">
            <v>0.49696179674211344</v>
          </cell>
          <cell r="I330">
            <v>0.501060524905104</v>
          </cell>
          <cell r="J330">
            <v>2.5935430032244327</v>
          </cell>
        </row>
        <row r="331">
          <cell r="A331" t="str">
            <v>SCOM-SHCONBR4</v>
          </cell>
          <cell r="B331" t="str">
            <v>VAR_fin</v>
          </cell>
          <cell r="C331" t="str">
            <v>CON</v>
          </cell>
          <cell r="H331">
            <v>0.49696179674211344</v>
          </cell>
          <cell r="I331">
            <v>0.501060524905104</v>
          </cell>
          <cell r="J331">
            <v>2.5935430032244327</v>
          </cell>
        </row>
        <row r="332">
          <cell r="A332" t="str">
            <v>SCOM-SHCONBR4</v>
          </cell>
          <cell r="B332" t="str">
            <v>VAR_ncap</v>
          </cell>
          <cell r="C332" t="str">
            <v>-</v>
          </cell>
          <cell r="H332">
            <v>5.2936291994796902E-5</v>
          </cell>
          <cell r="I332">
            <v>3.19877752651479E-5</v>
          </cell>
          <cell r="J332">
            <v>0.177381975954014</v>
          </cell>
        </row>
        <row r="333">
          <cell r="A333" t="str">
            <v>SCOM-SHCONBR4</v>
          </cell>
          <cell r="B333" t="str">
            <v>VAR_cap</v>
          </cell>
          <cell r="C333" t="str">
            <v>-</v>
          </cell>
          <cell r="H333">
            <v>4.0519727928572565E-2</v>
          </cell>
          <cell r="I333">
            <v>4.0554376111334188E-2</v>
          </cell>
          <cell r="J333">
            <v>0.20088540214019571</v>
          </cell>
        </row>
        <row r="334">
          <cell r="A334" t="str">
            <v>RHEM-SHNGABR</v>
          </cell>
          <cell r="B334" t="str">
            <v>VAR_fout</v>
          </cell>
          <cell r="C334" t="str">
            <v>CO2_R</v>
          </cell>
          <cell r="H334">
            <v>518.92522651546506</v>
          </cell>
          <cell r="I334">
            <v>187.18782073928699</v>
          </cell>
          <cell r="J334">
            <v>58.7662338110636</v>
          </cell>
        </row>
        <row r="335">
          <cell r="A335" t="str">
            <v>RHEM-SHNGABR</v>
          </cell>
          <cell r="B335" t="str">
            <v>VAR_fout</v>
          </cell>
          <cell r="C335" t="str">
            <v>RHEM-SHNGA</v>
          </cell>
          <cell r="H335">
            <v>8.6766277438731922</v>
          </cell>
          <cell r="I335">
            <v>3.129851770066638</v>
          </cell>
          <cell r="J335">
            <v>0.98259384711723452</v>
          </cell>
        </row>
        <row r="336">
          <cell r="A336" t="str">
            <v>RHEM-SHNGABR</v>
          </cell>
          <cell r="B336" t="str">
            <v>VAR_fin</v>
          </cell>
          <cell r="C336" t="str">
            <v>RNGA</v>
          </cell>
          <cell r="H336">
            <v>9.2008018885720801</v>
          </cell>
          <cell r="I336">
            <v>3.3189329918313342</v>
          </cell>
          <cell r="J336">
            <v>1.0419545001961625</v>
          </cell>
        </row>
        <row r="337">
          <cell r="A337" t="str">
            <v>RHEM-SHNGABR</v>
          </cell>
          <cell r="B337" t="str">
            <v>VAR_ncap</v>
          </cell>
          <cell r="C337" t="str">
            <v>-</v>
          </cell>
          <cell r="H337">
            <v>0.13206021938443699</v>
          </cell>
          <cell r="I337">
            <v>6.6330553333812506E-2</v>
          </cell>
          <cell r="J337">
            <v>1.5829620967743399E-5</v>
          </cell>
        </row>
        <row r="338">
          <cell r="A338" t="str">
            <v>RHEM-SHNGABR</v>
          </cell>
          <cell r="B338" t="str">
            <v>VAR_cap</v>
          </cell>
          <cell r="C338" t="str">
            <v>-</v>
          </cell>
          <cell r="H338">
            <v>0.62209831708147145</v>
          </cell>
          <cell r="I338">
            <v>0.22323391685919772</v>
          </cell>
          <cell r="J338">
            <v>9.9898871313939E-2</v>
          </cell>
        </row>
        <row r="339">
          <cell r="A339" t="str">
            <v>SCOM-SHCONBR5</v>
          </cell>
          <cell r="B339" t="str">
            <v>VAR_fout</v>
          </cell>
          <cell r="C339" t="str">
            <v>SCOM-SHCON</v>
          </cell>
          <cell r="H339">
            <v>0.62379123045531704</v>
          </cell>
          <cell r="I339">
            <v>0.6265576749248446</v>
          </cell>
          <cell r="J339">
            <v>0.37711038985907963</v>
          </cell>
        </row>
        <row r="340">
          <cell r="A340" t="str">
            <v>SCOM-SHCONBR5</v>
          </cell>
          <cell r="B340" t="str">
            <v>VAR_fin</v>
          </cell>
          <cell r="C340" t="str">
            <v>CON</v>
          </cell>
          <cell r="H340">
            <v>0.62379123045531704</v>
          </cell>
          <cell r="I340">
            <v>0.6265576749248446</v>
          </cell>
          <cell r="J340">
            <v>0.37711038985907963</v>
          </cell>
        </row>
        <row r="341">
          <cell r="A341" t="str">
            <v>SCOM-SHCONBR5</v>
          </cell>
          <cell r="B341" t="str">
            <v>VAR_ncap</v>
          </cell>
          <cell r="C341" t="str">
            <v>-</v>
          </cell>
          <cell r="H341">
            <v>3.99761693478794E-5</v>
          </cell>
          <cell r="I341">
            <v>2.5591690418241E-5</v>
          </cell>
          <cell r="J341">
            <v>3.1414771510916901E-4</v>
          </cell>
        </row>
        <row r="342">
          <cell r="A342" t="str">
            <v>SCOM-SHCONBR5</v>
          </cell>
          <cell r="B342" t="str">
            <v>VAR_cap</v>
          </cell>
          <cell r="C342" t="str">
            <v>-</v>
          </cell>
          <cell r="H342">
            <v>5.051732484906666E-2</v>
          </cell>
          <cell r="I342">
            <v>5.0545719886403676E-2</v>
          </cell>
          <cell r="J342">
            <v>2.958076230786668E-2</v>
          </cell>
        </row>
        <row r="343">
          <cell r="A343" t="str">
            <v>RHES-SHSTG-ELCHP</v>
          </cell>
          <cell r="B343" t="str">
            <v>VAR_fout</v>
          </cell>
          <cell r="C343" t="str">
            <v>RHES-SHAELCH</v>
          </cell>
          <cell r="H343">
            <v>4.0898363807993405</v>
          </cell>
          <cell r="I343">
            <v>4.3875625045747659</v>
          </cell>
          <cell r="J343">
            <v>4.4685624220943376</v>
          </cell>
        </row>
        <row r="344">
          <cell r="A344" t="str">
            <v>RHES-SHSTG-ELCHP</v>
          </cell>
          <cell r="B344" t="str">
            <v>VAR_fout</v>
          </cell>
          <cell r="C344" t="str">
            <v>AUX_RHES-SHSTG-ELCHP_OUT</v>
          </cell>
          <cell r="H344">
            <v>4.0939262171801394</v>
          </cell>
          <cell r="I344">
            <v>4.3919500670793408</v>
          </cell>
          <cell r="J344">
            <v>4.4730309845164324</v>
          </cell>
        </row>
        <row r="345">
          <cell r="A345" t="str">
            <v>RHES-SHSTG-ELCHP</v>
          </cell>
          <cell r="B345" t="str">
            <v>VAR_fin</v>
          </cell>
          <cell r="C345" t="str">
            <v>RHES-SHAELCH</v>
          </cell>
          <cell r="H345">
            <v>4.0900325849178936</v>
          </cell>
          <cell r="I345">
            <v>4.387816157839378</v>
          </cell>
          <cell r="J345">
            <v>4.4688477788237702</v>
          </cell>
        </row>
        <row r="346">
          <cell r="A346" t="str">
            <v>RHES-SHSTG-ELCHP</v>
          </cell>
          <cell r="B346" t="str">
            <v>VAR_ncap</v>
          </cell>
          <cell r="C346" t="str">
            <v>-</v>
          </cell>
          <cell r="H346">
            <v>0.157869425205277</v>
          </cell>
          <cell r="I346">
            <v>0.23031497145947799</v>
          </cell>
          <cell r="J346">
            <v>0.23885409432357799</v>
          </cell>
        </row>
        <row r="347">
          <cell r="A347" t="str">
            <v>RHES-SHSTG-ELCHP</v>
          </cell>
          <cell r="B347" t="str">
            <v>VAR_cap</v>
          </cell>
          <cell r="C347" t="str">
            <v>-</v>
          </cell>
          <cell r="H347">
            <v>0.44741917067986248</v>
          </cell>
          <cell r="I347">
            <v>0.48815174318617222</v>
          </cell>
          <cell r="J347">
            <v>0.47092188346496905</v>
          </cell>
        </row>
        <row r="348">
          <cell r="A348" t="str">
            <v>SCOM-SHCONBR6</v>
          </cell>
          <cell r="B348" t="str">
            <v>VAR_fout</v>
          </cell>
          <cell r="C348" t="str">
            <v>SCOM-SHCON</v>
          </cell>
          <cell r="H348">
            <v>1.3395767711486675E-2</v>
          </cell>
          <cell r="I348">
            <v>1.4814681975779814E-2</v>
          </cell>
          <cell r="J348">
            <v>2.0908342985862544E-2</v>
          </cell>
        </row>
        <row r="349">
          <cell r="A349" t="str">
            <v>SCOM-SHCONBR6</v>
          </cell>
          <cell r="B349" t="str">
            <v>VAR_fin</v>
          </cell>
          <cell r="C349" t="str">
            <v>CON</v>
          </cell>
          <cell r="H349">
            <v>1.3395767711486675E-2</v>
          </cell>
          <cell r="I349">
            <v>1.4814681975779814E-2</v>
          </cell>
          <cell r="J349">
            <v>2.0908342985862544E-2</v>
          </cell>
        </row>
        <row r="350">
          <cell r="A350" t="str">
            <v>SCOM-SHCONBR6</v>
          </cell>
          <cell r="B350" t="str">
            <v>VAR_ncap</v>
          </cell>
          <cell r="C350" t="str">
            <v>-</v>
          </cell>
          <cell r="H350">
            <v>1.5114928523473001E-3</v>
          </cell>
          <cell r="I350">
            <v>4.9784069601855498E-5</v>
          </cell>
          <cell r="J350">
            <v>3.2257623692722598E-4</v>
          </cell>
        </row>
        <row r="351">
          <cell r="A351" t="str">
            <v>SCOM-SHCONBR6</v>
          </cell>
          <cell r="B351" t="str">
            <v>VAR_cap</v>
          </cell>
          <cell r="C351" t="str">
            <v>-</v>
          </cell>
          <cell r="H351">
            <v>1.5114928523473001E-3</v>
          </cell>
          <cell r="I351">
            <v>1.5593502427884089E-3</v>
          </cell>
          <cell r="J351">
            <v>1.8827944158518047E-3</v>
          </cell>
        </row>
        <row r="352">
          <cell r="A352" t="str">
            <v>RHNM-SHDEM</v>
          </cell>
          <cell r="B352" t="str">
            <v>VAR_fout</v>
          </cell>
          <cell r="C352" t="str">
            <v>RHNM-SHD</v>
          </cell>
          <cell r="H352">
            <v>3.5729453080761369</v>
          </cell>
          <cell r="I352">
            <v>4.2094232586743674</v>
          </cell>
          <cell r="J352">
            <v>4.9784819999677676</v>
          </cell>
        </row>
        <row r="353">
          <cell r="A353" t="str">
            <v>RHNM-SHDEM</v>
          </cell>
          <cell r="B353" t="str">
            <v>VAR_fin</v>
          </cell>
          <cell r="C353" t="str">
            <v>RHNM-SHLFO</v>
          </cell>
          <cell r="H353">
            <v>5.4673362848697053E-2</v>
          </cell>
          <cell r="I353">
            <v>3.2301236940895782E-2</v>
          </cell>
          <cell r="J353">
            <v>1.1021219589392786E-3</v>
          </cell>
        </row>
        <row r="354">
          <cell r="A354" t="str">
            <v>RHNM-SHDEM</v>
          </cell>
          <cell r="B354" t="str">
            <v>VAR_fin</v>
          </cell>
          <cell r="C354" t="str">
            <v>RHNM-SHLTHD</v>
          </cell>
          <cell r="H354">
            <v>0.21446243328005254</v>
          </cell>
          <cell r="I354">
            <v>0.23639132965157764</v>
          </cell>
          <cell r="J354">
            <v>0.26236481471692658</v>
          </cell>
        </row>
        <row r="355">
          <cell r="A355" t="str">
            <v>RHNM-SHDEM</v>
          </cell>
          <cell r="B355" t="str">
            <v>VAR_fin</v>
          </cell>
          <cell r="C355" t="str">
            <v>RHNM-SHCON</v>
          </cell>
          <cell r="H355">
            <v>5.8508796265427848E-2</v>
          </cell>
          <cell r="I355">
            <v>5.7786032878920368E-2</v>
          </cell>
          <cell r="J355">
            <v>5.6244448081973354E-2</v>
          </cell>
        </row>
        <row r="356">
          <cell r="A356" t="str">
            <v>RHNM-SHDEM</v>
          </cell>
          <cell r="B356" t="str">
            <v>VAR_fin</v>
          </cell>
          <cell r="C356" t="str">
            <v>RHNM-SHELCB</v>
          </cell>
          <cell r="H356">
            <v>1.1578781018432694E-2</v>
          </cell>
          <cell r="I356">
            <v>1.1220789170332628E-2</v>
          </cell>
          <cell r="J356">
            <v>1.3579475898632228E-2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RHNM-SHWOD</v>
          </cell>
          <cell r="H357">
            <v>0.13495858458063911</v>
          </cell>
          <cell r="I357">
            <v>0.14093100361940802</v>
          </cell>
          <cell r="J357">
            <v>0.12811747023454134</v>
          </cell>
        </row>
        <row r="358">
          <cell r="A358" t="str">
            <v>RHNM-SHDEM</v>
          </cell>
          <cell r="B358" t="str">
            <v>VAR_fin</v>
          </cell>
          <cell r="C358" t="str">
            <v>RHNM-SHELCH</v>
          </cell>
          <cell r="H358">
            <v>2.1068923733383613</v>
          </cell>
          <cell r="I358">
            <v>2.5548436642673513</v>
          </cell>
          <cell r="J358">
            <v>3.226522150118222</v>
          </cell>
        </row>
        <row r="359">
          <cell r="A359" t="str">
            <v>RHNM-SHDEM</v>
          </cell>
          <cell r="B359" t="str">
            <v>VAR_fin</v>
          </cell>
          <cell r="C359" t="str">
            <v>RHNM-SHNST</v>
          </cell>
          <cell r="H359">
            <v>1.0600685291449234E-3</v>
          </cell>
          <cell r="I359">
            <v>5.4800908020279961E-3</v>
          </cell>
          <cell r="J359">
            <v>1.6663054360183394E-3</v>
          </cell>
        </row>
        <row r="360">
          <cell r="A360" t="str">
            <v>RHNM-SHDEM</v>
          </cell>
          <cell r="B360" t="str">
            <v>VAR_fin</v>
          </cell>
          <cell r="C360" t="str">
            <v>RHNM-SHPLT</v>
          </cell>
          <cell r="H360">
            <v>3.5643111775516663E-2</v>
          </cell>
          <cell r="I360">
            <v>4.0142725736072166E-2</v>
          </cell>
          <cell r="J360">
            <v>4.6648445804077926E-2</v>
          </cell>
        </row>
        <row r="361">
          <cell r="A361" t="str">
            <v>RHNM-SHDEM</v>
          </cell>
          <cell r="B361" t="str">
            <v>VAR_fin</v>
          </cell>
          <cell r="C361" t="str">
            <v>RHNM-SHLTHC-NGA</v>
          </cell>
          <cell r="H361">
            <v>1.6204985115557582E-3</v>
          </cell>
          <cell r="I361">
            <v>5.6120884347785451E-4</v>
          </cell>
          <cell r="J361">
            <v>9.0188641036322947E-4</v>
          </cell>
        </row>
        <row r="362">
          <cell r="A362" t="str">
            <v>RHNM-SHDEM</v>
          </cell>
          <cell r="B362" t="str">
            <v>VAR_fin</v>
          </cell>
          <cell r="C362" t="str">
            <v>RHNM-SHSOL</v>
          </cell>
          <cell r="H362">
            <v>1.1189503601972975E-2</v>
          </cell>
          <cell r="I362">
            <v>1.0748889552190954E-2</v>
          </cell>
          <cell r="J362">
            <v>1.3246322094304631E-2</v>
          </cell>
        </row>
        <row r="363">
          <cell r="A363" t="str">
            <v>RHNM-SHDEM</v>
          </cell>
          <cell r="B363" t="str">
            <v>VAR_fin</v>
          </cell>
          <cell r="C363" t="str">
            <v>RHNM-SHLTHC-WOD</v>
          </cell>
          <cell r="H363">
            <v>4.3999303038955093E-3</v>
          </cell>
          <cell r="I363">
            <v>7.7709793835209679E-4</v>
          </cell>
          <cell r="J363">
            <v>1.42409284718482E-3</v>
          </cell>
        </row>
        <row r="364">
          <cell r="A364" t="str">
            <v>RHNM-SHDEM</v>
          </cell>
          <cell r="B364" t="str">
            <v>VAR_fin</v>
          </cell>
          <cell r="C364" t="str">
            <v>RHNM-SHNGAH</v>
          </cell>
          <cell r="H364">
            <v>0.84132427230340567</v>
          </cell>
          <cell r="I364">
            <v>1.0669073959500988</v>
          </cell>
          <cell r="J364">
            <v>1.2285350400003194</v>
          </cell>
        </row>
        <row r="365">
          <cell r="A365" t="str">
            <v>RHNM-SHDEM</v>
          </cell>
          <cell r="B365" t="str">
            <v>VAR_fin</v>
          </cell>
          <cell r="C365" t="str">
            <v>RHNM-SHNGA</v>
          </cell>
          <cell r="H365">
            <v>0.10663565780513234</v>
          </cell>
          <cell r="I365">
            <v>5.9330018740627953E-2</v>
          </cell>
          <cell r="J365">
            <v>3.3188992211074107E-3</v>
          </cell>
        </row>
        <row r="366">
          <cell r="A366" t="str">
            <v>SCOM-STG-ELCSPEC</v>
          </cell>
          <cell r="B366" t="str">
            <v>VAR_fout</v>
          </cell>
          <cell r="C366" t="str">
            <v>SCOM-ELS</v>
          </cell>
          <cell r="H366">
            <v>0.28149180507708438</v>
          </cell>
          <cell r="I366">
            <v>0.2848270407942291</v>
          </cell>
          <cell r="J366">
            <v>0.29029670463796792</v>
          </cell>
        </row>
        <row r="367">
          <cell r="A367" t="str">
            <v>SCOM-STG-ELCSPEC</v>
          </cell>
          <cell r="B367" t="str">
            <v>VAR_fin</v>
          </cell>
          <cell r="C367" t="str">
            <v>SCOM-ELS</v>
          </cell>
          <cell r="H367">
            <v>0.28152844968391599</v>
          </cell>
          <cell r="I367">
            <v>0.28485053825931056</v>
          </cell>
          <cell r="J367">
            <v>0.29032098929313566</v>
          </cell>
        </row>
        <row r="368">
          <cell r="A368" t="str">
            <v>SCOM-STG-ELCSPEC</v>
          </cell>
          <cell r="B368" t="str">
            <v>VAR_ncap</v>
          </cell>
          <cell r="C368" t="str">
            <v>-</v>
          </cell>
          <cell r="H368">
            <v>8.6850777486364905E-5</v>
          </cell>
          <cell r="I368">
            <v>5.1525745033028699E-3</v>
          </cell>
          <cell r="J368">
            <v>5.5759669590121101E-3</v>
          </cell>
        </row>
        <row r="369">
          <cell r="A369" t="str">
            <v>SCOM-STG-ELCSPEC</v>
          </cell>
          <cell r="B369" t="str">
            <v>VAR_cap</v>
          </cell>
          <cell r="C369" t="str">
            <v>-</v>
          </cell>
          <cell r="H369">
            <v>1.0695260892673988E-2</v>
          </cell>
          <cell r="I369">
            <v>1.0721254419346956E-2</v>
          </cell>
          <cell r="J369">
            <v>1.0768129664643864E-2</v>
          </cell>
        </row>
        <row r="370">
          <cell r="A370" t="str">
            <v>SCOM-SHCONBR7</v>
          </cell>
          <cell r="B370" t="str">
            <v>VAR_fout</v>
          </cell>
          <cell r="C370" t="str">
            <v>SCOM-SHCON</v>
          </cell>
          <cell r="H370"/>
          <cell r="I370"/>
          <cell r="J370">
            <v>9.8043161977123591E-3</v>
          </cell>
        </row>
        <row r="371">
          <cell r="A371" t="str">
            <v>SCOM-SHCONBR7</v>
          </cell>
          <cell r="B371" t="str">
            <v>VAR_fin</v>
          </cell>
          <cell r="C371" t="str">
            <v>CON</v>
          </cell>
          <cell r="H371"/>
          <cell r="I371"/>
          <cell r="J371">
            <v>9.8043161977123591E-3</v>
          </cell>
        </row>
        <row r="372">
          <cell r="A372" t="str">
            <v>SCOM-SHCONBR7</v>
          </cell>
          <cell r="B372" t="str">
            <v>VAR_ncap</v>
          </cell>
          <cell r="C372" t="str">
            <v>-</v>
          </cell>
          <cell r="H372"/>
          <cell r="I372"/>
          <cell r="J372">
            <v>9.3002650450899798E-4</v>
          </cell>
        </row>
        <row r="373">
          <cell r="A373" t="str">
            <v>SCOM-SHCONBR7</v>
          </cell>
          <cell r="B373" t="str">
            <v>VAR_cap</v>
          </cell>
          <cell r="C373" t="str">
            <v>-</v>
          </cell>
          <cell r="H373"/>
          <cell r="I373"/>
          <cell r="J373">
            <v>9.3002650450899798E-4</v>
          </cell>
        </row>
        <row r="374">
          <cell r="A374" t="str">
            <v>SCOM-SHCONBR8</v>
          </cell>
          <cell r="B374" t="str">
            <v>VAR_fout</v>
          </cell>
          <cell r="C374" t="str">
            <v>SCOM-SHCON</v>
          </cell>
          <cell r="H374"/>
          <cell r="I374"/>
          <cell r="J374">
            <v>2.9123536754384729E-3</v>
          </cell>
        </row>
        <row r="375">
          <cell r="A375" t="str">
            <v>SCOM-SHCONBR8</v>
          </cell>
          <cell r="B375" t="str">
            <v>VAR_fin</v>
          </cell>
          <cell r="C375" t="str">
            <v>CON</v>
          </cell>
          <cell r="H375"/>
          <cell r="I375"/>
          <cell r="J375">
            <v>2.9123536754384729E-3</v>
          </cell>
        </row>
        <row r="376">
          <cell r="A376" t="str">
            <v>SCOM-SHCONBR8</v>
          </cell>
          <cell r="B376" t="str">
            <v>VAR_ncap</v>
          </cell>
          <cell r="C376" t="str">
            <v>-</v>
          </cell>
          <cell r="H376"/>
          <cell r="I376"/>
          <cell r="J376">
            <v>2.6447295826068399E-4</v>
          </cell>
        </row>
        <row r="377">
          <cell r="A377" t="str">
            <v>SCOM-SHCONBR8</v>
          </cell>
          <cell r="B377" t="str">
            <v>VAR_cap</v>
          </cell>
          <cell r="C377" t="str">
            <v>-</v>
          </cell>
          <cell r="H377"/>
          <cell r="I377"/>
          <cell r="J377">
            <v>2.6447295826068399E-4</v>
          </cell>
        </row>
        <row r="378">
          <cell r="A378" t="str">
            <v>ITOT-ELCSPEC</v>
          </cell>
          <cell r="B378" t="str">
            <v>VAR_fout</v>
          </cell>
          <cell r="C378" t="str">
            <v>ITOT-ELS</v>
          </cell>
          <cell r="H378">
            <v>53.262952724227979</v>
          </cell>
          <cell r="I378">
            <v>53.431729618096526</v>
          </cell>
          <cell r="J378">
            <v>54.283340508485303</v>
          </cell>
        </row>
        <row r="379">
          <cell r="A379" t="str">
            <v>ITOT-ELCSPEC</v>
          </cell>
          <cell r="B379" t="str">
            <v>VAR_fin</v>
          </cell>
          <cell r="C379" t="str">
            <v>ITOT_ELC</v>
          </cell>
          <cell r="H379">
            <v>53.262952724227979</v>
          </cell>
          <cell r="I379">
            <v>53.431729618096526</v>
          </cell>
          <cell r="J379">
            <v>54.283340508485303</v>
          </cell>
        </row>
        <row r="380">
          <cell r="A380" t="str">
            <v>ITOT-ELCSPEC</v>
          </cell>
          <cell r="B380" t="str">
            <v>VAR_ncap</v>
          </cell>
          <cell r="C380" t="str">
            <v>-</v>
          </cell>
          <cell r="H380">
            <v>3.0167549429575901E-2</v>
          </cell>
          <cell r="I380">
            <v>9.2440349139979398E-3</v>
          </cell>
          <cell r="J380">
            <v>2.5702422114016601</v>
          </cell>
        </row>
        <row r="381">
          <cell r="A381" t="str">
            <v>ITOT-ELCSPEC</v>
          </cell>
          <cell r="B381" t="str">
            <v>VAR_cap</v>
          </cell>
          <cell r="C381" t="str">
            <v>-</v>
          </cell>
          <cell r="H381">
            <v>2.8969923629586321</v>
          </cell>
          <cell r="I381">
            <v>2.9059511945434831</v>
          </cell>
          <cell r="J381">
            <v>2.9521578087327667</v>
          </cell>
        </row>
        <row r="382">
          <cell r="A382" t="str">
            <v>RHNM-SHLTHDH</v>
          </cell>
          <cell r="B382" t="str">
            <v>VAR_fout</v>
          </cell>
          <cell r="C382" t="str">
            <v>RHNM-SHLTHD</v>
          </cell>
          <cell r="H382">
            <v>0.2249740589736394</v>
          </cell>
          <cell r="I382">
            <v>0.24800874273039927</v>
          </cell>
          <cell r="J382">
            <v>0.27614851550498898</v>
          </cell>
        </row>
        <row r="383">
          <cell r="A383" t="str">
            <v>RHNM-SHLTHDH</v>
          </cell>
          <cell r="B383" t="str">
            <v>VAR_fin</v>
          </cell>
          <cell r="C383" t="str">
            <v>RHNMLTHDHC</v>
          </cell>
          <cell r="H383">
            <v>0.2249740589736394</v>
          </cell>
          <cell r="I383">
            <v>0.24800874273039927</v>
          </cell>
          <cell r="J383">
            <v>0.27614851550498898</v>
          </cell>
        </row>
        <row r="384">
          <cell r="A384" t="str">
            <v>RHNM-SHLTHDH</v>
          </cell>
          <cell r="B384" t="str">
            <v>VAR_fin</v>
          </cell>
          <cell r="C384" t="str">
            <v>RHNM_LTH_DH</v>
          </cell>
          <cell r="H384">
            <v>0.24766979200517342</v>
          </cell>
          <cell r="I384">
            <v>0.27280896163157686</v>
          </cell>
          <cell r="J384">
            <v>0.30376263732328235</v>
          </cell>
        </row>
        <row r="385">
          <cell r="A385" t="str">
            <v>RHNM-SHLTHDH</v>
          </cell>
          <cell r="B385" t="str">
            <v>VAR_ncap</v>
          </cell>
          <cell r="C385" t="str">
            <v>-</v>
          </cell>
          <cell r="H385">
            <v>2.0053863849608E-2</v>
          </cell>
          <cell r="I385">
            <v>1.8066588959902902E-2</v>
          </cell>
          <cell r="J385">
            <v>3.9466982235331301E-2</v>
          </cell>
        </row>
        <row r="386">
          <cell r="A386" t="str">
            <v>RHNM-SHLTHDH</v>
          </cell>
          <cell r="B386" t="str">
            <v>VAR_cap</v>
          </cell>
          <cell r="C386" t="str">
            <v>-</v>
          </cell>
          <cell r="H386">
            <v>4.1911871952537094E-2</v>
          </cell>
          <cell r="I386">
            <v>3.9235059774731004E-2</v>
          </cell>
          <cell r="J386">
            <v>5.9016074095862986E-2</v>
          </cell>
        </row>
        <row r="387">
          <cell r="A387" t="str">
            <v>SCOM-SHCONBR9</v>
          </cell>
          <cell r="B387" t="str">
            <v>VAR_fout</v>
          </cell>
          <cell r="C387" t="str">
            <v>SCOM-SHCON</v>
          </cell>
          <cell r="H387"/>
          <cell r="I387"/>
          <cell r="J387">
            <v>9.9320757466595769E-4</v>
          </cell>
        </row>
        <row r="388">
          <cell r="A388" t="str">
            <v>SCOM-SHCONBR9</v>
          </cell>
          <cell r="B388" t="str">
            <v>VAR_fin</v>
          </cell>
          <cell r="C388" t="str">
            <v>CON</v>
          </cell>
          <cell r="H388"/>
          <cell r="I388"/>
          <cell r="J388">
            <v>9.9320757466595769E-4</v>
          </cell>
        </row>
        <row r="389">
          <cell r="A389" t="str">
            <v>SCOM-SHCONBR9</v>
          </cell>
          <cell r="B389" t="str">
            <v>VAR_ncap</v>
          </cell>
          <cell r="C389" t="str">
            <v>-</v>
          </cell>
          <cell r="H389"/>
          <cell r="I389"/>
          <cell r="J389">
            <v>5.3488598616588102E-5</v>
          </cell>
        </row>
        <row r="390">
          <cell r="A390" t="str">
            <v>SCOM-SHCONBR9</v>
          </cell>
          <cell r="B390" t="str">
            <v>VAR_cap</v>
          </cell>
          <cell r="C390" t="str">
            <v>-</v>
          </cell>
          <cell r="H390"/>
          <cell r="I390"/>
          <cell r="J390">
            <v>5.3488598616588102E-5</v>
          </cell>
        </row>
        <row r="391">
          <cell r="A391" t="str">
            <v>ITOT-SWHCOABR</v>
          </cell>
          <cell r="B391" t="str">
            <v>VAR_fout</v>
          </cell>
          <cell r="C391" t="str">
            <v>ITOT-SWH</v>
          </cell>
          <cell r="H391">
            <v>1.3551465032657894E-2</v>
          </cell>
          <cell r="I391">
            <v>0.19213037471982777</v>
          </cell>
          <cell r="J391">
            <v>1.9931830050117321E-2</v>
          </cell>
        </row>
        <row r="392">
          <cell r="A392" t="str">
            <v>ITOT-SWHCOABR</v>
          </cell>
          <cell r="B392" t="str">
            <v>VAR_fout</v>
          </cell>
          <cell r="C392" t="str">
            <v>CO2_I</v>
          </cell>
          <cell r="H392">
            <v>1.8679863323827299</v>
          </cell>
          <cell r="I392">
            <v>26.385904794856302</v>
          </cell>
          <cell r="J392">
            <v>2.7171774200674599</v>
          </cell>
        </row>
        <row r="393">
          <cell r="A393" t="str">
            <v>ITOT-SWHCOABR</v>
          </cell>
          <cell r="B393" t="str">
            <v>VAR_fin</v>
          </cell>
          <cell r="C393" t="str">
            <v>ICOA</v>
          </cell>
          <cell r="H393">
            <v>2.0150877371981984E-2</v>
          </cell>
          <cell r="I393">
            <v>0.2846375921775226</v>
          </cell>
          <cell r="J393">
            <v>2.9311514779584283E-2</v>
          </cell>
        </row>
        <row r="394">
          <cell r="A394" t="str">
            <v>ITOT-SWHCOABR</v>
          </cell>
          <cell r="B394" t="str">
            <v>VAR_ncap</v>
          </cell>
          <cell r="C394" t="str">
            <v>-</v>
          </cell>
          <cell r="H394">
            <v>1.5258040180813901E-3</v>
          </cell>
          <cell r="I394">
            <v>1.5327851567658601E-2</v>
          </cell>
          <cell r="J394">
            <v>1.5315168933675001E-4</v>
          </cell>
        </row>
        <row r="395">
          <cell r="A395" t="str">
            <v>ITOT-SWHCOABR</v>
          </cell>
          <cell r="B395" t="str">
            <v>VAR_cap</v>
          </cell>
          <cell r="C395" t="str">
            <v>-</v>
          </cell>
          <cell r="H395">
            <v>1.2792843641192542E-3</v>
          </cell>
          <cell r="I395">
            <v>1.6667954630563538E-2</v>
          </cell>
          <cell r="J395">
            <v>1.9004831276125001E-3</v>
          </cell>
        </row>
        <row r="396">
          <cell r="A396" t="str">
            <v>RHSA-WHDEM</v>
          </cell>
          <cell r="B396" t="str">
            <v>VAR_fout</v>
          </cell>
          <cell r="C396" t="str">
            <v>RHSA-WHD</v>
          </cell>
          <cell r="H396">
            <v>24.219516962976776</v>
          </cell>
          <cell r="I396">
            <v>26.856109822146408</v>
          </cell>
          <cell r="J396">
            <v>28.73650219611239</v>
          </cell>
        </row>
        <row r="397">
          <cell r="A397" t="str">
            <v>RHSA-WHDEM</v>
          </cell>
          <cell r="B397" t="str">
            <v>VAR_fin</v>
          </cell>
          <cell r="C397" t="str">
            <v>RHSA-WHNGA</v>
          </cell>
          <cell r="H397">
            <v>2.0990916849774837</v>
          </cell>
          <cell r="I397">
            <v>1.1363463194103505</v>
          </cell>
          <cell r="J397">
            <v>0.44141251804281345</v>
          </cell>
        </row>
        <row r="398">
          <cell r="A398" t="str">
            <v>RHSA-WHDEM</v>
          </cell>
          <cell r="B398" t="str">
            <v>VAR_fin</v>
          </cell>
          <cell r="C398" t="str">
            <v>RHSA-WHLFO</v>
          </cell>
          <cell r="H398">
            <v>1.2949249078692397</v>
          </cell>
          <cell r="I398">
            <v>0.5975946680526798</v>
          </cell>
          <cell r="J398">
            <v>3.2492578208455157E-2</v>
          </cell>
        </row>
        <row r="399">
          <cell r="A399" t="str">
            <v>RHSA-WHDEM</v>
          </cell>
          <cell r="B399" t="str">
            <v>VAR_fin</v>
          </cell>
          <cell r="C399" t="str">
            <v>RHSA-WHWOD</v>
          </cell>
          <cell r="H399">
            <v>1.1981079895138675</v>
          </cell>
          <cell r="I399">
            <v>1.1275718774369035</v>
          </cell>
          <cell r="J399">
            <v>0.83669296569428542</v>
          </cell>
        </row>
        <row r="400">
          <cell r="A400" t="str">
            <v>RHSA-WHDEM</v>
          </cell>
          <cell r="B400" t="str">
            <v>VAR_fin</v>
          </cell>
          <cell r="C400" t="str">
            <v>RHSA-WHNGAH</v>
          </cell>
          <cell r="H400">
            <v>2.5092012076969423</v>
          </cell>
          <cell r="I400">
            <v>3.3346253363218281</v>
          </cell>
          <cell r="J400">
            <v>3.7525971800901887</v>
          </cell>
        </row>
        <row r="401">
          <cell r="A401" t="str">
            <v>RHSA-WHDEM</v>
          </cell>
          <cell r="B401" t="str">
            <v>VAR_fin</v>
          </cell>
          <cell r="C401" t="str">
            <v>RHSA-WHNST</v>
          </cell>
          <cell r="H401">
            <v>2.3558404498612862E-4</v>
          </cell>
          <cell r="I401">
            <v>4.0943458013774955E-4</v>
          </cell>
          <cell r="J401">
            <v>2.3257047141469008E-4</v>
          </cell>
        </row>
        <row r="402">
          <cell r="A402" t="str">
            <v>RHSA-WHDEM</v>
          </cell>
          <cell r="B402" t="str">
            <v>VAR_fin</v>
          </cell>
          <cell r="C402" t="str">
            <v>RHSA-WHPLT</v>
          </cell>
          <cell r="H402">
            <v>0.18071653574599489</v>
          </cell>
          <cell r="I402">
            <v>0.20460694805211024</v>
          </cell>
          <cell r="J402">
            <v>0.19978817128842483</v>
          </cell>
        </row>
        <row r="403">
          <cell r="A403" t="str">
            <v>RHSA-WHDEM</v>
          </cell>
          <cell r="B403" t="str">
            <v>VAR_fin</v>
          </cell>
          <cell r="C403" t="str">
            <v>RHSA-WHLTHRD</v>
          </cell>
          <cell r="H403">
            <v>1.5126183573292236</v>
          </cell>
          <cell r="I403">
            <v>1.679496654473666</v>
          </cell>
          <cell r="J403">
            <v>1.7665847597173197</v>
          </cell>
        </row>
        <row r="404">
          <cell r="A404" t="str">
            <v>RHSA-WHDEM</v>
          </cell>
          <cell r="B404" t="str">
            <v>VAR_fin</v>
          </cell>
          <cell r="C404" t="str">
            <v>RHSA-WHELCB</v>
          </cell>
          <cell r="H404">
            <v>1.8373501616162489</v>
          </cell>
          <cell r="I404">
            <v>1.7156041238841044</v>
          </cell>
          <cell r="J404">
            <v>1.559361082637331</v>
          </cell>
        </row>
        <row r="405">
          <cell r="A405" t="str">
            <v>RHSA-WHDEM</v>
          </cell>
          <cell r="B405" t="str">
            <v>VAR_fin</v>
          </cell>
          <cell r="C405" t="str">
            <v>RHSA-WHSOL</v>
          </cell>
          <cell r="H405">
            <v>1.4507600047426745</v>
          </cell>
          <cell r="I405">
            <v>1.7175240829911975</v>
          </cell>
          <cell r="J405">
            <v>1.9395735106430392</v>
          </cell>
        </row>
        <row r="406">
          <cell r="A406" t="str">
            <v>RHSA-WHDEM</v>
          </cell>
          <cell r="B406" t="str">
            <v>VAR_fin</v>
          </cell>
          <cell r="C406" t="str">
            <v>RHSA-WHELCH</v>
          </cell>
          <cell r="H406">
            <v>12.140973482778135</v>
          </cell>
          <cell r="I406">
            <v>15.346011173590876</v>
          </cell>
          <cell r="J406">
            <v>18.211054741168176</v>
          </cell>
        </row>
        <row r="407">
          <cell r="A407" t="str">
            <v>RHSA-WHNGAHP</v>
          </cell>
          <cell r="B407" t="str">
            <v>VAR_fout</v>
          </cell>
          <cell r="C407" t="str">
            <v>RHSA-WHANGAH</v>
          </cell>
          <cell r="H407">
            <v>2.5093355247765001</v>
          </cell>
          <cell r="I407">
            <v>3.3346832240263149</v>
          </cell>
          <cell r="J407">
            <v>3.752790732073116</v>
          </cell>
        </row>
        <row r="408">
          <cell r="A408" t="str">
            <v>RHSA-WHNGAHP</v>
          </cell>
          <cell r="B408" t="str">
            <v>VAR_fout</v>
          </cell>
          <cell r="C408" t="str">
            <v>CO2_R</v>
          </cell>
          <cell r="H408">
            <v>57.126079509445901</v>
          </cell>
          <cell r="I408">
            <v>71.003142771073698</v>
          </cell>
          <cell r="J408">
            <v>66.443827976100806</v>
          </cell>
        </row>
        <row r="409">
          <cell r="A409" t="str">
            <v>RHSA-WHNGAHP</v>
          </cell>
          <cell r="B409" t="str">
            <v>VAR_fin</v>
          </cell>
          <cell r="C409" t="str">
            <v>RNGA</v>
          </cell>
          <cell r="H409">
            <v>1.01287375016748</v>
          </cell>
          <cell r="I409">
            <v>1.258920971118328</v>
          </cell>
          <cell r="J409">
            <v>1.1780820563138468</v>
          </cell>
        </row>
        <row r="410">
          <cell r="A410" t="str">
            <v>RHSA-WHNGAHP</v>
          </cell>
          <cell r="B410" t="str">
            <v>VAR_ncap</v>
          </cell>
          <cell r="C410" t="str">
            <v>-</v>
          </cell>
          <cell r="H410">
            <v>5.5198687417584602E-2</v>
          </cell>
          <cell r="I410">
            <v>0.123900594905413</v>
          </cell>
          <cell r="J410">
            <v>0.14410337051584901</v>
          </cell>
        </row>
        <row r="411">
          <cell r="A411" t="str">
            <v>RHSA-WHNGAHP</v>
          </cell>
          <cell r="B411" t="str">
            <v>VAR_cap</v>
          </cell>
          <cell r="C411" t="str">
            <v>-</v>
          </cell>
          <cell r="H411">
            <v>0.17274191045102052</v>
          </cell>
          <cell r="I411">
            <v>0.22904123190688816</v>
          </cell>
          <cell r="J411">
            <v>0.25736034096425414</v>
          </cell>
        </row>
        <row r="412">
          <cell r="A412" t="str">
            <v>SCOM-SHSTG-ELCHP</v>
          </cell>
          <cell r="B412" t="str">
            <v>VAR_fout</v>
          </cell>
          <cell r="C412" t="str">
            <v>SCOM-SHAELCH</v>
          </cell>
          <cell r="H412">
            <v>1.0538852926848946E-3</v>
          </cell>
          <cell r="I412">
            <v>1.3409304941366061E-3</v>
          </cell>
          <cell r="J412">
            <v>8.8977652849111394E-4</v>
          </cell>
        </row>
        <row r="413">
          <cell r="A413" t="str">
            <v>SCOM-SHSTG-ELCHP</v>
          </cell>
          <cell r="B413" t="str">
            <v>VAR_fin</v>
          </cell>
          <cell r="C413" t="str">
            <v>SCOM-SHAELCH</v>
          </cell>
          <cell r="H413">
            <v>1.1720640002113388E-3</v>
          </cell>
          <cell r="I413">
            <v>1.5534825229321823E-3</v>
          </cell>
          <cell r="J413">
            <v>9.1622760538133429E-4</v>
          </cell>
        </row>
        <row r="414">
          <cell r="A414" t="str">
            <v>SCOM-SHSTG-ELCHP</v>
          </cell>
          <cell r="B414" t="str">
            <v>VAR_ncap</v>
          </cell>
          <cell r="C414" t="str">
            <v>-</v>
          </cell>
          <cell r="H414">
            <v>0.17346349604780301</v>
          </cell>
          <cell r="I414">
            <v>0.181735582212631</v>
          </cell>
          <cell r="J414">
            <v>0.29706563131539598</v>
          </cell>
        </row>
        <row r="415">
          <cell r="A415" t="str">
            <v>SCOM-SHSTG-ELCHP</v>
          </cell>
          <cell r="B415" t="str">
            <v>VAR_cap</v>
          </cell>
          <cell r="C415" t="str">
            <v>-</v>
          </cell>
          <cell r="H415">
            <v>0.35267145204176048</v>
          </cell>
          <cell r="I415">
            <v>0.46064357649888726</v>
          </cell>
          <cell r="J415">
            <v>0.49957843071746433</v>
          </cell>
        </row>
        <row r="416">
          <cell r="A416" t="str">
            <v>RHEM-SHLFOBR</v>
          </cell>
          <cell r="B416" t="str">
            <v>VAR_fout</v>
          </cell>
          <cell r="C416" t="str">
            <v>CO2_R</v>
          </cell>
          <cell r="H416">
            <v>554.51558531952901</v>
          </cell>
          <cell r="I416">
            <v>194.77918684558699</v>
          </cell>
          <cell r="J416">
            <v>18.292966384789001</v>
          </cell>
        </row>
        <row r="417">
          <cell r="A417" t="str">
            <v>RHEM-SHLFOBR</v>
          </cell>
          <cell r="B417" t="str">
            <v>VAR_fout</v>
          </cell>
          <cell r="C417" t="str">
            <v>RHEM-SHLFO</v>
          </cell>
          <cell r="H417">
            <v>6.5470456044520997</v>
          </cell>
          <cell r="I417">
            <v>2.29971573899285</v>
          </cell>
          <cell r="J417">
            <v>0.21598109833632659</v>
          </cell>
        </row>
        <row r="418">
          <cell r="A418" t="str">
            <v>RHEM-SHLFOBR</v>
          </cell>
          <cell r="B418" t="str">
            <v>VAR_fin</v>
          </cell>
          <cell r="C418" t="str">
            <v>RLFO</v>
          </cell>
          <cell r="H418">
            <v>7.5239563815404154</v>
          </cell>
          <cell r="I418">
            <v>2.6428654931558544</v>
          </cell>
          <cell r="J418">
            <v>0.24820849911518306</v>
          </cell>
        </row>
        <row r="419">
          <cell r="A419" t="str">
            <v>RHEM-SHLFOBR</v>
          </cell>
          <cell r="B419" t="str">
            <v>VAR_ncap</v>
          </cell>
          <cell r="C419" t="str">
            <v>-</v>
          </cell>
          <cell r="H419">
            <v>6.6452804723309E-2</v>
          </cell>
          <cell r="I419">
            <v>9.7091185638298202E-2</v>
          </cell>
          <cell r="J419">
            <v>8.4751738238461395E-6</v>
          </cell>
        </row>
        <row r="420">
          <cell r="A420" t="str">
            <v>RHEM-SHLFOBR</v>
          </cell>
          <cell r="B420" t="str">
            <v>VAR_cap</v>
          </cell>
          <cell r="C420" t="str">
            <v>-</v>
          </cell>
          <cell r="H420">
            <v>0.47038950948592351</v>
          </cell>
          <cell r="I420">
            <v>0.16353229861919891</v>
          </cell>
          <cell r="J420">
            <v>2.5469960514761997E-2</v>
          </cell>
        </row>
        <row r="421">
          <cell r="A421" t="str">
            <v>RHES-SHNGAHP</v>
          </cell>
          <cell r="B421" t="str">
            <v>VAR_fout</v>
          </cell>
          <cell r="C421" t="str">
            <v>RHES-SHANGAH</v>
          </cell>
          <cell r="H421">
            <v>1.357399413870011</v>
          </cell>
          <cell r="I421">
            <v>1.2753365999427881</v>
          </cell>
          <cell r="J421">
            <v>1.0254730837743169</v>
          </cell>
        </row>
        <row r="422">
          <cell r="A422" t="str">
            <v>RHES-SHNGAHP</v>
          </cell>
          <cell r="B422" t="str">
            <v>VAR_fout</v>
          </cell>
          <cell r="C422" t="str">
            <v>CO2_R</v>
          </cell>
          <cell r="H422">
            <v>40.523155762705201</v>
          </cell>
          <cell r="I422">
            <v>36.468405336782403</v>
          </cell>
          <cell r="J422">
            <v>27.307437396521401</v>
          </cell>
        </row>
        <row r="423">
          <cell r="A423" t="str">
            <v>RHES-SHNGAHP</v>
          </cell>
          <cell r="B423" t="str">
            <v>VAR_fin</v>
          </cell>
          <cell r="C423" t="str">
            <v>RHESELCHPC</v>
          </cell>
          <cell r="H423">
            <v>1.357399413870011</v>
          </cell>
          <cell r="I423">
            <v>1.2753365999427881</v>
          </cell>
          <cell r="J423">
            <v>1.0254730837743169</v>
          </cell>
        </row>
        <row r="424">
          <cell r="A424" t="str">
            <v>RHES-SHNGAHP</v>
          </cell>
          <cell r="B424" t="str">
            <v>VAR_fin</v>
          </cell>
          <cell r="C424" t="str">
            <v>RNGA</v>
          </cell>
          <cell r="H424">
            <v>0.71849566955151234</v>
          </cell>
          <cell r="I424">
            <v>0.64660293150323489</v>
          </cell>
          <cell r="J424">
            <v>0.48417442192413779</v>
          </cell>
        </row>
        <row r="425">
          <cell r="A425" t="str">
            <v>RHES-SHNGAHP</v>
          </cell>
          <cell r="B425" t="str">
            <v>VAR_ncap</v>
          </cell>
          <cell r="C425" t="str">
            <v>-</v>
          </cell>
          <cell r="H425">
            <v>4.9465125860876403E-5</v>
          </cell>
          <cell r="I425">
            <v>8.17845160423607E-2</v>
          </cell>
          <cell r="J425">
            <v>2.4066162754061399E-2</v>
          </cell>
        </row>
        <row r="426">
          <cell r="A426" t="str">
            <v>RHES-SHNGAHP</v>
          </cell>
          <cell r="B426" t="str">
            <v>VAR_cap</v>
          </cell>
          <cell r="C426" t="str">
            <v>-</v>
          </cell>
          <cell r="H426">
            <v>0.12493958307748353</v>
          </cell>
          <cell r="I426">
            <v>0.10395982729795647</v>
          </cell>
          <cell r="J426">
            <v>8.3432804188172519E-2</v>
          </cell>
        </row>
        <row r="427">
          <cell r="A427" t="str">
            <v>D-RHES_LTH_CHPWOD</v>
          </cell>
          <cell r="B427" t="str">
            <v>VAR_fout</v>
          </cell>
          <cell r="C427" t="str">
            <v>RHES_LTH_CHPWOD_ON</v>
          </cell>
          <cell r="H427">
            <v>1.0818319467695287E-2</v>
          </cell>
          <cell r="I427">
            <v>3.1900084592115255E-2</v>
          </cell>
        </row>
        <row r="428">
          <cell r="A428" t="str">
            <v>D-RHES_LTH_CHPWOD</v>
          </cell>
          <cell r="B428" t="str">
            <v>VAR_fout</v>
          </cell>
          <cell r="C428" t="str">
            <v>RHSA_LTH</v>
          </cell>
          <cell r="H428">
            <v>6.0887454738648629E-2</v>
          </cell>
          <cell r="I428">
            <v>3.0315817073896266E-2</v>
          </cell>
          <cell r="J428">
            <v>3.8433878802336237E-2</v>
          </cell>
        </row>
        <row r="429">
          <cell r="A429" t="str">
            <v>D-RHES_LTH_CHPWOD</v>
          </cell>
          <cell r="B429" t="str">
            <v>VAR_fout</v>
          </cell>
          <cell r="C429" t="str">
            <v>LTH</v>
          </cell>
          <cell r="H429">
            <v>7.4899189573122488E-5</v>
          </cell>
          <cell r="I429">
            <v>9.682163060940275E-5</v>
          </cell>
          <cell r="J429">
            <v>8.2109387228231477E-5</v>
          </cell>
        </row>
        <row r="430">
          <cell r="A430" t="str">
            <v>D-RHES_LTH_CHPWOD</v>
          </cell>
          <cell r="B430" t="str">
            <v>VAR_fin</v>
          </cell>
          <cell r="C430" t="str">
            <v>RHES_LTH_CHPWOD</v>
          </cell>
          <cell r="H430">
            <v>7.178067339591708E-2</v>
          </cell>
          <cell r="I430">
            <v>6.231272329662093E-2</v>
          </cell>
          <cell r="J430">
            <v>3.8515988189564448E-2</v>
          </cell>
        </row>
        <row r="431">
          <cell r="A431" t="str">
            <v>ITOT-SWHSOLBR</v>
          </cell>
          <cell r="B431" t="str">
            <v>VAR_fout</v>
          </cell>
          <cell r="C431" t="str">
            <v>ITOT-SWHASOL</v>
          </cell>
          <cell r="H431">
            <v>0.19582344982319388</v>
          </cell>
          <cell r="I431">
            <v>0.1394345520205536</v>
          </cell>
          <cell r="J431">
            <v>0.12992780677304369</v>
          </cell>
        </row>
        <row r="432">
          <cell r="A432" t="str">
            <v>ITOT-SWHSOLBR</v>
          </cell>
          <cell r="B432" t="str">
            <v>VAR_fin</v>
          </cell>
          <cell r="C432" t="str">
            <v>SOL</v>
          </cell>
          <cell r="H432">
            <v>0.19582344982319388</v>
          </cell>
          <cell r="I432">
            <v>0.1394345520205536</v>
          </cell>
          <cell r="J432">
            <v>0.12992780677304369</v>
          </cell>
        </row>
        <row r="433">
          <cell r="A433" t="str">
            <v>ITOT-SWHSOLBR</v>
          </cell>
          <cell r="B433" t="str">
            <v>VAR_ncap</v>
          </cell>
          <cell r="C433" t="str">
            <v>-</v>
          </cell>
          <cell r="H433">
            <v>2.0248313511176199E-2</v>
          </cell>
          <cell r="I433">
            <v>1.6257926910373501E-2</v>
          </cell>
          <cell r="J433">
            <v>1.6073328568459899E-2</v>
          </cell>
        </row>
        <row r="434">
          <cell r="A434" t="str">
            <v>ITOT-SWHSOLBR</v>
          </cell>
          <cell r="B434" t="str">
            <v>VAR_cap</v>
          </cell>
          <cell r="C434" t="str">
            <v>-</v>
          </cell>
          <cell r="H434">
            <v>3.656554924258678E-2</v>
          </cell>
          <cell r="I434">
            <v>3.6511048846386999E-2</v>
          </cell>
          <cell r="J434">
            <v>3.6437179469990998E-2</v>
          </cell>
        </row>
        <row r="435">
          <cell r="A435" t="str">
            <v>SCOM-SHNGAHP</v>
          </cell>
          <cell r="B435" t="str">
            <v>VAR_fout</v>
          </cell>
          <cell r="C435" t="str">
            <v>SCOM-SHANGAH</v>
          </cell>
          <cell r="H435">
            <v>3.8470057701941665</v>
          </cell>
          <cell r="I435">
            <v>4.8374545173807189</v>
          </cell>
          <cell r="J435">
            <v>4.7786552568973715</v>
          </cell>
        </row>
        <row r="436">
          <cell r="A436" t="str">
            <v>SCOM-SHNGAHP</v>
          </cell>
          <cell r="B436" t="str">
            <v>VAR_fout</v>
          </cell>
          <cell r="C436" t="str">
            <v>CO2_S</v>
          </cell>
          <cell r="H436">
            <v>102.740290283986</v>
          </cell>
          <cell r="I436">
            <v>124.528144884808</v>
          </cell>
          <cell r="J436">
            <v>112.687995891387</v>
          </cell>
        </row>
        <row r="437">
          <cell r="A437" t="str">
            <v>SCOM-SHNGAHP</v>
          </cell>
          <cell r="B437" t="str">
            <v>VAR_fin</v>
          </cell>
          <cell r="C437" t="str">
            <v>SCOMELCHPC</v>
          </cell>
          <cell r="H437">
            <v>3.8470057701941665</v>
          </cell>
          <cell r="I437">
            <v>4.8374545173807189</v>
          </cell>
          <cell r="J437">
            <v>4.7786552568973715</v>
          </cell>
        </row>
        <row r="438">
          <cell r="A438" t="str">
            <v>SCOM-SHNGAHP</v>
          </cell>
          <cell r="B438" t="str">
            <v>VAR_fin</v>
          </cell>
          <cell r="C438" t="str">
            <v>SNGA</v>
          </cell>
          <cell r="H438">
            <v>1.8216363525529495</v>
          </cell>
          <cell r="I438">
            <v>2.2079458312909184</v>
          </cell>
          <cell r="J438">
            <v>1.9980141115494181</v>
          </cell>
        </row>
        <row r="439">
          <cell r="A439" t="str">
            <v>SCOM-SHNGAHP</v>
          </cell>
          <cell r="B439" t="str">
            <v>VAR_ncap</v>
          </cell>
          <cell r="C439" t="str">
            <v>-</v>
          </cell>
          <cell r="H439">
            <v>7.1397078932340305E-2</v>
          </cell>
          <cell r="I439">
            <v>0.22120965775488799</v>
          </cell>
          <cell r="J439">
            <v>0.18719518241605301</v>
          </cell>
        </row>
        <row r="440">
          <cell r="A440" t="str">
            <v>SCOM-SHNGAHP</v>
          </cell>
          <cell r="B440" t="str">
            <v>VAR_cap</v>
          </cell>
          <cell r="C440" t="str">
            <v>-</v>
          </cell>
          <cell r="H440">
            <v>0.30403472192023867</v>
          </cell>
          <cell r="I440">
            <v>0.3795261418571661</v>
          </cell>
          <cell r="J440">
            <v>0.37791901481714213</v>
          </cell>
        </row>
        <row r="441">
          <cell r="A441" t="str">
            <v>RHNS-SHNGABR</v>
          </cell>
          <cell r="B441" t="str">
            <v>VAR_fout</v>
          </cell>
          <cell r="C441" t="str">
            <v>CO2_R</v>
          </cell>
          <cell r="H441">
            <v>3.3304317308701901</v>
          </cell>
          <cell r="I441">
            <v>3.2506747817855901</v>
          </cell>
          <cell r="J441">
            <v>1.96636920816071</v>
          </cell>
        </row>
        <row r="442">
          <cell r="A442" t="str">
            <v>RHNS-SHNGABR</v>
          </cell>
          <cell r="B442" t="str">
            <v>VAR_fout</v>
          </cell>
          <cell r="C442" t="str">
            <v>RHNS-SHNGA</v>
          </cell>
          <cell r="H442">
            <v>5.6669921343318781E-2</v>
          </cell>
          <cell r="I442">
            <v>5.5312793980727235E-2</v>
          </cell>
          <cell r="J442">
            <v>3.345932220303334E-2</v>
          </cell>
        </row>
        <row r="443">
          <cell r="A443" t="str">
            <v>RHNS-SHNGABR</v>
          </cell>
          <cell r="B443" t="str">
            <v>VAR_fin</v>
          </cell>
          <cell r="C443" t="str">
            <v>RNGA</v>
          </cell>
          <cell r="H443">
            <v>5.9050207994152289E-2</v>
          </cell>
          <cell r="I443">
            <v>5.7636077691233981E-2</v>
          </cell>
          <cell r="J443">
            <v>3.4864702272352992E-2</v>
          </cell>
        </row>
        <row r="444">
          <cell r="A444" t="str">
            <v>RHNS-SHNGABR</v>
          </cell>
          <cell r="B444" t="str">
            <v>VAR_ncap</v>
          </cell>
          <cell r="C444" t="str">
            <v>-</v>
          </cell>
          <cell r="H444">
            <v>2.8851966513296699E-3</v>
          </cell>
          <cell r="I444">
            <v>3.82360189038685E-3</v>
          </cell>
          <cell r="J444">
            <v>2.6053237496482802E-4</v>
          </cell>
        </row>
        <row r="445">
          <cell r="A445" t="str">
            <v>RHNS-SHNGABR</v>
          </cell>
          <cell r="B445" t="str">
            <v>VAR_cap</v>
          </cell>
          <cell r="C445" t="str">
            <v>-</v>
          </cell>
          <cell r="H445">
            <v>7.770643833301216E-3</v>
          </cell>
          <cell r="I445">
            <v>6.7133931273879524E-3</v>
          </cell>
          <cell r="J445">
            <v>4.2359997123736313E-3</v>
          </cell>
        </row>
        <row r="446">
          <cell r="A446" t="str">
            <v>D-RHNM_LTH_CHPNGA</v>
          </cell>
          <cell r="B446" t="str">
            <v>VAR_fout</v>
          </cell>
          <cell r="C446" t="str">
            <v>RHSA_LTH</v>
          </cell>
          <cell r="H446">
            <v>1.4190835099607458E-2</v>
          </cell>
          <cell r="I446">
            <v>6.076228024532894E-2</v>
          </cell>
          <cell r="J446">
            <v>4.6534291359251608E-4</v>
          </cell>
        </row>
        <row r="447">
          <cell r="A447" t="str">
            <v>D-RHNM_LTH_CHPNGA</v>
          </cell>
          <cell r="B447" t="str">
            <v>VAR_fout</v>
          </cell>
          <cell r="C447" t="str">
            <v>LTH</v>
          </cell>
          <cell r="H447">
            <v>2.3006974043897382E-4</v>
          </cell>
          <cell r="I447">
            <v>1.9250281556841206E-4</v>
          </cell>
          <cell r="J447">
            <v>2.9522895042413211E-4</v>
          </cell>
        </row>
        <row r="448">
          <cell r="A448" t="str">
            <v>D-RHNM_LTH_CHPNGA</v>
          </cell>
          <cell r="B448" t="str">
            <v>VAR_fout</v>
          </cell>
          <cell r="C448" t="str">
            <v>RHNM_LTH_CHPNGA_ON</v>
          </cell>
          <cell r="H448">
            <v>0.22034221445032082</v>
          </cell>
          <cell r="I448">
            <v>5.4455535037442528E-2</v>
          </cell>
          <cell r="J448">
            <v>5.213316460040971E-4</v>
          </cell>
        </row>
        <row r="449">
          <cell r="A449" t="str">
            <v>D-RHNM_LTH_CHPNGA</v>
          </cell>
          <cell r="B449" t="str">
            <v>VAR_fin</v>
          </cell>
          <cell r="C449" t="str">
            <v>RHNM_LTH_CHPNGA</v>
          </cell>
          <cell r="H449">
            <v>0.23476311929036722</v>
          </cell>
          <cell r="I449">
            <v>0.11541031809833988</v>
          </cell>
          <cell r="J449">
            <v>1.2819035100207457E-3</v>
          </cell>
        </row>
        <row r="450">
          <cell r="A450" t="str">
            <v>RHNM-SHELCHP</v>
          </cell>
          <cell r="B450" t="str">
            <v>VAR_fout</v>
          </cell>
          <cell r="C450" t="str">
            <v>RHNM-SHAELCH</v>
          </cell>
          <cell r="H450">
            <v>2.1422251660163143</v>
          </cell>
          <cell r="I450">
            <v>2.5916090174812001</v>
          </cell>
          <cell r="J450">
            <v>3.2694418433513142</v>
          </cell>
        </row>
        <row r="451">
          <cell r="A451" t="str">
            <v>RHNM-SHELCHP</v>
          </cell>
          <cell r="B451" t="str">
            <v>VAR_fin</v>
          </cell>
          <cell r="C451" t="str">
            <v>RHNM_ELC</v>
          </cell>
          <cell r="H451">
            <v>0.56893977731876322</v>
          </cell>
          <cell r="I451">
            <v>0.66349386922063258</v>
          </cell>
          <cell r="J451">
            <v>0.78207693933796163</v>
          </cell>
        </row>
        <row r="452">
          <cell r="A452" t="str">
            <v>RHNM-SHELCHP</v>
          </cell>
          <cell r="B452" t="str">
            <v>VAR_fin</v>
          </cell>
          <cell r="C452" t="str">
            <v>RHNMELCHPC</v>
          </cell>
          <cell r="H452">
            <v>2.1422251660163143</v>
          </cell>
          <cell r="I452">
            <v>2.5916090174812001</v>
          </cell>
          <cell r="J452">
            <v>3.2694418433513142</v>
          </cell>
        </row>
        <row r="453">
          <cell r="A453" t="str">
            <v>RHNM-SHELCHP</v>
          </cell>
          <cell r="B453" t="str">
            <v>VAR_ncap</v>
          </cell>
          <cell r="C453" t="str">
            <v>-</v>
          </cell>
          <cell r="H453">
            <v>4.0998633414993303E-2</v>
          </cell>
          <cell r="I453">
            <v>0.1121869188498</v>
          </cell>
          <cell r="J453">
            <v>0.157188452440574</v>
          </cell>
        </row>
        <row r="454">
          <cell r="A454" t="str">
            <v>RHNM-SHELCHP</v>
          </cell>
          <cell r="B454" t="str">
            <v>VAR_cap</v>
          </cell>
          <cell r="C454" t="str">
            <v>-</v>
          </cell>
          <cell r="H454">
            <v>0.17383575835178799</v>
          </cell>
          <cell r="I454">
            <v>0.20439834249419625</v>
          </cell>
          <cell r="J454">
            <v>0.25593602273135363</v>
          </cell>
        </row>
        <row r="455">
          <cell r="A455" t="str">
            <v>D-IH2R</v>
          </cell>
          <cell r="B455" t="str">
            <v>VAR_fout</v>
          </cell>
          <cell r="C455" t="str">
            <v>IH2</v>
          </cell>
          <cell r="H455">
            <v>6.4176210580619486</v>
          </cell>
          <cell r="I455">
            <v>8.074418560598895</v>
          </cell>
          <cell r="J455">
            <v>8.2123066253062103</v>
          </cell>
        </row>
        <row r="456">
          <cell r="A456" t="str">
            <v>D-IH2R</v>
          </cell>
          <cell r="B456" t="str">
            <v>VAR_fin</v>
          </cell>
          <cell r="C456" t="str">
            <v>H2</v>
          </cell>
          <cell r="H456">
            <v>6.4176210580619486</v>
          </cell>
          <cell r="I456">
            <v>8.074418560598895</v>
          </cell>
          <cell r="J456">
            <v>8.2123066253062103</v>
          </cell>
        </row>
        <row r="457">
          <cell r="A457" t="str">
            <v>D-IH2R</v>
          </cell>
          <cell r="B457" t="str">
            <v>VAR_ncap</v>
          </cell>
          <cell r="C457" t="str">
            <v>-</v>
          </cell>
          <cell r="H457">
            <v>0.21556409646677299</v>
          </cell>
          <cell r="I457">
            <v>0.253211374882991</v>
          </cell>
          <cell r="J457">
            <v>0.202885246247827</v>
          </cell>
        </row>
        <row r="458">
          <cell r="A458" t="str">
            <v>D-IH2R</v>
          </cell>
          <cell r="B458" t="str">
            <v>VAR_cap</v>
          </cell>
          <cell r="C458" t="str">
            <v>-</v>
          </cell>
          <cell r="H458">
            <v>0.23166052790673999</v>
          </cell>
          <cell r="I458">
            <v>0.29139250223522101</v>
          </cell>
          <cell r="J458">
            <v>0.289615522062598</v>
          </cell>
        </row>
        <row r="459">
          <cell r="A459" t="str">
            <v>RHEM-SHSTG-ELC</v>
          </cell>
          <cell r="B459" t="str">
            <v>VAR_fout</v>
          </cell>
          <cell r="C459" t="str">
            <v>RHEM-SHAELCB</v>
          </cell>
          <cell r="H459">
            <v>2.7326116064421371E-4</v>
          </cell>
          <cell r="I459">
            <v>1.8253004680293054E-4</v>
          </cell>
          <cell r="J459">
            <v>1.7514132968664693E-4</v>
          </cell>
        </row>
        <row r="460">
          <cell r="A460" t="str">
            <v>RHEM-SHSTG-ELC</v>
          </cell>
          <cell r="B460" t="str">
            <v>VAR_fout</v>
          </cell>
          <cell r="C460" t="str">
            <v>AUX_RHEM-SHSTG-ELC_OUT</v>
          </cell>
          <cell r="H460">
            <v>2.7353442180485789E-4</v>
          </cell>
          <cell r="I460">
            <v>1.8271257684973342E-4</v>
          </cell>
          <cell r="J460">
            <v>1.7531647101633362E-4</v>
          </cell>
        </row>
        <row r="461">
          <cell r="A461" t="str">
            <v>RHEM-SHSTG-ELC</v>
          </cell>
          <cell r="B461" t="str">
            <v>VAR_fin</v>
          </cell>
          <cell r="C461" t="str">
            <v>RHEM-SHAELCB</v>
          </cell>
          <cell r="H461">
            <v>2.9351734408569866E-4</v>
          </cell>
          <cell r="I461">
            <v>2.2755315384309936E-4</v>
          </cell>
          <cell r="J461">
            <v>2.2150777409832257E-4</v>
          </cell>
        </row>
        <row r="462">
          <cell r="A462" t="str">
            <v>RHEM-SHSTG-ELC</v>
          </cell>
          <cell r="B462" t="str">
            <v>VAR_ncap</v>
          </cell>
          <cell r="C462" t="str">
            <v>-</v>
          </cell>
          <cell r="H462">
            <v>1.02408596281889E-3</v>
          </cell>
          <cell r="I462">
            <v>3.9294775187152998E-4</v>
          </cell>
          <cell r="J462">
            <v>2.0620902691738201E-4</v>
          </cell>
        </row>
        <row r="463">
          <cell r="A463" t="str">
            <v>RHEM-SHSTG-ELC</v>
          </cell>
          <cell r="B463" t="str">
            <v>VAR_cap</v>
          </cell>
          <cell r="C463" t="str">
            <v>-</v>
          </cell>
          <cell r="H463">
            <v>3.8490590153802962E-5</v>
          </cell>
          <cell r="I463">
            <v>9.3390498895670054E-5</v>
          </cell>
          <cell r="J463">
            <v>9.3964878674923061E-5</v>
          </cell>
        </row>
        <row r="464">
          <cell r="A464" t="str">
            <v>RHNM-SHLTHCHPWOD</v>
          </cell>
          <cell r="B464" t="str">
            <v>VAR_ncap</v>
          </cell>
          <cell r="C464" t="str">
            <v>-</v>
          </cell>
          <cell r="H464">
            <v>1.6565079468834901E-2</v>
          </cell>
          <cell r="I464">
            <v>1.3976374836197399E-2</v>
          </cell>
          <cell r="J464">
            <v>1.24953008130207E-2</v>
          </cell>
        </row>
        <row r="465">
          <cell r="A465" t="str">
            <v>RHNM-SHLTHCHPWOD</v>
          </cell>
          <cell r="B465" t="str">
            <v>VAR_cap</v>
          </cell>
          <cell r="C465" t="str">
            <v>-</v>
          </cell>
          <cell r="H465">
            <v>2.1002413128903552E-2</v>
          </cell>
          <cell r="I465">
            <v>2.3302321764471397E-2</v>
          </cell>
          <cell r="J465">
            <v>1.8159174228408001E-2</v>
          </cell>
        </row>
        <row r="466">
          <cell r="A466" t="str">
            <v>ITOT-SWHDEM</v>
          </cell>
          <cell r="B466" t="str">
            <v>VAR_fout</v>
          </cell>
          <cell r="C466" t="str">
            <v>ITOT-SWHD</v>
          </cell>
          <cell r="H466">
            <v>77.499928561787343</v>
          </cell>
          <cell r="I466">
            <v>77.975480161995449</v>
          </cell>
          <cell r="J466">
            <v>78.610203878735732</v>
          </cell>
        </row>
        <row r="467">
          <cell r="A467" t="str">
            <v>ITOT-SWHDEM</v>
          </cell>
          <cell r="B467" t="str">
            <v>VAR_fin</v>
          </cell>
          <cell r="C467" t="str">
            <v>ITOT-SWHNGAH</v>
          </cell>
          <cell r="H467">
            <v>0.1418535301620365</v>
          </cell>
          <cell r="I467">
            <v>7.9043307076601024E-2</v>
          </cell>
          <cell r="J467">
            <v>4.8307678857743508E-2</v>
          </cell>
        </row>
        <row r="468">
          <cell r="A468" t="str">
            <v>ITOT-SWHDEM</v>
          </cell>
          <cell r="B468" t="str">
            <v>VAR_fin</v>
          </cell>
          <cell r="C468" t="str">
            <v>ITOT-SWH</v>
          </cell>
          <cell r="H468">
            <v>52.751020896273545</v>
          </cell>
          <cell r="I468">
            <v>52.742055718761641</v>
          </cell>
          <cell r="J468">
            <v>50.205333595272585</v>
          </cell>
        </row>
        <row r="469">
          <cell r="A469" t="str">
            <v>ITOT-SWHDEM</v>
          </cell>
          <cell r="B469" t="str">
            <v>VAR_fin</v>
          </cell>
          <cell r="C469" t="str">
            <v>ITOT-SWHELCH</v>
          </cell>
          <cell r="H469">
            <v>8.1097503020582806</v>
          </cell>
          <cell r="I469">
            <v>8.1864049793226528</v>
          </cell>
          <cell r="J469">
            <v>10.763001251093632</v>
          </cell>
        </row>
        <row r="470">
          <cell r="A470" t="str">
            <v>ITOT-SWHDEM</v>
          </cell>
          <cell r="B470" t="str">
            <v>VAR_fin</v>
          </cell>
          <cell r="C470" t="str">
            <v>ITOT-SWHC</v>
          </cell>
          <cell r="H470">
            <v>4.9745447726281871</v>
          </cell>
          <cell r="I470">
            <v>5.5312446425346824</v>
          </cell>
          <cell r="J470">
            <v>6.1877607231226008</v>
          </cell>
        </row>
        <row r="471">
          <cell r="A471" t="str">
            <v>ITOT-SWHDEM</v>
          </cell>
          <cell r="B471" t="str">
            <v>VAR_fin</v>
          </cell>
          <cell r="C471" t="str">
            <v>ITOT-SWHELC</v>
          </cell>
          <cell r="H471">
            <v>11.334204956165674</v>
          </cell>
          <cell r="I471">
            <v>11.309110119416545</v>
          </cell>
          <cell r="J471">
            <v>11.285573213841369</v>
          </cell>
        </row>
        <row r="472">
          <cell r="A472" t="str">
            <v>ITOT-SWHDEM</v>
          </cell>
          <cell r="B472" t="str">
            <v>VAR_fin</v>
          </cell>
          <cell r="C472" t="str">
            <v>ITOT-SWHSOL</v>
          </cell>
          <cell r="H472">
            <v>0.19683617748239957</v>
          </cell>
          <cell r="I472">
            <v>0.13837128266478113</v>
          </cell>
          <cell r="J472">
            <v>0.1295258104559148</v>
          </cell>
        </row>
        <row r="473">
          <cell r="A473" t="str">
            <v>D-RHNS_NKEV_GAS_ELC_CHP</v>
          </cell>
          <cell r="B473" t="str">
            <v>VAR_fout</v>
          </cell>
          <cell r="C473" t="str">
            <v>RHNS_ELC</v>
          </cell>
          <cell r="H473">
            <v>2.3410569462371373E-2</v>
          </cell>
          <cell r="I473">
            <v>9.2250359209814677E-3</v>
          </cell>
        </row>
        <row r="474">
          <cell r="A474" t="str">
            <v>D-RHNS_NKEV_GAS_ELC_CHP</v>
          </cell>
          <cell r="B474" t="str">
            <v>VAR_fout</v>
          </cell>
          <cell r="C474" t="str">
            <v>ELC5</v>
          </cell>
          <cell r="H474">
            <v>1.0444209300118679E-2</v>
          </cell>
          <cell r="I474">
            <v>5.4950246522432952E-3</v>
          </cell>
        </row>
        <row r="475">
          <cell r="A475" t="str">
            <v>D-RHNS_NKEV_GAS_ELC_CHP</v>
          </cell>
          <cell r="B475" t="str">
            <v>VAR_fin</v>
          </cell>
          <cell r="C475" t="str">
            <v>RHNS_NKEV_GAS_ELC_CHP</v>
          </cell>
          <cell r="H475">
            <v>3.3392401850809397E-2</v>
          </cell>
          <cell r="I475">
            <v>1.4328172111302422E-2</v>
          </cell>
        </row>
        <row r="476">
          <cell r="A476" t="str">
            <v>RHNM-SHSTG-NGAHP</v>
          </cell>
          <cell r="B476" t="str">
            <v>VAR_fout</v>
          </cell>
          <cell r="C476" t="str">
            <v>RHNM-SHANGAH</v>
          </cell>
          <cell r="H476">
            <v>4.2074508099335592E-2</v>
          </cell>
          <cell r="I476">
            <v>5.7762715126900711E-2</v>
          </cell>
          <cell r="J476">
            <v>7.1207496103030482E-2</v>
          </cell>
        </row>
        <row r="477">
          <cell r="A477" t="str">
            <v>RHNM-SHSTG-NGAHP</v>
          </cell>
          <cell r="B477" t="str">
            <v>VAR_fout</v>
          </cell>
          <cell r="C477" t="str">
            <v>AUX_RHNM-SHSTG-NGAHP_OUT</v>
          </cell>
          <cell r="H477">
            <v>4.2116582607434935E-2</v>
          </cell>
          <cell r="I477">
            <v>5.7820477842027637E-2</v>
          </cell>
          <cell r="J477">
            <v>7.1278703599133478E-2</v>
          </cell>
        </row>
        <row r="478">
          <cell r="A478" t="str">
            <v>RHNM-SHSTG-NGAHP</v>
          </cell>
          <cell r="B478" t="str">
            <v>VAR_fin</v>
          </cell>
          <cell r="C478" t="str">
            <v>RHNM-SHANGAH</v>
          </cell>
          <cell r="H478">
            <v>4.3583764301633653E-2</v>
          </cell>
          <cell r="I478">
            <v>5.8530841122677126E-2</v>
          </cell>
          <cell r="J478">
            <v>7.196916052602341E-2</v>
          </cell>
        </row>
        <row r="479">
          <cell r="A479" t="str">
            <v>RHNM-SHSTG-NGAHP</v>
          </cell>
          <cell r="B479" t="str">
            <v>VAR_ncap</v>
          </cell>
          <cell r="C479" t="str">
            <v>-</v>
          </cell>
          <cell r="H479">
            <v>7.1819418285049702E-3</v>
          </cell>
          <cell r="I479">
            <v>1.1253916727452001E-2</v>
          </cell>
          <cell r="J479">
            <v>1.44255645471355E-2</v>
          </cell>
        </row>
        <row r="480">
          <cell r="A480" t="str">
            <v>RHNM-SHSTG-NGAHP</v>
          </cell>
          <cell r="B480" t="str">
            <v>VAR_cap</v>
          </cell>
          <cell r="C480" t="str">
            <v>-</v>
          </cell>
          <cell r="H480">
            <v>1.6884848318810011E-2</v>
          </cell>
          <cell r="I480">
            <v>2.085342346349834E-2</v>
          </cell>
          <cell r="J480">
            <v>2.3577778855958638E-2</v>
          </cell>
        </row>
        <row r="481">
          <cell r="A481" t="str">
            <v>D-IBIO</v>
          </cell>
          <cell r="B481" t="str">
            <v>VAR_fout</v>
          </cell>
          <cell r="C481" t="str">
            <v>IBIO</v>
          </cell>
          <cell r="H481">
            <v>10.859531981994374</v>
          </cell>
          <cell r="I481">
            <v>11.826430718222365</v>
          </cell>
          <cell r="J481">
            <v>12.523953543847227</v>
          </cell>
        </row>
        <row r="482">
          <cell r="A482" t="str">
            <v>D-IBIO</v>
          </cell>
          <cell r="B482" t="str">
            <v>VAR_fin</v>
          </cell>
          <cell r="C482" t="str">
            <v>BIO</v>
          </cell>
          <cell r="H482">
            <v>10.859531981994374</v>
          </cell>
          <cell r="I482">
            <v>11.826430718222365</v>
          </cell>
          <cell r="J482">
            <v>12.523953543847227</v>
          </cell>
        </row>
        <row r="483">
          <cell r="A483" t="str">
            <v>D-RHES_KEV_WOD_ELC_CHP</v>
          </cell>
          <cell r="B483" t="str">
            <v>VAR_fout</v>
          </cell>
          <cell r="C483" t="str">
            <v>RHES_ELC</v>
          </cell>
          <cell r="H483">
            <v>1.9531207505078384E-2</v>
          </cell>
          <cell r="I483">
            <v>1.7733495919771889E-2</v>
          </cell>
          <cell r="J483">
            <v>1.119082158862717E-2</v>
          </cell>
        </row>
        <row r="484">
          <cell r="A484" t="str">
            <v>D-RHES_KEV_WOD_ELC_CHP</v>
          </cell>
          <cell r="B484" t="str">
            <v>VAR_fout</v>
          </cell>
          <cell r="C484" t="str">
            <v>ELC5</v>
          </cell>
          <cell r="H484">
            <v>1.3556493793146381E-2</v>
          </cell>
          <cell r="I484">
            <v>1.183523499460837E-2</v>
          </cell>
          <cell r="J484">
            <v>7.5377149468857166E-3</v>
          </cell>
        </row>
        <row r="485">
          <cell r="A485" t="str">
            <v>D-RHES_KEV_WOD_ELC_CHP</v>
          </cell>
          <cell r="B485" t="str">
            <v>VAR_fin</v>
          </cell>
          <cell r="C485" t="str">
            <v>RHES_KEV_WOD_ELC_CHP</v>
          </cell>
          <cell r="H485">
            <v>3.2660545380804408E-2</v>
          </cell>
          <cell r="I485">
            <v>2.9258439323161082E-2</v>
          </cell>
          <cell r="J485">
            <v>1.8438401756148502E-2</v>
          </cell>
        </row>
        <row r="486">
          <cell r="A486" t="str">
            <v>RHNS-SHLFOBR</v>
          </cell>
          <cell r="B486" t="str">
            <v>VAR_fout</v>
          </cell>
          <cell r="C486" t="str">
            <v>CO2_R</v>
          </cell>
          <cell r="H486">
            <v>1.8837662422704899</v>
          </cell>
          <cell r="I486">
            <v>1.5563616162332199</v>
          </cell>
        </row>
        <row r="487">
          <cell r="A487" t="str">
            <v>RHNS-SHLFOBR</v>
          </cell>
          <cell r="B487" t="str">
            <v>VAR_fout</v>
          </cell>
          <cell r="C487" t="str">
            <v>RHNS-SHLFO</v>
          </cell>
          <cell r="H487">
            <v>2.4268123179982063E-2</v>
          </cell>
          <cell r="I487">
            <v>2.0050245390224115E-2</v>
          </cell>
        </row>
        <row r="488">
          <cell r="A488" t="str">
            <v>RHNS-SHLFOBR</v>
          </cell>
          <cell r="B488" t="str">
            <v>VAR_fin</v>
          </cell>
          <cell r="C488" t="str">
            <v>RLFO</v>
          </cell>
          <cell r="H488">
            <v>2.5559921876126018E-2</v>
          </cell>
          <cell r="I488">
            <v>2.1117525322024662E-2</v>
          </cell>
        </row>
        <row r="489">
          <cell r="A489" t="str">
            <v>RHNS-SHLFOBR</v>
          </cell>
          <cell r="B489" t="str">
            <v>VAR_ncap</v>
          </cell>
          <cell r="C489" t="str">
            <v>-</v>
          </cell>
        </row>
        <row r="490">
          <cell r="A490" t="str">
            <v>RHNS-SHLFOBR</v>
          </cell>
          <cell r="B490" t="str">
            <v>VAR_cap</v>
          </cell>
          <cell r="C490" t="str">
            <v>-</v>
          </cell>
          <cell r="H490">
            <v>9.9541154418219587E-3</v>
          </cell>
          <cell r="I490">
            <v>1.6738249054180599E-3</v>
          </cell>
        </row>
        <row r="491">
          <cell r="A491" t="str">
            <v>D-SNGA</v>
          </cell>
          <cell r="B491" t="str">
            <v>VAR_fout</v>
          </cell>
          <cell r="C491" t="str">
            <v>CO2</v>
          </cell>
          <cell r="H491">
            <v>709.91081306555805</v>
          </cell>
          <cell r="I491">
            <v>381.42295707109503</v>
          </cell>
          <cell r="J491">
            <v>176.818570493029</v>
          </cell>
        </row>
        <row r="492">
          <cell r="A492" t="str">
            <v>D-SNGA</v>
          </cell>
          <cell r="B492" t="str">
            <v>VAR_fout</v>
          </cell>
          <cell r="C492" t="str">
            <v>SNGA</v>
          </cell>
          <cell r="H492">
            <v>12.571734547289662</v>
          </cell>
          <cell r="I492">
            <v>6.8855516891328561</v>
          </cell>
          <cell r="J492">
            <v>3.1267792925034934</v>
          </cell>
        </row>
        <row r="493">
          <cell r="A493" t="str">
            <v>D-SNGA</v>
          </cell>
          <cell r="B493" t="str">
            <v>VAR_fout</v>
          </cell>
          <cell r="C493" t="str">
            <v>RSH2</v>
          </cell>
          <cell r="H493">
            <v>4.2374661032209736E-2</v>
          </cell>
          <cell r="I493">
            <v>3.3231094955966087E-2</v>
          </cell>
          <cell r="J493">
            <v>1.7799859349930756E-2</v>
          </cell>
        </row>
        <row r="494">
          <cell r="A494" t="str">
            <v>D-SNGA</v>
          </cell>
          <cell r="B494" t="str">
            <v>VAR_fin</v>
          </cell>
          <cell r="C494" t="str">
            <v>NGA</v>
          </cell>
          <cell r="H494">
            <v>12.587071153644635</v>
          </cell>
          <cell r="I494">
            <v>6.7628183877853756</v>
          </cell>
          <cell r="J494">
            <v>3.1350810371104494</v>
          </cell>
        </row>
        <row r="495">
          <cell r="A495" t="str">
            <v>D-SNGA</v>
          </cell>
          <cell r="B495" t="str">
            <v>VAR_fin</v>
          </cell>
          <cell r="C495" t="str">
            <v>BNGA</v>
          </cell>
          <cell r="H495">
            <v>2.5796454370778297E-2</v>
          </cell>
          <cell r="I495">
            <v>0.15170115060351991</v>
          </cell>
          <cell r="J495">
            <v>1.0145496375088213E-2</v>
          </cell>
        </row>
        <row r="496">
          <cell r="A496" t="str">
            <v>D-SNGA</v>
          </cell>
          <cell r="B496" t="str">
            <v>VAR_fin</v>
          </cell>
          <cell r="C496" t="str">
            <v>H2</v>
          </cell>
          <cell r="H496">
            <v>4.2335141688822332E-2</v>
          </cell>
          <cell r="I496">
            <v>3.3127590428757209E-2</v>
          </cell>
          <cell r="J496">
            <v>1.7585279304779131E-2</v>
          </cell>
        </row>
        <row r="497">
          <cell r="A497" t="str">
            <v>D-SNGA</v>
          </cell>
          <cell r="B497" t="str">
            <v>VAR_ncap</v>
          </cell>
          <cell r="C497" t="str">
            <v>-</v>
          </cell>
          <cell r="H497">
            <v>5.5402298660531699E-5</v>
          </cell>
          <cell r="I497">
            <v>6.9474362801450495E-5</v>
          </cell>
          <cell r="J497">
            <v>1.3024699462913501E-4</v>
          </cell>
        </row>
        <row r="498">
          <cell r="A498" t="str">
            <v>D-SNGA</v>
          </cell>
          <cell r="B498" t="str">
            <v>VAR_cap</v>
          </cell>
          <cell r="C498" t="str">
            <v>-</v>
          </cell>
          <cell r="H498">
            <v>2.2367438549086596</v>
          </cell>
          <cell r="I498">
            <v>2.2368133292714609</v>
          </cell>
          <cell r="J498">
            <v>1.1227818771298099</v>
          </cell>
        </row>
        <row r="499">
          <cell r="A499" t="str">
            <v>D-IPLT</v>
          </cell>
          <cell r="B499" t="str">
            <v>VAR_fout</v>
          </cell>
          <cell r="C499" t="str">
            <v>IPLT</v>
          </cell>
          <cell r="H499">
            <v>4.0665492425606056</v>
          </cell>
          <cell r="I499">
            <v>4.0557690915114861</v>
          </cell>
          <cell r="J499">
            <v>4.0358099819710853</v>
          </cell>
        </row>
        <row r="500">
          <cell r="A500" t="str">
            <v>D-IPLT</v>
          </cell>
          <cell r="B500" t="str">
            <v>VAR_fin</v>
          </cell>
          <cell r="C500" t="str">
            <v>PLT</v>
          </cell>
          <cell r="H500">
            <v>4.0665492425606056</v>
          </cell>
          <cell r="I500">
            <v>4.0557690915114861</v>
          </cell>
          <cell r="J500">
            <v>4.0358099819710853</v>
          </cell>
        </row>
        <row r="501">
          <cell r="A501" t="str">
            <v>ITOT-SWHWODBR</v>
          </cell>
          <cell r="B501" t="str">
            <v>VAR_fout</v>
          </cell>
          <cell r="C501" t="str">
            <v>ITOT-SWH</v>
          </cell>
          <cell r="H501">
            <v>3.817232812272314</v>
          </cell>
          <cell r="I501">
            <v>4.5562494932300579</v>
          </cell>
          <cell r="J501">
            <v>6.640016744594841</v>
          </cell>
        </row>
        <row r="502">
          <cell r="A502" t="str">
            <v>ITOT-SWHWODBR</v>
          </cell>
          <cell r="B502" t="str">
            <v>VAR_fin</v>
          </cell>
          <cell r="C502" t="str">
            <v>IWOD</v>
          </cell>
          <cell r="H502">
            <v>6.4155173315501113</v>
          </cell>
          <cell r="I502">
            <v>7.636172335022434</v>
          </cell>
          <cell r="J502">
            <v>11.066694574324746</v>
          </cell>
        </row>
        <row r="503">
          <cell r="A503" t="str">
            <v>ITOT-SWHWODBR</v>
          </cell>
          <cell r="B503" t="str">
            <v>VAR_fin</v>
          </cell>
          <cell r="C503" t="str">
            <v>ITOTWODBRC</v>
          </cell>
          <cell r="H503">
            <v>3.817232812272314</v>
          </cell>
          <cell r="I503">
            <v>4.5562494932300579</v>
          </cell>
          <cell r="J503">
            <v>6.640016744594841</v>
          </cell>
        </row>
        <row r="504">
          <cell r="A504" t="str">
            <v>ITOT-SWHWODBR</v>
          </cell>
          <cell r="B504" t="str">
            <v>VAR_ncap</v>
          </cell>
          <cell r="C504" t="str">
            <v>-</v>
          </cell>
          <cell r="H504">
            <v>0.136963802212826</v>
          </cell>
          <cell r="I504">
            <v>0.147125981099545</v>
          </cell>
          <cell r="J504">
            <v>0.24629344331193001</v>
          </cell>
        </row>
        <row r="505">
          <cell r="A505" t="str">
            <v>ITOT-SWHWODBR</v>
          </cell>
          <cell r="B505" t="str">
            <v>VAR_cap</v>
          </cell>
          <cell r="C505" t="str">
            <v>-</v>
          </cell>
          <cell r="H505">
            <v>0.23764410863937976</v>
          </cell>
          <cell r="I505">
            <v>0.28349283438471568</v>
          </cell>
          <cell r="J505">
            <v>0.40919905050706729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ITOT_ELC</v>
          </cell>
          <cell r="H506">
            <v>2.214265532360701</v>
          </cell>
          <cell r="I506">
            <v>2.7469137837895596</v>
          </cell>
          <cell r="J506">
            <v>4.1881190595031317</v>
          </cell>
        </row>
        <row r="507">
          <cell r="A507" t="str">
            <v>D-ITOT_KEV_WOD_ELC_CHP</v>
          </cell>
          <cell r="B507" t="str">
            <v>VAR_fout</v>
          </cell>
          <cell r="C507" t="str">
            <v>ELC5</v>
          </cell>
          <cell r="H507">
            <v>0.1156021141182587</v>
          </cell>
          <cell r="I507">
            <v>0.12103520119591826</v>
          </cell>
          <cell r="J507">
            <v>5.7034840996778746E-2</v>
          </cell>
        </row>
        <row r="508">
          <cell r="A508" t="str">
            <v>D-ITOT_KEV_WOD_ELC_CHP</v>
          </cell>
          <cell r="B508" t="str">
            <v>VAR_fin</v>
          </cell>
          <cell r="C508" t="str">
            <v>ITOT_KEV_WOD_ELC_CHP</v>
          </cell>
          <cell r="H508">
            <v>2.3292664241273227</v>
          </cell>
          <cell r="I508">
            <v>2.8679489849854805</v>
          </cell>
          <cell r="J508">
            <v>4.2451539004999139</v>
          </cell>
        </row>
        <row r="509">
          <cell r="A509" t="str">
            <v>RHEM-SHSTG-SOL</v>
          </cell>
          <cell r="B509" t="str">
            <v>VAR_fout</v>
          </cell>
          <cell r="C509" t="str">
            <v>RHEM-SHASOL</v>
          </cell>
          <cell r="H509">
            <v>6.1276460955016453E-3</v>
          </cell>
          <cell r="I509">
            <v>4.8999665641553669E-3</v>
          </cell>
          <cell r="J509">
            <v>3.8680161926441035E-3</v>
          </cell>
        </row>
        <row r="510">
          <cell r="A510" t="str">
            <v>RHEM-SHSTG-SOL</v>
          </cell>
          <cell r="B510" t="str">
            <v>VAR_fout</v>
          </cell>
          <cell r="C510" t="str">
            <v>AUX_RHEM-SHSTG-SOL_OUT</v>
          </cell>
          <cell r="H510">
            <v>6.1337737415971469E-3</v>
          </cell>
          <cell r="I510">
            <v>4.9048665307195195E-3</v>
          </cell>
          <cell r="J510">
            <v>3.8718842088367469E-3</v>
          </cell>
        </row>
        <row r="511">
          <cell r="A511" t="str">
            <v>RHEM-SHSTG-SOL</v>
          </cell>
          <cell r="B511" t="str">
            <v>VAR_fin</v>
          </cell>
          <cell r="C511" t="str">
            <v>RHEM-SHASOL</v>
          </cell>
          <cell r="H511">
            <v>6.2742245228293043E-3</v>
          </cell>
          <cell r="I511">
            <v>5.0841300967813243E-3</v>
          </cell>
          <cell r="J511">
            <v>4.1719713630027164E-3</v>
          </cell>
        </row>
        <row r="512">
          <cell r="A512" t="str">
            <v>RHEM-SHSTG-SOL</v>
          </cell>
          <cell r="B512" t="str">
            <v>VAR_ncap</v>
          </cell>
          <cell r="C512" t="str">
            <v>-</v>
          </cell>
          <cell r="H512">
            <v>7.8582985172193196E-4</v>
          </cell>
          <cell r="I512">
            <v>1.01035926261254E-3</v>
          </cell>
          <cell r="J512">
            <v>3.4740470220363399E-4</v>
          </cell>
        </row>
        <row r="513">
          <cell r="A513" t="str">
            <v>RHEM-SHSTG-SOL</v>
          </cell>
          <cell r="B513" t="str">
            <v>VAR_cap</v>
          </cell>
          <cell r="C513" t="str">
            <v>-</v>
          </cell>
          <cell r="H513">
            <v>5.1579312649456203E-3</v>
          </cell>
          <cell r="I513">
            <v>1.8396125104103E-3</v>
          </cell>
          <cell r="J513">
            <v>1.4130581143842599E-3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ITOT-ELS</v>
          </cell>
          <cell r="J514">
            <v>1.0988541249557656E-3</v>
          </cell>
        </row>
        <row r="515">
          <cell r="A515" t="str">
            <v>ITOT-SWHCONBR10</v>
          </cell>
          <cell r="B515" t="str">
            <v>VAR_fout</v>
          </cell>
          <cell r="C515" t="str">
            <v>ITOT-SWHC</v>
          </cell>
          <cell r="J515">
            <v>6.7668581902640143E-3</v>
          </cell>
        </row>
        <row r="516">
          <cell r="A516" t="str">
            <v>ITOT-SWHCONBR10</v>
          </cell>
          <cell r="B516" t="str">
            <v>VAR_fin</v>
          </cell>
          <cell r="C516" t="str">
            <v>CON</v>
          </cell>
          <cell r="J516">
            <v>7.8657123152197795E-3</v>
          </cell>
        </row>
        <row r="517">
          <cell r="A517" t="str">
            <v>ITOT-SWHCONBR10</v>
          </cell>
          <cell r="B517" t="str">
            <v>VAR_ncap</v>
          </cell>
          <cell r="C517" t="str">
            <v>-</v>
          </cell>
          <cell r="J517">
            <v>3.6758667117416398E-4</v>
          </cell>
        </row>
        <row r="518">
          <cell r="A518" t="str">
            <v>ITOT-SWHCONBR10</v>
          </cell>
          <cell r="B518" t="str">
            <v>VAR_cap</v>
          </cell>
          <cell r="C518" t="str">
            <v>-</v>
          </cell>
          <cell r="J518">
            <v>3.6758667117416398E-4</v>
          </cell>
        </row>
        <row r="519">
          <cell r="A519" t="str">
            <v>SCOM-SHSTG</v>
          </cell>
          <cell r="B519" t="str">
            <v>VAR_fout</v>
          </cell>
          <cell r="C519" t="str">
            <v>AUX_SCOM-SHSTG_OUT</v>
          </cell>
          <cell r="H519">
            <v>2.2877961748061881E-3</v>
          </cell>
          <cell r="I519">
            <v>4.1508904139143307E-3</v>
          </cell>
          <cell r="J519">
            <v>4.7569956985075171E-2</v>
          </cell>
        </row>
        <row r="520">
          <cell r="A520" t="str">
            <v>SCOM-SHSTG</v>
          </cell>
          <cell r="B520" t="str">
            <v>VAR_fout</v>
          </cell>
          <cell r="C520" t="str">
            <v>SCOM-SHD</v>
          </cell>
          <cell r="H520">
            <v>2.2903409981374465E-3</v>
          </cell>
          <cell r="I520">
            <v>4.1508904139143273E-3</v>
          </cell>
          <cell r="J520">
            <v>4.7569956985075171E-2</v>
          </cell>
        </row>
        <row r="521">
          <cell r="A521" t="str">
            <v>SCOM-SHSTG</v>
          </cell>
          <cell r="B521" t="str">
            <v>VAR_fin</v>
          </cell>
          <cell r="C521" t="str">
            <v>AUX_SCOM-SHSTG_IN</v>
          </cell>
          <cell r="H521">
            <v>2.4323768620450894E-3</v>
          </cell>
          <cell r="I521">
            <v>4.4973807788968607E-3</v>
          </cell>
          <cell r="J521">
            <v>4.8079896033495315E-2</v>
          </cell>
        </row>
        <row r="522">
          <cell r="A522" t="str">
            <v>SCOM-SHSTG</v>
          </cell>
          <cell r="B522" t="str">
            <v>VAR_fin</v>
          </cell>
          <cell r="C522" t="str">
            <v>SCOM-SHD</v>
          </cell>
          <cell r="H522">
            <v>2.4323768620450894E-3</v>
          </cell>
          <cell r="I522">
            <v>4.4973807788968607E-3</v>
          </cell>
          <cell r="J522">
            <v>4.8079896033495315E-2</v>
          </cell>
        </row>
        <row r="523">
          <cell r="A523" t="str">
            <v>SCOM-SHSTG</v>
          </cell>
          <cell r="B523" t="str">
            <v>VAR_ncap</v>
          </cell>
          <cell r="C523" t="str">
            <v>-</v>
          </cell>
          <cell r="H523">
            <v>6.5485618327403104E-3</v>
          </cell>
          <cell r="I523">
            <v>2.0400426219607099E-2</v>
          </cell>
          <cell r="J523">
            <v>2.6979738737551998E-2</v>
          </cell>
        </row>
        <row r="524">
          <cell r="A524" t="str">
            <v>SCOM-SHSTG</v>
          </cell>
          <cell r="B524" t="str">
            <v>VAR_cap</v>
          </cell>
          <cell r="C524" t="str">
            <v>-</v>
          </cell>
          <cell r="H524">
            <v>4.3301644012645781E-2</v>
          </cell>
          <cell r="I524">
            <v>3.9663973966266766E-2</v>
          </cell>
          <cell r="J524">
            <v>5.2271357657563175E-2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ITOT_ELC</v>
          </cell>
          <cell r="H525">
            <v>0.14604929485296675</v>
          </cell>
          <cell r="I525">
            <v>0.28868560362513712</v>
          </cell>
          <cell r="J525">
            <v>0.50200078904616818</v>
          </cell>
        </row>
        <row r="526">
          <cell r="A526" t="str">
            <v>D-ITOT_KEV_HFC_ELC_CHP</v>
          </cell>
          <cell r="B526" t="str">
            <v>VAR_fout</v>
          </cell>
          <cell r="C526" t="str">
            <v>ELC5</v>
          </cell>
          <cell r="H526">
            <v>6.4624047592463846E-2</v>
          </cell>
          <cell r="I526">
            <v>7.6182973252030994E-2</v>
          </cell>
          <cell r="J526">
            <v>5.6519403753917466E-2</v>
          </cell>
        </row>
        <row r="527">
          <cell r="A527" t="str">
            <v>D-ITOT_KEV_HFC_ELC_CHP</v>
          </cell>
          <cell r="B527" t="str">
            <v>VAR_fin</v>
          </cell>
          <cell r="C527" t="str">
            <v>ITOT_KEV_HFC_ELC_CHP</v>
          </cell>
          <cell r="H527">
            <v>0.21007212009379522</v>
          </cell>
          <cell r="I527">
            <v>0.36447212539172197</v>
          </cell>
          <cell r="J527">
            <v>0.55814619561337109</v>
          </cell>
        </row>
        <row r="528">
          <cell r="A528" t="str">
            <v>D-RNGA</v>
          </cell>
          <cell r="B528" t="str">
            <v>VAR_fout</v>
          </cell>
          <cell r="C528" t="str">
            <v>CO2</v>
          </cell>
          <cell r="H528">
            <v>1345.752717973</v>
          </cell>
          <cell r="I528">
            <v>761.61168505800902</v>
          </cell>
          <cell r="J528">
            <v>420.29309072445898</v>
          </cell>
        </row>
        <row r="529">
          <cell r="A529" t="str">
            <v>D-RNGA</v>
          </cell>
          <cell r="B529" t="str">
            <v>VAR_fout</v>
          </cell>
          <cell r="C529" t="str">
            <v>RNGA</v>
          </cell>
          <cell r="H529">
            <v>23.811261897262732</v>
          </cell>
          <cell r="I529">
            <v>13.640091212173445</v>
          </cell>
          <cell r="J529">
            <v>7.4338229692071929</v>
          </cell>
        </row>
        <row r="530">
          <cell r="A530" t="str">
            <v>D-RNGA</v>
          </cell>
          <cell r="B530" t="str">
            <v>VAR_fout</v>
          </cell>
          <cell r="C530" t="str">
            <v>RSH2</v>
          </cell>
          <cell r="H530">
            <v>7.2228945391157262E-2</v>
          </cell>
          <cell r="I530">
            <v>6.1851261436080628E-2</v>
          </cell>
          <cell r="J530">
            <v>3.4025403135516885E-2</v>
          </cell>
        </row>
        <row r="531">
          <cell r="A531" t="str">
            <v>D-RNGA</v>
          </cell>
          <cell r="B531" t="str">
            <v>VAR_fin</v>
          </cell>
          <cell r="C531" t="str">
            <v>NGA</v>
          </cell>
          <cell r="H531">
            <v>23.860863793847518</v>
          </cell>
          <cell r="I531">
            <v>13.503753281170361</v>
          </cell>
          <cell r="J531">
            <v>7.4520051546889921</v>
          </cell>
        </row>
        <row r="532">
          <cell r="A532" t="str">
            <v>D-RNGA</v>
          </cell>
          <cell r="B532" t="str">
            <v>VAR_fin</v>
          </cell>
          <cell r="C532" t="str">
            <v>BNGA</v>
          </cell>
          <cell r="H532">
            <v>2.7928494753818756E-2</v>
          </cell>
          <cell r="I532">
            <v>0.18706019011143904</v>
          </cell>
          <cell r="J532">
            <v>1.0010214639016119E-2</v>
          </cell>
        </row>
        <row r="533">
          <cell r="A533" t="str">
            <v>D-RNGA</v>
          </cell>
          <cell r="B533" t="str">
            <v>VAR_fin</v>
          </cell>
          <cell r="C533" t="str">
            <v>H2</v>
          </cell>
          <cell r="H533">
            <v>7.218915619127865E-2</v>
          </cell>
          <cell r="I533">
            <v>6.1706835590326713E-2</v>
          </cell>
          <cell r="J533">
            <v>3.3851205687937785E-2</v>
          </cell>
        </row>
        <row r="534">
          <cell r="A534" t="str">
            <v>D-RNGA</v>
          </cell>
          <cell r="B534" t="str">
            <v>VAR_ncap</v>
          </cell>
          <cell r="C534" t="str">
            <v>-</v>
          </cell>
          <cell r="H534">
            <v>8.6800387300158899E-6</v>
          </cell>
          <cell r="I534">
            <v>1.3983178147015001E-5</v>
          </cell>
          <cell r="J534">
            <v>2.1997656915612801E-5</v>
          </cell>
        </row>
        <row r="535">
          <cell r="A535" t="str">
            <v>D-RNGA</v>
          </cell>
          <cell r="B535" t="str">
            <v>VAR_cap</v>
          </cell>
          <cell r="C535" t="str">
            <v>-</v>
          </cell>
          <cell r="H535">
            <v>3.0973252472556032</v>
          </cell>
          <cell r="I535">
            <v>3.0973392304337506</v>
          </cell>
          <cell r="J535">
            <v>1.5534034687309661</v>
          </cell>
        </row>
        <row r="536">
          <cell r="A536" t="str">
            <v>RHNS-SHLTHCHPNGA</v>
          </cell>
          <cell r="B536" t="str">
            <v>VAR_fout</v>
          </cell>
          <cell r="C536" t="str">
            <v>RHNS-SHLTHC-NGA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RHNSLTHCHPC</v>
          </cell>
        </row>
        <row r="538">
          <cell r="A538" t="str">
            <v>RHNS-SHLTHCHPNGA</v>
          </cell>
          <cell r="B538" t="str">
            <v>VAR_fin</v>
          </cell>
          <cell r="C538" t="str">
            <v>RHNS_LTH_CHPNGA_ON</v>
          </cell>
        </row>
        <row r="539">
          <cell r="A539" t="str">
            <v>RHNS-SHLTHCHPNGA</v>
          </cell>
          <cell r="B539" t="str">
            <v>VAR_ncap</v>
          </cell>
          <cell r="C539" t="str">
            <v>-</v>
          </cell>
          <cell r="H539">
            <v>3.1552518496651099E-3</v>
          </cell>
          <cell r="I539">
            <v>1.3009574356967E-3</v>
          </cell>
          <cell r="J539">
            <v>1.2600434395392899E-6</v>
          </cell>
        </row>
        <row r="540">
          <cell r="A540" t="str">
            <v>RHNS-SHLTHCHPNGA</v>
          </cell>
          <cell r="B540" t="str">
            <v>VAR_cap</v>
          </cell>
          <cell r="C540" t="str">
            <v>-</v>
          </cell>
          <cell r="H540">
            <v>5.6150574053004196E-3</v>
          </cell>
          <cell r="I540">
            <v>2.5872703996324495E-3</v>
          </cell>
        </row>
        <row r="541">
          <cell r="A541" t="str">
            <v>D-SCOM_KEV_BIO_ELC_CHP</v>
          </cell>
          <cell r="B541" t="str">
            <v>VAR_fout</v>
          </cell>
          <cell r="C541" t="str">
            <v>ELC5</v>
          </cell>
          <cell r="H541">
            <v>4.6935751047177239E-2</v>
          </cell>
          <cell r="I541">
            <v>3.685847936948651E-2</v>
          </cell>
          <cell r="J541">
            <v>2.3737976968829167E-2</v>
          </cell>
        </row>
        <row r="542">
          <cell r="A542" t="str">
            <v>D-SCOM_KEV_BIO_ELC_CHP</v>
          </cell>
          <cell r="B542" t="str">
            <v>VAR_fout</v>
          </cell>
          <cell r="C542" t="str">
            <v>SCOM_ELC</v>
          </cell>
          <cell r="H542">
            <v>1.0646033443128571</v>
          </cell>
          <cell r="I542">
            <v>1.0747285251617011</v>
          </cell>
          <cell r="J542">
            <v>1.0877350542342816</v>
          </cell>
        </row>
        <row r="543">
          <cell r="A543" t="str">
            <v>D-SCOM_KEV_BIO_ELC_CHP</v>
          </cell>
          <cell r="B543" t="str">
            <v>VAR_fin</v>
          </cell>
          <cell r="C543" t="str">
            <v>SCOM_KEV_BIO_ELC_CHP</v>
          </cell>
          <cell r="H543">
            <v>1.1110288445999204</v>
          </cell>
          <cell r="I543">
            <v>1.1110573100476901</v>
          </cell>
          <cell r="J543">
            <v>1.1110953990191754</v>
          </cell>
        </row>
        <row r="544">
          <cell r="A544" t="str">
            <v>RHES-SHLTHCHPWOD</v>
          </cell>
          <cell r="B544" t="str">
            <v>VAR_ncap</v>
          </cell>
          <cell r="C544" t="str">
            <v>-</v>
          </cell>
          <cell r="H544">
            <v>4.7985415141685601E-3</v>
          </cell>
          <cell r="I544">
            <v>2.9157283535515099E-3</v>
          </cell>
          <cell r="J544">
            <v>1.81147856363809E-3</v>
          </cell>
        </row>
        <row r="545">
          <cell r="A545" t="str">
            <v>RHES-SHLTHCHPWOD</v>
          </cell>
          <cell r="B545" t="str">
            <v>VAR_cap</v>
          </cell>
          <cell r="C545" t="str">
            <v>-</v>
          </cell>
          <cell r="H545">
            <v>6.31298354067358E-3</v>
          </cell>
          <cell r="I545">
            <v>5.3594801277396902E-3</v>
          </cell>
          <cell r="J545">
            <v>2.9488376621952194E-3</v>
          </cell>
        </row>
        <row r="546">
          <cell r="A546" t="str">
            <v>RHES-SHSTG-NGAHP</v>
          </cell>
          <cell r="B546" t="str">
            <v>VAR_fout</v>
          </cell>
          <cell r="C546" t="str">
            <v>RHES-SHANGAH</v>
          </cell>
          <cell r="H546">
            <v>7.8233837648159804E-2</v>
          </cell>
          <cell r="I546">
            <v>6.5290559444982105E-2</v>
          </cell>
          <cell r="J546">
            <v>5.316789926724632E-2</v>
          </cell>
        </row>
        <row r="547">
          <cell r="A547" t="str">
            <v>RHES-SHSTG-NGAHP</v>
          </cell>
          <cell r="B547" t="str">
            <v>VAR_fout</v>
          </cell>
          <cell r="C547" t="str">
            <v>AUX_RHES-SHSTG-NGAHP_OUT</v>
          </cell>
          <cell r="H547">
            <v>7.831207148580796E-2</v>
          </cell>
          <cell r="I547">
            <v>6.5355850004427007E-2</v>
          </cell>
          <cell r="J547">
            <v>5.3221067166513564E-2</v>
          </cell>
        </row>
        <row r="548">
          <cell r="A548" t="str">
            <v>RHES-SHSTG-NGAHP</v>
          </cell>
          <cell r="B548" t="str">
            <v>VAR_fin</v>
          </cell>
          <cell r="C548" t="str">
            <v>RHES-SHANGAH</v>
          </cell>
          <cell r="H548">
            <v>7.9010201713810069E-2</v>
          </cell>
          <cell r="I548">
            <v>6.6011712767455072E-2</v>
          </cell>
          <cell r="J548">
            <v>5.3864111963779326E-2</v>
          </cell>
        </row>
        <row r="549">
          <cell r="A549" t="str">
            <v>RHES-SHSTG-NGAHP</v>
          </cell>
          <cell r="B549" t="str">
            <v>VAR_ncap</v>
          </cell>
          <cell r="C549" t="str">
            <v>-</v>
          </cell>
          <cell r="H549">
            <v>1.9120770489506401E-3</v>
          </cell>
          <cell r="I549">
            <v>1.40449852051174E-2</v>
          </cell>
          <cell r="J549">
            <v>5.0253248816801597E-3</v>
          </cell>
        </row>
        <row r="550">
          <cell r="A550" t="str">
            <v>RHES-SHSTG-NGAHP</v>
          </cell>
          <cell r="B550" t="str">
            <v>VAR_cap</v>
          </cell>
          <cell r="C550" t="str">
            <v>-</v>
          </cell>
          <cell r="H550">
            <v>2.1708452398751937E-2</v>
          </cell>
          <cell r="I550">
            <v>1.8379994884120288E-2</v>
          </cell>
          <cell r="J550">
            <v>1.4771664782447888E-2</v>
          </cell>
        </row>
        <row r="551">
          <cell r="A551" t="str">
            <v>D-RHNS_SOLELC</v>
          </cell>
          <cell r="B551" t="str">
            <v>VAR_fout</v>
          </cell>
          <cell r="C551" t="str">
            <v>RHNS_ELC</v>
          </cell>
          <cell r="H551">
            <v>7.1150292413283101</v>
          </cell>
          <cell r="I551">
            <v>7.4947252203296992</v>
          </cell>
          <cell r="J551">
            <v>8.296544614857444</v>
          </cell>
        </row>
        <row r="552">
          <cell r="A552" t="str">
            <v>D-RHNS_SOLELC</v>
          </cell>
          <cell r="B552" t="str">
            <v>VAR_fout</v>
          </cell>
          <cell r="C552" t="str">
            <v>ELC5</v>
          </cell>
          <cell r="H552">
            <v>4.7120476137118089E-2</v>
          </cell>
          <cell r="I552">
            <v>3.7247685982466645E-2</v>
          </cell>
          <cell r="J552">
            <v>2.5113599097847338E-2</v>
          </cell>
        </row>
        <row r="553">
          <cell r="A553" t="str">
            <v>D-RHNS_SOLELC</v>
          </cell>
          <cell r="B553" t="str">
            <v>VAR_fin</v>
          </cell>
          <cell r="C553" t="str">
            <v>RHNS_SOL_ELC</v>
          </cell>
          <cell r="H553">
            <v>7.1621497174654287</v>
          </cell>
          <cell r="I553">
            <v>7.531972906312161</v>
          </cell>
          <cell r="J553">
            <v>8.3216582139552937</v>
          </cell>
        </row>
        <row r="554">
          <cell r="A554" t="str">
            <v>D-IHFO</v>
          </cell>
          <cell r="B554" t="str">
            <v>VAR_fout</v>
          </cell>
          <cell r="C554" t="str">
            <v>CO2</v>
          </cell>
          <cell r="H554">
            <v>2.6944909801771502</v>
          </cell>
          <cell r="I554">
            <v>11.0638454861661</v>
          </cell>
        </row>
        <row r="555">
          <cell r="A555" t="str">
            <v>D-IHFO</v>
          </cell>
          <cell r="B555" t="str">
            <v>VAR_fout</v>
          </cell>
          <cell r="C555" t="str">
            <v>IHFO</v>
          </cell>
          <cell r="H555">
            <v>3.4408958969620276E-2</v>
          </cell>
          <cell r="I555">
            <v>0.14128657627003074</v>
          </cell>
        </row>
        <row r="556">
          <cell r="A556" t="str">
            <v>D-IHFO</v>
          </cell>
          <cell r="B556" t="str">
            <v>VAR_fin</v>
          </cell>
          <cell r="C556" t="str">
            <v>HFO</v>
          </cell>
          <cell r="H556">
            <v>3.4993389352949891E-2</v>
          </cell>
          <cell r="I556">
            <v>0.14368630501514434</v>
          </cell>
        </row>
        <row r="557">
          <cell r="A557" t="str">
            <v>RHEM-SHCONBR</v>
          </cell>
          <cell r="B557" t="str">
            <v>VAR_fout</v>
          </cell>
          <cell r="C557" t="str">
            <v>RHEM-SHCON</v>
          </cell>
          <cell r="H557">
            <v>1.1975326084367509E-2</v>
          </cell>
          <cell r="I557">
            <v>1.2429019355767013E-2</v>
          </cell>
          <cell r="J557">
            <v>3.7992126380803119E-2</v>
          </cell>
        </row>
        <row r="558">
          <cell r="A558" t="str">
            <v>RHEM-SHCONBR</v>
          </cell>
          <cell r="B558" t="str">
            <v>VAR_fin</v>
          </cell>
          <cell r="C558" t="str">
            <v>CON</v>
          </cell>
          <cell r="H558">
            <v>1.1975326084367509E-2</v>
          </cell>
          <cell r="I558">
            <v>1.2429019355767013E-2</v>
          </cell>
          <cell r="J558">
            <v>3.7992126380803119E-2</v>
          </cell>
        </row>
        <row r="559">
          <cell r="A559" t="str">
            <v>RHEM-SHCONBR</v>
          </cell>
          <cell r="B559" t="str">
            <v>VAR_ncap</v>
          </cell>
          <cell r="C559" t="str">
            <v>-</v>
          </cell>
          <cell r="H559">
            <v>2.7870207529850699E-4</v>
          </cell>
          <cell r="I559">
            <v>8.8590612401496E-5</v>
          </cell>
          <cell r="J559">
            <v>1.8073399567178699E-3</v>
          </cell>
        </row>
        <row r="560">
          <cell r="A560" t="str">
            <v>RHEM-SHCONBR</v>
          </cell>
          <cell r="B560" t="str">
            <v>VAR_cap</v>
          </cell>
          <cell r="C560" t="str">
            <v>-</v>
          </cell>
          <cell r="H560">
            <v>7.2606859500714508E-4</v>
          </cell>
          <cell r="I560">
            <v>8.0995093134724274E-4</v>
          </cell>
          <cell r="J560">
            <v>2.6244128965908723E-3</v>
          </cell>
        </row>
        <row r="561">
          <cell r="A561" t="str">
            <v>RHEM-SHSOLBR</v>
          </cell>
          <cell r="B561" t="str">
            <v>VAR_fout</v>
          </cell>
          <cell r="C561" t="str">
            <v>RHEM-SHASOL</v>
          </cell>
          <cell r="H561">
            <v>1.3899849190946842E-2</v>
          </cell>
          <cell r="I561">
            <v>1.4665585710038041E-2</v>
          </cell>
          <cell r="J561">
            <v>1.4176753467187502E-2</v>
          </cell>
        </row>
        <row r="562">
          <cell r="A562" t="str">
            <v>RHEM-SHSOLBR</v>
          </cell>
          <cell r="B562" t="str">
            <v>VAR_fin</v>
          </cell>
          <cell r="C562" t="str">
            <v>SOL</v>
          </cell>
          <cell r="H562">
            <v>1.3899849190946842E-2</v>
          </cell>
          <cell r="I562">
            <v>1.4665585710038041E-2</v>
          </cell>
          <cell r="J562">
            <v>1.4176753467187502E-2</v>
          </cell>
        </row>
        <row r="563">
          <cell r="A563" t="str">
            <v>RHEM-SHSOLBR</v>
          </cell>
          <cell r="B563" t="str">
            <v>VAR_ncap</v>
          </cell>
          <cell r="C563" t="str">
            <v>-</v>
          </cell>
          <cell r="H563">
            <v>6.9957885032950501E-4</v>
          </cell>
          <cell r="I563">
            <v>6.64364472740798E-3</v>
          </cell>
          <cell r="J563">
            <v>5.8699241252241601E-4</v>
          </cell>
        </row>
        <row r="564">
          <cell r="A564" t="str">
            <v>RHEM-SHSOLBR</v>
          </cell>
          <cell r="B564" t="str">
            <v>VAR_cap</v>
          </cell>
          <cell r="C564" t="str">
            <v>-</v>
          </cell>
          <cell r="H564">
            <v>2.1426517618711411E-2</v>
          </cell>
          <cell r="I564">
            <v>7.3704015464467103E-3</v>
          </cell>
          <cell r="J564">
            <v>5.6883005971246244E-3</v>
          </cell>
        </row>
        <row r="565">
          <cell r="A565" t="str">
            <v>SCOM-SHH2BR</v>
          </cell>
          <cell r="B565" t="str">
            <v>VAR_ncap</v>
          </cell>
          <cell r="C565" t="str">
            <v>-</v>
          </cell>
          <cell r="H565">
            <v>0.84778307142256104</v>
          </cell>
          <cell r="I565">
            <v>0.56541002463465595</v>
          </cell>
          <cell r="J565">
            <v>0.526335337377282</v>
          </cell>
        </row>
        <row r="566">
          <cell r="A566" t="str">
            <v>SCOM-SHH2BR</v>
          </cell>
          <cell r="B566" t="str">
            <v>VAR_cap</v>
          </cell>
          <cell r="C566" t="str">
            <v>-</v>
          </cell>
          <cell r="H566">
            <v>0.84780764265543851</v>
          </cell>
          <cell r="I566">
            <v>1.4131515757427811</v>
          </cell>
          <cell r="J566">
            <v>1.2952108463552452</v>
          </cell>
        </row>
        <row r="567">
          <cell r="A567" t="str">
            <v>ITOT-SWHCONBR1</v>
          </cell>
          <cell r="B567" t="str">
            <v>VAR_fout</v>
          </cell>
          <cell r="C567" t="str">
            <v>ITOT-ELS</v>
          </cell>
          <cell r="H567">
            <v>0.9688388846300523</v>
          </cell>
          <cell r="I567">
            <v>0.96886159985621267</v>
          </cell>
          <cell r="J567">
            <v>0.96964279126979858</v>
          </cell>
        </row>
        <row r="568">
          <cell r="A568" t="str">
            <v>ITOT-SWHCONBR1</v>
          </cell>
          <cell r="B568" t="str">
            <v>VAR_fout</v>
          </cell>
          <cell r="C568" t="str">
            <v>ITOT-SWHC</v>
          </cell>
          <cell r="H568">
            <v>4.6057153331965015</v>
          </cell>
          <cell r="I568">
            <v>4.6058233179884764</v>
          </cell>
          <cell r="J568">
            <v>4.6095369852749597</v>
          </cell>
        </row>
        <row r="569">
          <cell r="A569" t="str">
            <v>ITOT-SWHCONBR1</v>
          </cell>
          <cell r="B569" t="str">
            <v>VAR_fin</v>
          </cell>
          <cell r="C569" t="str">
            <v>CON</v>
          </cell>
          <cell r="H569">
            <v>5.5745542178265497</v>
          </cell>
          <cell r="I569">
            <v>5.574684917844694</v>
          </cell>
          <cell r="J569">
            <v>5.5791797765447582</v>
          </cell>
        </row>
        <row r="570">
          <cell r="A570" t="str">
            <v>ITOT-SWHCONBR1</v>
          </cell>
          <cell r="B570" t="str">
            <v>VAR_ncap</v>
          </cell>
          <cell r="C570" t="str">
            <v>-</v>
          </cell>
          <cell r="H570">
            <v>0.12534840529047001</v>
          </cell>
          <cell r="I570">
            <v>9.6069456565200897E-2</v>
          </cell>
          <cell r="J570">
            <v>0.18070297480012201</v>
          </cell>
        </row>
        <row r="571">
          <cell r="A571" t="str">
            <v>ITOT-SWHCONBR1</v>
          </cell>
          <cell r="B571" t="str">
            <v>VAR_cap</v>
          </cell>
          <cell r="C571" t="str">
            <v>-</v>
          </cell>
          <cell r="H571">
            <v>0.30319638733200699</v>
          </cell>
          <cell r="I571">
            <v>0.30321647372625399</v>
          </cell>
          <cell r="J571">
            <v>0.303445505042304</v>
          </cell>
        </row>
        <row r="572">
          <cell r="A572" t="str">
            <v>SCOM-SHLTHCHPWOD</v>
          </cell>
          <cell r="B572" t="str">
            <v>VAR_ncap</v>
          </cell>
          <cell r="C572" t="str">
            <v>-</v>
          </cell>
          <cell r="H572">
            <v>6.7478567907231796E-3</v>
          </cell>
          <cell r="I572">
            <v>4.8986977520536403E-3</v>
          </cell>
          <cell r="J572">
            <v>1.9315706892922199E-3</v>
          </cell>
        </row>
        <row r="573">
          <cell r="A573" t="str">
            <v>SCOM-SHLTHCHPWOD</v>
          </cell>
          <cell r="B573" t="str">
            <v>VAR_cap</v>
          </cell>
          <cell r="C573" t="str">
            <v>-</v>
          </cell>
          <cell r="H573">
            <v>8.42969750622986E-3</v>
          </cell>
          <cell r="I573">
            <v>7.5468095566164593E-3</v>
          </cell>
          <cell r="J573">
            <v>3.3135471665312706E-3</v>
          </cell>
        </row>
        <row r="574">
          <cell r="A574" t="str">
            <v>SCOM-SHSTG-NGAHP</v>
          </cell>
          <cell r="B574" t="str">
            <v>VAR_fout</v>
          </cell>
          <cell r="C574" t="str">
            <v>SCOM-SHANGAH</v>
          </cell>
          <cell r="H574">
            <v>1.0647420513562912E-3</v>
          </cell>
          <cell r="I574">
            <v>1.4704008748050192E-3</v>
          </cell>
          <cell r="J574">
            <v>8.9620122284977662E-4</v>
          </cell>
        </row>
        <row r="575">
          <cell r="A575" t="str">
            <v>SCOM-SHSTG-NGAHP</v>
          </cell>
          <cell r="B575" t="str">
            <v>VAR_fin</v>
          </cell>
          <cell r="C575" t="str">
            <v>SCOM-SHANGAH</v>
          </cell>
          <cell r="H575">
            <v>1.2344758838697997E-3</v>
          </cell>
          <cell r="I575">
            <v>1.4718093921534941E-3</v>
          </cell>
          <cell r="J575">
            <v>9.2989102509632331E-4</v>
          </cell>
        </row>
        <row r="576">
          <cell r="A576" t="str">
            <v>SCOM-SHSTG-NGAHP</v>
          </cell>
          <cell r="B576" t="str">
            <v>VAR_ncap</v>
          </cell>
          <cell r="C576" t="str">
            <v>-</v>
          </cell>
          <cell r="H576">
            <v>1.9072087662856198E-2</v>
          </cell>
          <cell r="I576">
            <v>5.2850987642152999E-2</v>
          </cell>
          <cell r="J576">
            <v>4.4870589675660599E-2</v>
          </cell>
        </row>
        <row r="577">
          <cell r="A577" t="str">
            <v>SCOM-SHSTG-NGAHP</v>
          </cell>
          <cell r="B577" t="str">
            <v>VAR_cap</v>
          </cell>
          <cell r="C577" t="str">
            <v>-</v>
          </cell>
          <cell r="H577">
            <v>7.1489208113978797E-2</v>
          </cell>
          <cell r="I577">
            <v>8.9300251415343007E-2</v>
          </cell>
          <cell r="J577">
            <v>8.8918042144759069E-2</v>
          </cell>
        </row>
        <row r="578">
          <cell r="A578" t="str">
            <v>ITOT-SWHCONBR2</v>
          </cell>
          <cell r="B578" t="str">
            <v>VAR_fout</v>
          </cell>
          <cell r="C578" t="str">
            <v>ITOT-ELS</v>
          </cell>
          <cell r="H578">
            <v>0.1709483681186755</v>
          </cell>
          <cell r="I578">
            <v>0.51989552308381071</v>
          </cell>
          <cell r="J578">
            <v>0.88000349291645874</v>
          </cell>
        </row>
        <row r="579">
          <cell r="A579" t="str">
            <v>ITOT-SWHCONBR2</v>
          </cell>
          <cell r="B579" t="str">
            <v>VAR_fout</v>
          </cell>
          <cell r="C579" t="str">
            <v>ITOT-SWHC</v>
          </cell>
          <cell r="H579">
            <v>0.26425346248930459</v>
          </cell>
          <cell r="I579">
            <v>0.80365898557282844</v>
          </cell>
          <cell r="J579">
            <v>1.3603169925811742</v>
          </cell>
        </row>
        <row r="580">
          <cell r="A580" t="str">
            <v>ITOT-SWHCONBR2</v>
          </cell>
          <cell r="B580" t="str">
            <v>VAR_fin</v>
          </cell>
          <cell r="C580" t="str">
            <v>CON</v>
          </cell>
          <cell r="H580">
            <v>0.4352018306079804</v>
          </cell>
          <cell r="I580">
            <v>1.3235545086566394</v>
          </cell>
          <cell r="J580">
            <v>2.2403204854976337</v>
          </cell>
        </row>
        <row r="581">
          <cell r="A581" t="str">
            <v>ITOT-SWHCONBR2</v>
          </cell>
          <cell r="B581" t="str">
            <v>VAR_ncap</v>
          </cell>
          <cell r="C581" t="str">
            <v>-</v>
          </cell>
          <cell r="H581">
            <v>2.1501095900654299E-2</v>
          </cell>
          <cell r="I581">
            <v>4.9013527631982003E-2</v>
          </cell>
          <cell r="J581">
            <v>7.7180959297944704E-2</v>
          </cell>
        </row>
        <row r="582">
          <cell r="A582" t="str">
            <v>ITOT-SWHCONBR2</v>
          </cell>
          <cell r="B582" t="str">
            <v>VAR_cap</v>
          </cell>
          <cell r="C582" t="str">
            <v>-</v>
          </cell>
          <cell r="H582">
            <v>2.3649760333793499E-2</v>
          </cell>
          <cell r="I582">
            <v>7.1982131924514595E-2</v>
          </cell>
          <cell r="J582">
            <v>0.121846567987882</v>
          </cell>
        </row>
        <row r="583">
          <cell r="A583" t="str">
            <v>RHES-SHCONBR1</v>
          </cell>
          <cell r="B583" t="str">
            <v>VAR_fout</v>
          </cell>
          <cell r="C583" t="str">
            <v>RHES-SHCON</v>
          </cell>
          <cell r="H583">
            <v>3.4520336136018477</v>
          </cell>
          <cell r="I583">
            <v>4.0055487050760723</v>
          </cell>
          <cell r="J583">
            <v>6.4153854920995341</v>
          </cell>
        </row>
        <row r="584">
          <cell r="A584" t="str">
            <v>RHES-SHCONBR1</v>
          </cell>
          <cell r="B584" t="str">
            <v>VAR_fin</v>
          </cell>
          <cell r="C584" t="str">
            <v>CON</v>
          </cell>
          <cell r="H584">
            <v>3.4520336136018477</v>
          </cell>
          <cell r="I584">
            <v>4.0055487050760723</v>
          </cell>
          <cell r="J584">
            <v>6.4153854920995341</v>
          </cell>
        </row>
        <row r="585">
          <cell r="A585" t="str">
            <v>RHES-SHCONBR1</v>
          </cell>
          <cell r="B585" t="str">
            <v>VAR_ncap</v>
          </cell>
          <cell r="C585" t="str">
            <v>-</v>
          </cell>
          <cell r="H585">
            <v>0.121355619689544</v>
          </cell>
          <cell r="I585">
            <v>4.4946856749427E-2</v>
          </cell>
          <cell r="J585">
            <v>0.236052337583988</v>
          </cell>
        </row>
        <row r="586">
          <cell r="A586" t="str">
            <v>RHES-SHCONBR1</v>
          </cell>
          <cell r="B586" t="str">
            <v>VAR_cap</v>
          </cell>
          <cell r="C586" t="str">
            <v>-</v>
          </cell>
          <cell r="H586">
            <v>0.27932468628868873</v>
          </cell>
          <cell r="I586">
            <v>0.3242684410638042</v>
          </cell>
          <cell r="J586">
            <v>0.51838689273465521</v>
          </cell>
        </row>
        <row r="587">
          <cell r="A587" t="str">
            <v>ITOT-SWHCONBR3</v>
          </cell>
          <cell r="B587" t="str">
            <v>VAR_fout</v>
          </cell>
          <cell r="C587" t="str">
            <v>ITOT-ELS</v>
          </cell>
          <cell r="H587">
            <v>2.3767796270677002E-2</v>
          </cell>
          <cell r="I587">
            <v>2.4642117884995107E-2</v>
          </cell>
          <cell r="J587">
            <v>5.0133824971160132E-2</v>
          </cell>
        </row>
        <row r="588">
          <cell r="A588" t="str">
            <v>ITOT-SWHCONBR3</v>
          </cell>
          <cell r="B588" t="str">
            <v>VAR_fout</v>
          </cell>
          <cell r="C588" t="str">
            <v>ITOT-SWHC</v>
          </cell>
          <cell r="H588">
            <v>4.7168539965255961E-2</v>
          </cell>
          <cell r="I588">
            <v>4.8903680806156327E-2</v>
          </cell>
          <cell r="J588">
            <v>9.9493419576334924E-2</v>
          </cell>
        </row>
        <row r="589">
          <cell r="A589" t="str">
            <v>ITOT-SWHCONBR3</v>
          </cell>
          <cell r="B589" t="str">
            <v>VAR_fin</v>
          </cell>
          <cell r="C589" t="str">
            <v>CON</v>
          </cell>
          <cell r="H589">
            <v>7.0936336235932956E-2</v>
          </cell>
          <cell r="I589">
            <v>7.3545798691151451E-2</v>
          </cell>
          <cell r="J589">
            <v>0.14962724454749515</v>
          </cell>
        </row>
        <row r="590">
          <cell r="A590" t="str">
            <v>ITOT-SWHCONBR3</v>
          </cell>
          <cell r="B590" t="str">
            <v>VAR_ncap</v>
          </cell>
          <cell r="C590" t="str">
            <v>-</v>
          </cell>
          <cell r="H590">
            <v>2.4601383795557498E-3</v>
          </cell>
          <cell r="I590">
            <v>5.8586281725706696E-4</v>
          </cell>
          <cell r="J590">
            <v>6.6456099534837401E-3</v>
          </cell>
        </row>
        <row r="591">
          <cell r="A591" t="str">
            <v>ITOT-SWHCONBR3</v>
          </cell>
          <cell r="B591" t="str">
            <v>VAR_cap</v>
          </cell>
          <cell r="C591" t="str">
            <v>-</v>
          </cell>
          <cell r="H591">
            <v>3.8168349307329198E-3</v>
          </cell>
          <cell r="I591">
            <v>3.9726063676240198E-3</v>
          </cell>
          <cell r="J591">
            <v>8.1114156164761395E-3</v>
          </cell>
        </row>
        <row r="592">
          <cell r="A592" t="str">
            <v>ITOT-ELCSPECADV</v>
          </cell>
          <cell r="B592" t="str">
            <v>VAR_fout</v>
          </cell>
          <cell r="C592" t="str">
            <v>ITOT-ELS</v>
          </cell>
          <cell r="H592">
            <v>3.37835039165542E-2</v>
          </cell>
          <cell r="I592">
            <v>3.9153719554584257E-2</v>
          </cell>
          <cell r="J592">
            <v>3.88259208041336E-2</v>
          </cell>
        </row>
        <row r="593">
          <cell r="A593" t="str">
            <v>ITOT-ELCSPECADV</v>
          </cell>
          <cell r="B593" t="str">
            <v>VAR_fin</v>
          </cell>
          <cell r="C593" t="str">
            <v>ITOT_ELC</v>
          </cell>
          <cell r="H593">
            <v>3.1426515271213214E-2</v>
          </cell>
          <cell r="I593">
            <v>3.5594290504167507E-2</v>
          </cell>
          <cell r="J593">
            <v>3.3761670264464007E-2</v>
          </cell>
        </row>
        <row r="594">
          <cell r="A594" t="str">
            <v>ITOT-ELCSPECADV</v>
          </cell>
          <cell r="B594" t="str">
            <v>VAR_ncap</v>
          </cell>
          <cell r="C594" t="str">
            <v>-</v>
          </cell>
          <cell r="H594">
            <v>1.05074385532641E-3</v>
          </cell>
          <cell r="I594">
            <v>1.21153648321411E-4</v>
          </cell>
          <cell r="J594">
            <v>5.5005099748755797E-5</v>
          </cell>
        </row>
        <row r="595">
          <cell r="A595" t="str">
            <v>ITOT-ELCSPECADV</v>
          </cell>
          <cell r="B595" t="str">
            <v>VAR_cap</v>
          </cell>
          <cell r="C595" t="str">
            <v>-</v>
          </cell>
          <cell r="H595">
            <v>2.8833123542643222E-3</v>
          </cell>
          <cell r="I595">
            <v>2.9887186747248828E-3</v>
          </cell>
          <cell r="J595">
            <v>2.3854466771030185E-3</v>
          </cell>
        </row>
        <row r="596">
          <cell r="A596" t="str">
            <v>RHES-SHELCBR</v>
          </cell>
          <cell r="B596" t="str">
            <v>VAR_fout</v>
          </cell>
          <cell r="C596" t="str">
            <v>RHES-SHAELCB</v>
          </cell>
          <cell r="H596">
            <v>1.2289843514329149E-2</v>
          </cell>
          <cell r="I596">
            <v>2.5331440450865211E-3</v>
          </cell>
          <cell r="J596">
            <v>8.9400664439873352E-4</v>
          </cell>
        </row>
        <row r="597">
          <cell r="A597" t="str">
            <v>RHES-SHELCBR</v>
          </cell>
          <cell r="B597" t="str">
            <v>VAR_fin</v>
          </cell>
          <cell r="C597" t="str">
            <v>RHES_ELC</v>
          </cell>
          <cell r="H597">
            <v>1.3378079588421025E-2</v>
          </cell>
          <cell r="I597">
            <v>2.7574478555882614E-3</v>
          </cell>
          <cell r="J597">
            <v>9.5930349618465651E-4</v>
          </cell>
        </row>
        <row r="598">
          <cell r="A598" t="str">
            <v>RHES-SHELCBR</v>
          </cell>
          <cell r="B598" t="str">
            <v>VAR_ncap</v>
          </cell>
          <cell r="C598" t="str">
            <v>-</v>
          </cell>
          <cell r="H598">
            <v>5.6114434318146401E-5</v>
          </cell>
          <cell r="I598">
            <v>1.5836193182247501E-4</v>
          </cell>
          <cell r="J598">
            <v>9.9201953443358303E-6</v>
          </cell>
        </row>
        <row r="599">
          <cell r="A599" t="str">
            <v>RHES-SHELCBR</v>
          </cell>
          <cell r="B599" t="str">
            <v>VAR_cap</v>
          </cell>
          <cell r="C599" t="str">
            <v>-</v>
          </cell>
          <cell r="H599">
            <v>1.6705235712450722E-3</v>
          </cell>
          <cell r="I599">
            <v>1.9055965801706909E-4</v>
          </cell>
          <cell r="J599">
            <v>6.5893684994268502E-5</v>
          </cell>
        </row>
        <row r="600">
          <cell r="A600" t="str">
            <v>RHSA-WHELCBR</v>
          </cell>
          <cell r="B600" t="str">
            <v>VAR_fout</v>
          </cell>
          <cell r="C600" t="str">
            <v>RHSA-WHAELCB</v>
          </cell>
          <cell r="H600">
            <v>1.8370304781344369</v>
          </cell>
          <cell r="I600">
            <v>1.7155240088011985</v>
          </cell>
          <cell r="J600">
            <v>1.5592591135198801</v>
          </cell>
        </row>
        <row r="601">
          <cell r="A601" t="str">
            <v>RHSA-WHELCBR</v>
          </cell>
          <cell r="B601" t="str">
            <v>VAR_fin</v>
          </cell>
          <cell r="C601" t="str">
            <v>RHSA_ELC</v>
          </cell>
          <cell r="H601">
            <v>3.7031830635440794</v>
          </cell>
          <cell r="I601">
            <v>3.4004013131212711</v>
          </cell>
          <cell r="J601">
            <v>3.0047857994905218</v>
          </cell>
        </row>
        <row r="602">
          <cell r="A602" t="str">
            <v>RHSA-WHELCBR</v>
          </cell>
          <cell r="B602" t="str">
            <v>VAR_ncap</v>
          </cell>
          <cell r="C602" t="str">
            <v>-</v>
          </cell>
          <cell r="H602">
            <v>6.6298251282196297E-2</v>
          </cell>
          <cell r="I602">
            <v>6.0487364949284597E-2</v>
          </cell>
          <cell r="J602">
            <v>4.2441995297656597E-2</v>
          </cell>
        </row>
        <row r="603">
          <cell r="A603" t="str">
            <v>RHSA-WHELCBR</v>
          </cell>
          <cell r="B603" t="str">
            <v>VAR_cap</v>
          </cell>
          <cell r="C603" t="str">
            <v>-</v>
          </cell>
          <cell r="H603">
            <v>0.1392356832321017</v>
          </cell>
          <cell r="I603">
            <v>0.12675141940180124</v>
          </cell>
          <cell r="J603">
            <v>0.11434429161998837</v>
          </cell>
        </row>
        <row r="604">
          <cell r="A604" t="str">
            <v>ITOT-SWHLTHDH</v>
          </cell>
          <cell r="B604" t="str">
            <v>VAR_fout</v>
          </cell>
          <cell r="C604" t="str">
            <v>ITOT-SWH</v>
          </cell>
          <cell r="H604">
            <v>7.1733610253043372</v>
          </cell>
          <cell r="I604">
            <v>7.2205777219390175</v>
          </cell>
          <cell r="J604">
            <v>8.6094093624430954</v>
          </cell>
        </row>
        <row r="605">
          <cell r="A605" t="str">
            <v>ITOT-SWHLTHDH</v>
          </cell>
          <cell r="B605" t="str">
            <v>VAR_fin</v>
          </cell>
          <cell r="C605" t="str">
            <v>ITOT_LTH_DH</v>
          </cell>
          <cell r="H605">
            <v>7.6367024794580445</v>
          </cell>
          <cell r="I605">
            <v>7.6466710307888519</v>
          </cell>
          <cell r="J605">
            <v>9.0625361709927432</v>
          </cell>
        </row>
        <row r="606">
          <cell r="A606" t="str">
            <v>ITOT-SWHLTHDH</v>
          </cell>
          <cell r="B606" t="str">
            <v>VAR_fin</v>
          </cell>
          <cell r="C606" t="str">
            <v>ITOTLTHDHC</v>
          </cell>
          <cell r="H606">
            <v>7.1733610253043372</v>
          </cell>
          <cell r="I606">
            <v>7.2205777219390175</v>
          </cell>
          <cell r="J606">
            <v>8.6094093624430954</v>
          </cell>
        </row>
        <row r="607">
          <cell r="A607" t="str">
            <v>ITOT-SWHLTHDH</v>
          </cell>
          <cell r="B607" t="str">
            <v>VAR_ncap</v>
          </cell>
          <cell r="C607" t="str">
            <v>-</v>
          </cell>
          <cell r="H607">
            <v>0.35368859796126101</v>
          </cell>
          <cell r="I607">
            <v>0.352822694297172</v>
          </cell>
          <cell r="J607">
            <v>0.51470272955942298</v>
          </cell>
        </row>
        <row r="608">
          <cell r="A608" t="str">
            <v>ITOT-SWHLTHDH</v>
          </cell>
          <cell r="B608" t="str">
            <v>VAR_cap</v>
          </cell>
          <cell r="C608" t="str">
            <v>-</v>
          </cell>
          <cell r="H608">
            <v>0.61195375253579709</v>
          </cell>
          <cell r="I608">
            <v>0.57666633936150302</v>
          </cell>
          <cell r="J608">
            <v>0.70154167317490101</v>
          </cell>
        </row>
        <row r="609">
          <cell r="A609" t="str">
            <v>RHES-SHCONBR2</v>
          </cell>
          <cell r="B609" t="str">
            <v>VAR_fout</v>
          </cell>
          <cell r="C609" t="str">
            <v>RHES-SHCON</v>
          </cell>
          <cell r="H609">
            <v>1.439160327680971</v>
          </cell>
          <cell r="I609">
            <v>2.9137651114901035</v>
          </cell>
          <cell r="J609">
            <v>4.6692020493511981</v>
          </cell>
        </row>
        <row r="610">
          <cell r="A610" t="str">
            <v>RHES-SHCONBR2</v>
          </cell>
          <cell r="B610" t="str">
            <v>VAR_fin</v>
          </cell>
          <cell r="C610" t="str">
            <v>CON</v>
          </cell>
          <cell r="H610">
            <v>1.439160327680971</v>
          </cell>
          <cell r="I610">
            <v>2.9137651114901035</v>
          </cell>
          <cell r="J610">
            <v>4.6692020493511981</v>
          </cell>
        </row>
        <row r="611">
          <cell r="A611" t="str">
            <v>RHES-SHCONBR2</v>
          </cell>
          <cell r="B611" t="str">
            <v>VAR_ncap</v>
          </cell>
          <cell r="C611" t="str">
            <v>-</v>
          </cell>
          <cell r="H611">
            <v>4.4912586289551498E-2</v>
          </cell>
          <cell r="I611">
            <v>0.11936578726209</v>
          </cell>
          <cell r="J611">
            <v>0.17178712054402201</v>
          </cell>
        </row>
        <row r="612">
          <cell r="A612" t="str">
            <v>RHES-SHCONBR2</v>
          </cell>
          <cell r="B612" t="str">
            <v>VAR_cap</v>
          </cell>
          <cell r="C612" t="str">
            <v>-</v>
          </cell>
          <cell r="H612">
            <v>0.11667213318461504</v>
          </cell>
          <cell r="I612">
            <v>0.23603471139497301</v>
          </cell>
          <cell r="J612">
            <v>0.37729987991096087</v>
          </cell>
        </row>
        <row r="613">
          <cell r="A613" t="str">
            <v>ITOT-SWHCONBR4</v>
          </cell>
          <cell r="B613" t="str">
            <v>VAR_fout</v>
          </cell>
          <cell r="C613" t="str">
            <v>ITOT-ELS</v>
          </cell>
          <cell r="H613">
            <v>3.0473540745464219E-3</v>
          </cell>
          <cell r="I613">
            <v>3.0735116232091576E-3</v>
          </cell>
          <cell r="J613">
            <v>3.0366477372504516E-3</v>
          </cell>
        </row>
        <row r="614">
          <cell r="A614" t="str">
            <v>ITOT-SWHCONBR4</v>
          </cell>
          <cell r="B614" t="str">
            <v>VAR_fout</v>
          </cell>
          <cell r="C614" t="str">
            <v>ITOT-SWHC</v>
          </cell>
          <cell r="H614">
            <v>3.2748507684891778E-2</v>
          </cell>
          <cell r="I614">
            <v>3.3029610786941749E-2</v>
          </cell>
          <cell r="J614">
            <v>3.2633451619650561E-2</v>
          </cell>
        </row>
        <row r="615">
          <cell r="A615" t="str">
            <v>ITOT-SWHCONBR4</v>
          </cell>
          <cell r="B615" t="str">
            <v>VAR_fin</v>
          </cell>
          <cell r="C615" t="str">
            <v>CON</v>
          </cell>
          <cell r="H615">
            <v>3.579586175943817E-2</v>
          </cell>
          <cell r="I615">
            <v>3.6103122410150915E-2</v>
          </cell>
          <cell r="J615">
            <v>3.5670099356900992E-2</v>
          </cell>
        </row>
        <row r="616">
          <cell r="A616" t="str">
            <v>ITOT-SWHCONBR4</v>
          </cell>
          <cell r="B616" t="str">
            <v>VAR_ncap</v>
          </cell>
          <cell r="C616" t="str">
            <v>-</v>
          </cell>
          <cell r="H616">
            <v>1.85402936642751E-3</v>
          </cell>
          <cell r="I616">
            <v>2.3235729932818501E-5</v>
          </cell>
          <cell r="J616">
            <v>1.0976612902789599E-3</v>
          </cell>
        </row>
        <row r="617">
          <cell r="A617" t="str">
            <v>ITOT-SWHCONBR4</v>
          </cell>
          <cell r="B617" t="str">
            <v>VAR_cap</v>
          </cell>
          <cell r="C617" t="str">
            <v>-</v>
          </cell>
          <cell r="H617">
            <v>1.85402936642751E-3</v>
          </cell>
          <cell r="I617">
            <v>1.87726509636033E-3</v>
          </cell>
          <cell r="J617">
            <v>1.8987687438753399E-3</v>
          </cell>
        </row>
        <row r="618">
          <cell r="A618" t="str">
            <v>D-ITOT_NKEV_GAS_ELC_CHP</v>
          </cell>
          <cell r="B618" t="str">
            <v>VAR_fout</v>
          </cell>
          <cell r="C618" t="str">
            <v>ITOT_ELC</v>
          </cell>
          <cell r="H618">
            <v>0.2613371093060407</v>
          </cell>
          <cell r="I618">
            <v>0.60815942996114958</v>
          </cell>
          <cell r="J618">
            <v>0.63037146523453469</v>
          </cell>
        </row>
        <row r="619">
          <cell r="A619" t="str">
            <v>D-ITOT_NKEV_GAS_ELC_CHP</v>
          </cell>
          <cell r="B619" t="str">
            <v>VAR_fout</v>
          </cell>
          <cell r="C619" t="str">
            <v>ELC5</v>
          </cell>
          <cell r="H619">
            <v>7.2704241545911277E-2</v>
          </cell>
          <cell r="I619">
            <v>6.240379897158152E-2</v>
          </cell>
          <cell r="J619">
            <v>4.0080635807435164E-2</v>
          </cell>
        </row>
        <row r="620">
          <cell r="A620" t="str">
            <v>D-ITOT_NKEV_GAS_ELC_CHP</v>
          </cell>
          <cell r="B620" t="str">
            <v>VAR_fin</v>
          </cell>
          <cell r="C620" t="str">
            <v>ITOT_NKEV_GAS_ELC_CHP</v>
          </cell>
          <cell r="H620">
            <v>0.33404135085195197</v>
          </cell>
          <cell r="I620">
            <v>0.67056322893273168</v>
          </cell>
          <cell r="J620">
            <v>0.67045210104197028</v>
          </cell>
        </row>
        <row r="621">
          <cell r="A621" t="str">
            <v>SCOM-SHELCBR</v>
          </cell>
          <cell r="B621" t="str">
            <v>VAR_fout</v>
          </cell>
          <cell r="C621" t="str">
            <v>SCOM-SHAELCB</v>
          </cell>
          <cell r="H621">
            <v>0.25366197692774334</v>
          </cell>
          <cell r="I621">
            <v>0.21501362889314657</v>
          </cell>
          <cell r="J621">
            <v>0.1587653421134298</v>
          </cell>
        </row>
        <row r="622">
          <cell r="A622" t="str">
            <v>SCOM-SHELCBR</v>
          </cell>
          <cell r="B622" t="str">
            <v>VAR_fin</v>
          </cell>
          <cell r="C622" t="str">
            <v>SCOM_ELC</v>
          </cell>
          <cell r="H622">
            <v>0.50622227409020137</v>
          </cell>
          <cell r="I622">
            <v>0.41896811211111545</v>
          </cell>
          <cell r="J622">
            <v>0.29581122012218825</v>
          </cell>
        </row>
        <row r="623">
          <cell r="A623" t="str">
            <v>SCOM-SHELCBR</v>
          </cell>
          <cell r="B623" t="str">
            <v>VAR_ncap</v>
          </cell>
          <cell r="C623" t="str">
            <v>-</v>
          </cell>
          <cell r="H623">
            <v>2.35957538131196E-2</v>
          </cell>
          <cell r="I623">
            <v>4.7342593375258799E-3</v>
          </cell>
          <cell r="J623">
            <v>7.3641960739012401E-3</v>
          </cell>
        </row>
        <row r="624">
          <cell r="A624" t="str">
            <v>SCOM-SHELCBR</v>
          </cell>
          <cell r="B624" t="str">
            <v>VAR_cap</v>
          </cell>
          <cell r="C624" t="str">
            <v>-</v>
          </cell>
          <cell r="H624">
            <v>3.4354385149717705E-2</v>
          </cell>
          <cell r="I624">
            <v>2.8270053284549599E-2</v>
          </cell>
          <cell r="J624">
            <v>2.068064599876698E-2</v>
          </cell>
        </row>
        <row r="625">
          <cell r="A625" t="str">
            <v>RHES-SHCONBR3</v>
          </cell>
          <cell r="B625" t="str">
            <v>VAR_fout</v>
          </cell>
          <cell r="C625" t="str">
            <v>RHES-SHCON</v>
          </cell>
          <cell r="H625">
            <v>1.3366889865928768</v>
          </cell>
          <cell r="I625">
            <v>1.3338290067927938</v>
          </cell>
          <cell r="J625">
            <v>1.1104732624550404</v>
          </cell>
        </row>
        <row r="626">
          <cell r="A626" t="str">
            <v>RHES-SHCONBR3</v>
          </cell>
          <cell r="B626" t="str">
            <v>VAR_fin</v>
          </cell>
          <cell r="C626" t="str">
            <v>CON</v>
          </cell>
          <cell r="H626">
            <v>1.3366889865928768</v>
          </cell>
          <cell r="I626">
            <v>1.3338290067927938</v>
          </cell>
          <cell r="J626">
            <v>1.1104732624550404</v>
          </cell>
        </row>
        <row r="627">
          <cell r="A627" t="str">
            <v>RHES-SHCONBR3</v>
          </cell>
          <cell r="B627" t="str">
            <v>VAR_ncap</v>
          </cell>
          <cell r="C627" t="str">
            <v>-</v>
          </cell>
          <cell r="H627">
            <v>8.8463044325957601E-6</v>
          </cell>
          <cell r="I627">
            <v>7.8816283201193608E-6</v>
          </cell>
          <cell r="J627">
            <v>3.1189133807626002E-2</v>
          </cell>
        </row>
        <row r="628">
          <cell r="A628" t="str">
            <v>RHES-SHCONBR3</v>
          </cell>
          <cell r="B628" t="str">
            <v>VAR_cap</v>
          </cell>
          <cell r="C628" t="str">
            <v>-</v>
          </cell>
          <cell r="H628">
            <v>0.10833917504533505</v>
          </cell>
          <cell r="I628">
            <v>0.10834373150534672</v>
          </cell>
          <cell r="J628">
            <v>8.9736584148773946E-2</v>
          </cell>
        </row>
        <row r="629">
          <cell r="A629" t="str">
            <v>ITOT-SWHCONBR5</v>
          </cell>
          <cell r="B629" t="str">
            <v>VAR_fout</v>
          </cell>
          <cell r="C629" t="str">
            <v>ITOT-ELS</v>
          </cell>
          <cell r="H629">
            <v>5.0274312521700858E-3</v>
          </cell>
          <cell r="I629">
            <v>5.1591407591008989E-3</v>
          </cell>
          <cell r="J629">
            <v>5.04679185038771E-3</v>
          </cell>
        </row>
        <row r="630">
          <cell r="A630" t="str">
            <v>ITOT-SWHCONBR5</v>
          </cell>
          <cell r="B630" t="str">
            <v>VAR_fout</v>
          </cell>
          <cell r="C630" t="str">
            <v>ITOT-SWHC</v>
          </cell>
          <cell r="H630">
            <v>2.4658929292234132E-2</v>
          </cell>
          <cell r="I630">
            <v>2.5304948154674066E-2</v>
          </cell>
          <cell r="J630">
            <v>2.4753890635026744E-2</v>
          </cell>
        </row>
        <row r="631">
          <cell r="A631" t="str">
            <v>ITOT-SWHCONBR5</v>
          </cell>
          <cell r="B631" t="str">
            <v>VAR_fin</v>
          </cell>
          <cell r="C631" t="str">
            <v>CON</v>
          </cell>
          <cell r="H631">
            <v>2.9686360544404211E-2</v>
          </cell>
          <cell r="I631">
            <v>3.0464088913774952E-2</v>
          </cell>
          <cell r="J631">
            <v>2.9800682485414488E-2</v>
          </cell>
        </row>
        <row r="632">
          <cell r="A632" t="str">
            <v>ITOT-SWHCONBR5</v>
          </cell>
          <cell r="B632" t="str">
            <v>VAR_ncap</v>
          </cell>
          <cell r="C632" t="str">
            <v>-</v>
          </cell>
          <cell r="H632">
            <v>1.5444208782127999E-3</v>
          </cell>
          <cell r="I632">
            <v>2.9483244494785199E-5</v>
          </cell>
          <cell r="J632">
            <v>9.0898445172020296E-4</v>
          </cell>
        </row>
        <row r="633">
          <cell r="A633" t="str">
            <v>ITOT-SWHCONBR5</v>
          </cell>
          <cell r="B633" t="str">
            <v>VAR_cap</v>
          </cell>
          <cell r="C633" t="str">
            <v>-</v>
          </cell>
          <cell r="H633">
            <v>1.5444208782127999E-3</v>
          </cell>
          <cell r="I633">
            <v>1.5739041227075901E-3</v>
          </cell>
          <cell r="J633">
            <v>1.5836632015497701E-3</v>
          </cell>
        </row>
        <row r="634">
          <cell r="A634" t="str">
            <v>RHES-SHSTG-ELC</v>
          </cell>
          <cell r="B634" t="str">
            <v>VAR_fout</v>
          </cell>
          <cell r="C634" t="str">
            <v>RHES-SHAELCB</v>
          </cell>
          <cell r="H634">
            <v>7.199215824427042E-4</v>
          </cell>
          <cell r="I634">
            <v>2.1875973238912866E-4</v>
          </cell>
          <cell r="J634">
            <v>6.9097966926580896E-5</v>
          </cell>
        </row>
        <row r="635">
          <cell r="A635" t="str">
            <v>RHES-SHSTG-ELC</v>
          </cell>
          <cell r="B635" t="str">
            <v>VAR_fout</v>
          </cell>
          <cell r="C635" t="str">
            <v>AUX_RHES-SHSTG-ELC_OUT</v>
          </cell>
          <cell r="H635">
            <v>7.2064150402514644E-4</v>
          </cell>
          <cell r="I635">
            <v>2.1897849212151763E-4</v>
          </cell>
          <cell r="J635">
            <v>6.9167064893507448E-5</v>
          </cell>
        </row>
        <row r="636">
          <cell r="A636" t="str">
            <v>RHES-SHSTG-ELC</v>
          </cell>
          <cell r="B636" t="str">
            <v>VAR_fin</v>
          </cell>
          <cell r="C636" t="str">
            <v>RHES-SHAELCB</v>
          </cell>
          <cell r="H636">
            <v>7.4374722073750738E-4</v>
          </cell>
          <cell r="I636">
            <v>2.506902479199564E-4</v>
          </cell>
          <cell r="J636">
            <v>1.1666388049223051E-4</v>
          </cell>
        </row>
        <row r="637">
          <cell r="A637" t="str">
            <v>RHES-SHSTG-ELC</v>
          </cell>
          <cell r="B637" t="str">
            <v>VAR_ncap</v>
          </cell>
          <cell r="C637" t="str">
            <v>-</v>
          </cell>
          <cell r="H637">
            <v>8.0830286433397397E-4</v>
          </cell>
          <cell r="I637">
            <v>4.5924609975724799E-4</v>
          </cell>
          <cell r="J637">
            <v>1.5642717791093099E-4</v>
          </cell>
        </row>
        <row r="638">
          <cell r="A638" t="str">
            <v>RHES-SHSTG-ELC</v>
          </cell>
          <cell r="B638" t="str">
            <v>VAR_cap</v>
          </cell>
          <cell r="C638" t="str">
            <v>-</v>
          </cell>
          <cell r="H638">
            <v>3.1550366512380149E-4</v>
          </cell>
          <cell r="I638">
            <v>8.7201943252409849E-5</v>
          </cell>
          <cell r="J638">
            <v>2.6004433505430924E-5</v>
          </cell>
        </row>
        <row r="639">
          <cell r="A639" t="str">
            <v>RHES-SHCONBR4</v>
          </cell>
          <cell r="B639" t="str">
            <v>VAR_fout</v>
          </cell>
          <cell r="C639" t="str">
            <v>RHES-SHCON</v>
          </cell>
          <cell r="H639">
            <v>0.42365458322732752</v>
          </cell>
          <cell r="I639">
            <v>0.42110702995581362</v>
          </cell>
          <cell r="J639">
            <v>0.24726604248890374</v>
          </cell>
        </row>
        <row r="640">
          <cell r="A640" t="str">
            <v>RHES-SHCONBR4</v>
          </cell>
          <cell r="B640" t="str">
            <v>VAR_fin</v>
          </cell>
          <cell r="C640" t="str">
            <v>CON</v>
          </cell>
          <cell r="H640">
            <v>0.42365458322732752</v>
          </cell>
          <cell r="I640">
            <v>0.42110702995581362</v>
          </cell>
          <cell r="J640">
            <v>0.24726604248890374</v>
          </cell>
        </row>
        <row r="641">
          <cell r="A641" t="str">
            <v>RHES-SHCONBR4</v>
          </cell>
          <cell r="B641" t="str">
            <v>VAR_ncap</v>
          </cell>
          <cell r="C641" t="str">
            <v>-</v>
          </cell>
          <cell r="H641">
            <v>7.4468727637330996E-6</v>
          </cell>
          <cell r="I641">
            <v>8.5948852723596803E-6</v>
          </cell>
          <cell r="J641">
            <v>2.7441267432055901E-5</v>
          </cell>
        </row>
        <row r="642">
          <cell r="A642" t="str">
            <v>RHES-SHCONBR4</v>
          </cell>
          <cell r="B642" t="str">
            <v>VAR_cap</v>
          </cell>
          <cell r="C642" t="str">
            <v>-</v>
          </cell>
          <cell r="H642">
            <v>3.4494508811899589E-2</v>
          </cell>
          <cell r="I642">
            <v>3.4498654733323274E-2</v>
          </cell>
          <cell r="J642">
            <v>1.9986076517388766E-2</v>
          </cell>
        </row>
        <row r="643">
          <cell r="A643" t="str">
            <v>ITOT-SWHCONBR6</v>
          </cell>
          <cell r="B643" t="str">
            <v>VAR_fout</v>
          </cell>
          <cell r="C643" t="str">
            <v>ITOT-SWHC</v>
          </cell>
          <cell r="I643">
            <v>1.452409922559913E-2</v>
          </cell>
          <cell r="J643">
            <v>1.4154608557017105E-2</v>
          </cell>
        </row>
        <row r="644">
          <cell r="A644" t="str">
            <v>ITOT-SWHCONBR6</v>
          </cell>
          <cell r="B644" t="str">
            <v>VAR_fin</v>
          </cell>
          <cell r="C644" t="str">
            <v>CON</v>
          </cell>
          <cell r="I644">
            <v>1.452409922559913E-2</v>
          </cell>
          <cell r="J644">
            <v>1.4154608557017105E-2</v>
          </cell>
        </row>
        <row r="645">
          <cell r="A645" t="str">
            <v>ITOT-SWHCONBR6</v>
          </cell>
          <cell r="B645" t="str">
            <v>VAR_ncap</v>
          </cell>
          <cell r="C645" t="str">
            <v>-</v>
          </cell>
          <cell r="I645">
            <v>7.0573201844662198E-4</v>
          </cell>
          <cell r="J645">
            <v>2.13345232418646E-4</v>
          </cell>
        </row>
        <row r="646">
          <cell r="A646" t="str">
            <v>ITOT-SWHCONBR6</v>
          </cell>
          <cell r="B646" t="str">
            <v>VAR_cap</v>
          </cell>
          <cell r="C646" t="str">
            <v>-</v>
          </cell>
          <cell r="I646">
            <v>7.0573201844662198E-4</v>
          </cell>
          <cell r="J646">
            <v>7.2551861707784702E-4</v>
          </cell>
        </row>
        <row r="647">
          <cell r="A647" t="str">
            <v>RHNM-SHNGAHP</v>
          </cell>
          <cell r="B647" t="str">
            <v>VAR_fout</v>
          </cell>
          <cell r="C647" t="str">
            <v>CO2_R</v>
          </cell>
          <cell r="H647">
            <v>23.948426218948299</v>
          </cell>
          <cell r="I647">
            <v>29.7803582096805</v>
          </cell>
          <cell r="J647">
            <v>33.360472249971103</v>
          </cell>
        </row>
        <row r="648">
          <cell r="A648" t="str">
            <v>RHNM-SHNGAHP</v>
          </cell>
          <cell r="B648" t="str">
            <v>VAR_fout</v>
          </cell>
          <cell r="C648" t="str">
            <v>RHNM-SHANGAH</v>
          </cell>
          <cell r="H648">
            <v>0.86226512794431343</v>
          </cell>
          <cell r="I648">
            <v>1.0901816343246944</v>
          </cell>
          <cell r="J648">
            <v>1.2554199228274847</v>
          </cell>
        </row>
        <row r="649">
          <cell r="A649" t="str">
            <v>RHNM-SHNGAHP</v>
          </cell>
          <cell r="B649" t="str">
            <v>VAR_fin</v>
          </cell>
          <cell r="C649" t="str">
            <v>RNGA</v>
          </cell>
          <cell r="H649">
            <v>0.42461748615156536</v>
          </cell>
          <cell r="I649">
            <v>0.52802053563263274</v>
          </cell>
          <cell r="J649">
            <v>0.59149773492856594</v>
          </cell>
        </row>
        <row r="650">
          <cell r="A650" t="str">
            <v>RHNM-SHNGAHP</v>
          </cell>
          <cell r="B650" t="str">
            <v>VAR_fin</v>
          </cell>
          <cell r="C650" t="str">
            <v>RHNMELCHPC</v>
          </cell>
          <cell r="H650">
            <v>0.86226512794431343</v>
          </cell>
          <cell r="I650">
            <v>1.0901816343246944</v>
          </cell>
          <cell r="J650">
            <v>1.2554199228274847</v>
          </cell>
        </row>
        <row r="651">
          <cell r="A651" t="str">
            <v>RHNM-SHNGAHP</v>
          </cell>
          <cell r="B651" t="str">
            <v>VAR_ncap</v>
          </cell>
          <cell r="C651" t="str">
            <v>-</v>
          </cell>
          <cell r="H651">
            <v>2.2995714931981499E-2</v>
          </cell>
          <cell r="I651">
            <v>4.51812046074773E-2</v>
          </cell>
          <cell r="J651">
            <v>5.7662682203496601E-2</v>
          </cell>
        </row>
        <row r="652">
          <cell r="A652" t="str">
            <v>RHNM-SHNGAHP</v>
          </cell>
          <cell r="B652" t="str">
            <v>VAR_cap</v>
          </cell>
          <cell r="C652" t="str">
            <v>-</v>
          </cell>
          <cell r="H652">
            <v>7.1926218134356998E-2</v>
          </cell>
          <cell r="I652">
            <v>8.8461654245335544E-2</v>
          </cell>
          <cell r="J652">
            <v>0.10016581529770413</v>
          </cell>
        </row>
        <row r="653">
          <cell r="A653" t="str">
            <v>D-SCOM_KEV_WOD_ELC_CHP</v>
          </cell>
          <cell r="B653" t="str">
            <v>VAR_fout</v>
          </cell>
          <cell r="C653" t="str">
            <v>ELC5</v>
          </cell>
          <cell r="H653">
            <v>1.6184677631894906E-2</v>
          </cell>
          <cell r="I653">
            <v>1.6099521040815634E-2</v>
          </cell>
          <cell r="J653">
            <v>7.208466840171744E-3</v>
          </cell>
        </row>
        <row r="654">
          <cell r="A654" t="str">
            <v>D-SCOM_KEV_WOD_ELC_CHP</v>
          </cell>
          <cell r="B654" t="str">
            <v>VAR_fout</v>
          </cell>
          <cell r="C654" t="str">
            <v>SCOM_ELC</v>
          </cell>
          <cell r="H654">
            <v>2.3917321457048654E-2</v>
          </cell>
          <cell r="I654">
            <v>2.8334774211269214E-2</v>
          </cell>
          <cell r="J654">
            <v>9.7127030821500711E-3</v>
          </cell>
        </row>
        <row r="655">
          <cell r="A655" t="str">
            <v>D-SCOM_KEV_WOD_ELC_CHP</v>
          </cell>
          <cell r="B655" t="str">
            <v>VAR_fin</v>
          </cell>
          <cell r="C655" t="str">
            <v>SCOM_KEV_WOD_ELC_CHP</v>
          </cell>
          <cell r="H655">
            <v>3.9596256347003984E-2</v>
          </cell>
          <cell r="I655">
            <v>4.3958409576891642E-2</v>
          </cell>
          <cell r="J655">
            <v>1.6503721029370137E-2</v>
          </cell>
        </row>
        <row r="656">
          <cell r="A656" t="str">
            <v>RHES-SHCONBR5</v>
          </cell>
          <cell r="B656" t="str">
            <v>VAR_fout</v>
          </cell>
          <cell r="C656" t="str">
            <v>RHES-SHCON</v>
          </cell>
          <cell r="H656">
            <v>2.1763812043815788E-2</v>
          </cell>
          <cell r="I656">
            <v>2.0226479401022939E-2</v>
          </cell>
          <cell r="J656">
            <v>1.3839433329165561E-2</v>
          </cell>
        </row>
        <row r="657">
          <cell r="A657" t="str">
            <v>RHES-SHCONBR5</v>
          </cell>
          <cell r="B657" t="str">
            <v>VAR_fin</v>
          </cell>
          <cell r="C657" t="str">
            <v>CON</v>
          </cell>
          <cell r="H657">
            <v>2.1763812043815788E-2</v>
          </cell>
          <cell r="I657">
            <v>2.0226479401022939E-2</v>
          </cell>
          <cell r="J657">
            <v>1.3839433329165561E-2</v>
          </cell>
        </row>
        <row r="658">
          <cell r="A658" t="str">
            <v>RHES-SHCONBR5</v>
          </cell>
          <cell r="B658" t="str">
            <v>VAR_ncap</v>
          </cell>
          <cell r="C658" t="str">
            <v>-</v>
          </cell>
          <cell r="H658">
            <v>5.8421378946392701E-6</v>
          </cell>
          <cell r="I658">
            <v>6.6973201517398301E-6</v>
          </cell>
          <cell r="J658">
            <v>1.0372278481304401E-5</v>
          </cell>
        </row>
        <row r="659">
          <cell r="A659" t="str">
            <v>RHES-SHCONBR5</v>
          </cell>
          <cell r="B659" t="str">
            <v>VAR_cap</v>
          </cell>
          <cell r="C659" t="str">
            <v>-</v>
          </cell>
          <cell r="H659">
            <v>1.8227648618451462E-3</v>
          </cell>
          <cell r="I659">
            <v>1.8265042255137761E-3</v>
          </cell>
          <cell r="J659">
            <v>1.0775742755025621E-3</v>
          </cell>
        </row>
        <row r="660">
          <cell r="A660" t="str">
            <v>RHNS-SHCONBR</v>
          </cell>
          <cell r="B660" t="str">
            <v>VAR_fout</v>
          </cell>
          <cell r="C660" t="str">
            <v>RHNS-SHCON</v>
          </cell>
          <cell r="H660">
            <v>5.3877964779603743E-2</v>
          </cell>
          <cell r="I660">
            <v>5.3261516332524739E-2</v>
          </cell>
          <cell r="J660">
            <v>5.2386968856230315E-2</v>
          </cell>
        </row>
        <row r="661">
          <cell r="A661" t="str">
            <v>RHNS-SHCONBR</v>
          </cell>
          <cell r="B661" t="str">
            <v>VAR_fin</v>
          </cell>
          <cell r="C661" t="str">
            <v>CON</v>
          </cell>
          <cell r="H661">
            <v>5.3877964779603743E-2</v>
          </cell>
          <cell r="I661">
            <v>5.3261516332524739E-2</v>
          </cell>
          <cell r="J661">
            <v>5.2386968856230315E-2</v>
          </cell>
        </row>
        <row r="662">
          <cell r="A662" t="str">
            <v>RHNS-SHCONBR</v>
          </cell>
          <cell r="B662" t="str">
            <v>VAR_ncap</v>
          </cell>
          <cell r="C662" t="str">
            <v>-</v>
          </cell>
          <cell r="H662">
            <v>4.2290000594521601E-5</v>
          </cell>
          <cell r="I662">
            <v>1.18173300711471E-5</v>
          </cell>
          <cell r="J662">
            <v>3.6244967200278502E-6</v>
          </cell>
        </row>
        <row r="663">
          <cell r="A663" t="str">
            <v>RHNS-SHCONBR</v>
          </cell>
          <cell r="B663" t="str">
            <v>VAR_cap</v>
          </cell>
          <cell r="C663" t="str">
            <v>-</v>
          </cell>
          <cell r="H663">
            <v>3.8220506667833091E-3</v>
          </cell>
          <cell r="I663">
            <v>3.8323258057506126E-3</v>
          </cell>
          <cell r="J663">
            <v>3.838947231265761E-3</v>
          </cell>
        </row>
        <row r="664">
          <cell r="A664" t="str">
            <v>D-RHEM_SOLELC</v>
          </cell>
          <cell r="B664" t="str">
            <v>VAR_fout</v>
          </cell>
          <cell r="C664" t="str">
            <v>ELC5</v>
          </cell>
          <cell r="H664">
            <v>3.9779913386949993E-2</v>
          </cell>
          <cell r="I664">
            <v>3.2210647281999613E-2</v>
          </cell>
          <cell r="J664">
            <v>2.2651460295081156E-2</v>
          </cell>
        </row>
        <row r="665">
          <cell r="A665" t="str">
            <v>D-RHEM_SOLELC</v>
          </cell>
          <cell r="B665" t="str">
            <v>VAR_fout</v>
          </cell>
          <cell r="C665" t="str">
            <v>RHEM_ELC</v>
          </cell>
          <cell r="H665">
            <v>1.6773279861742258</v>
          </cell>
          <cell r="I665">
            <v>1.7759912895826901</v>
          </cell>
          <cell r="J665">
            <v>1.9766859823682679</v>
          </cell>
        </row>
        <row r="666">
          <cell r="A666" t="str">
            <v>D-RHEM_SOLELC</v>
          </cell>
          <cell r="B666" t="str">
            <v>VAR_fin</v>
          </cell>
          <cell r="C666" t="str">
            <v>RHEM_SOL_ELC</v>
          </cell>
          <cell r="H666">
            <v>1.7171078995611757</v>
          </cell>
          <cell r="I666">
            <v>1.8082019368646891</v>
          </cell>
          <cell r="J666">
            <v>1.9993374426633495</v>
          </cell>
        </row>
        <row r="667">
          <cell r="A667" t="str">
            <v>ITOT-SWHCONBR7</v>
          </cell>
          <cell r="B667" t="str">
            <v>VAR_fout</v>
          </cell>
          <cell r="C667" t="str">
            <v>ITOT-ELS</v>
          </cell>
          <cell r="J667">
            <v>0.13094059545248671</v>
          </cell>
        </row>
        <row r="668">
          <cell r="A668" t="str">
            <v>ITOT-SWHCONBR7</v>
          </cell>
          <cell r="B668" t="str">
            <v>VAR_fout</v>
          </cell>
          <cell r="C668" t="str">
            <v>ITOT-SWHC</v>
          </cell>
          <cell r="J668">
            <v>2.2833113472679353E-2</v>
          </cell>
        </row>
        <row r="669">
          <cell r="A669" t="str">
            <v>ITOT-SWHCONBR7</v>
          </cell>
          <cell r="B669" t="str">
            <v>VAR_fin</v>
          </cell>
          <cell r="C669" t="str">
            <v>CON</v>
          </cell>
          <cell r="J669">
            <v>0.15377370892516595</v>
          </cell>
        </row>
        <row r="670">
          <cell r="A670" t="str">
            <v>ITOT-SWHCONBR7</v>
          </cell>
          <cell r="B670" t="str">
            <v>VAR_ncap</v>
          </cell>
          <cell r="C670" t="str">
            <v>-</v>
          </cell>
          <cell r="J670">
            <v>8.3427385190635896E-3</v>
          </cell>
        </row>
        <row r="671">
          <cell r="A671" t="str">
            <v>ITOT-SWHCONBR7</v>
          </cell>
          <cell r="B671" t="str">
            <v>VAR_cap</v>
          </cell>
          <cell r="C671" t="str">
            <v>-</v>
          </cell>
          <cell r="J671">
            <v>8.3427385190635896E-3</v>
          </cell>
        </row>
        <row r="672">
          <cell r="A672" t="str">
            <v>RHNS-SHSTG-ELCHP</v>
          </cell>
          <cell r="B672" t="str">
            <v>VAR_fout</v>
          </cell>
          <cell r="C672" t="str">
            <v>RHNS-SHAELCH</v>
          </cell>
          <cell r="H672">
            <v>0.15875303749010924</v>
          </cell>
          <cell r="I672">
            <v>0.2126304806716697</v>
          </cell>
          <cell r="J672">
            <v>0.34380955861308499</v>
          </cell>
        </row>
        <row r="673">
          <cell r="A673" t="str">
            <v>RHNS-SHSTG-ELCHP</v>
          </cell>
          <cell r="B673" t="str">
            <v>VAR_fout</v>
          </cell>
          <cell r="C673" t="str">
            <v>AUX_RHNS-SHSTG-ELCHP_OUT</v>
          </cell>
          <cell r="H673">
            <v>0.15891179052759932</v>
          </cell>
          <cell r="I673">
            <v>0.2128431111523415</v>
          </cell>
          <cell r="J673">
            <v>0.344153368171698</v>
          </cell>
        </row>
        <row r="674">
          <cell r="A674" t="str">
            <v>RHNS-SHSTG-ELCHP</v>
          </cell>
          <cell r="B674" t="str">
            <v>VAR_fin</v>
          </cell>
          <cell r="C674" t="str">
            <v>RHNS-SHAELCH</v>
          </cell>
          <cell r="H674">
            <v>0.15886406650459028</v>
          </cell>
          <cell r="I674">
            <v>0.21286688780164412</v>
          </cell>
          <cell r="J674">
            <v>0.34407083025460089</v>
          </cell>
        </row>
        <row r="675">
          <cell r="A675" t="str">
            <v>RHNS-SHSTG-ELCHP</v>
          </cell>
          <cell r="B675" t="str">
            <v>VAR_ncap</v>
          </cell>
          <cell r="C675" t="str">
            <v>-</v>
          </cell>
          <cell r="H675">
            <v>8.6038555827804408E-3</v>
          </cell>
          <cell r="I675">
            <v>2.0732774102230699E-2</v>
          </cell>
          <cell r="J675">
            <v>2.7224315968793999E-2</v>
          </cell>
        </row>
        <row r="676">
          <cell r="A676" t="str">
            <v>RHNS-SHSTG-ELCHP</v>
          </cell>
          <cell r="B676" t="str">
            <v>VAR_cap</v>
          </cell>
          <cell r="C676" t="str">
            <v>-</v>
          </cell>
          <cell r="H676">
            <v>3.1347780131348327E-2</v>
          </cell>
          <cell r="I676">
            <v>3.6459982528450029E-2</v>
          </cell>
          <cell r="J676">
            <v>4.4392185431363619E-2</v>
          </cell>
        </row>
        <row r="677">
          <cell r="A677" t="str">
            <v>RHNS-SHSOLBR</v>
          </cell>
          <cell r="B677" t="str">
            <v>VAR_fout</v>
          </cell>
          <cell r="C677" t="str">
            <v>RHNS-SHASOL</v>
          </cell>
          <cell r="H677">
            <v>1.0455544027034266E-3</v>
          </cell>
          <cell r="I677">
            <v>8.1743586673565561E-4</v>
          </cell>
          <cell r="J677">
            <v>1.3894926702842164E-3</v>
          </cell>
        </row>
        <row r="678">
          <cell r="A678" t="str">
            <v>RHNS-SHSOLBR</v>
          </cell>
          <cell r="B678" t="str">
            <v>VAR_fin</v>
          </cell>
          <cell r="C678" t="str">
            <v>SOL</v>
          </cell>
          <cell r="H678">
            <v>1.0455544027034266E-3</v>
          </cell>
          <cell r="I678">
            <v>8.1743586673565561E-4</v>
          </cell>
          <cell r="J678">
            <v>1.3894926702842164E-3</v>
          </cell>
        </row>
        <row r="679">
          <cell r="A679" t="str">
            <v>RHNS-SHSOLBR</v>
          </cell>
          <cell r="B679" t="str">
            <v>VAR_ncap</v>
          </cell>
          <cell r="C679" t="str">
            <v>-</v>
          </cell>
          <cell r="H679">
            <v>1.6761341888097699E-4</v>
          </cell>
          <cell r="I679">
            <v>1.4551120224632001E-3</v>
          </cell>
          <cell r="J679">
            <v>2.9903299579131701E-3</v>
          </cell>
        </row>
        <row r="680">
          <cell r="A680" t="str">
            <v>RHNS-SHSOLBR</v>
          </cell>
          <cell r="B680" t="str">
            <v>VAR_cap</v>
          </cell>
          <cell r="C680" t="str">
            <v>-</v>
          </cell>
          <cell r="H680">
            <v>1.2253116794013143E-2</v>
          </cell>
          <cell r="I680">
            <v>6.1644682894803435E-3</v>
          </cell>
          <cell r="J680">
            <v>4.101940918310008E-3</v>
          </cell>
        </row>
        <row r="681">
          <cell r="A681" t="str">
            <v>RHES-SHPLTBR</v>
          </cell>
          <cell r="B681" t="str">
            <v>VAR_fout</v>
          </cell>
          <cell r="C681" t="str">
            <v>RHES-SHPLT</v>
          </cell>
          <cell r="H681">
            <v>7.9326987559388176E-2</v>
          </cell>
          <cell r="I681">
            <v>8.4440396732310824E-2</v>
          </cell>
          <cell r="J681">
            <v>7.3314253307727867E-2</v>
          </cell>
        </row>
        <row r="682">
          <cell r="A682" t="str">
            <v>RHES-SHPLTBR</v>
          </cell>
          <cell r="B682" t="str">
            <v>VAR_fin</v>
          </cell>
          <cell r="C682" t="str">
            <v>RPLT</v>
          </cell>
          <cell r="H682">
            <v>0.10654430342393297</v>
          </cell>
          <cell r="I682">
            <v>0.11297515900164509</v>
          </cell>
          <cell r="J682">
            <v>9.6630614730107825E-2</v>
          </cell>
        </row>
        <row r="683">
          <cell r="A683" t="str">
            <v>RHES-SHPLTBR</v>
          </cell>
          <cell r="B683" t="str">
            <v>VAR_ncap</v>
          </cell>
          <cell r="C683" t="str">
            <v>-</v>
          </cell>
          <cell r="H683">
            <v>2.4242642252980898E-3</v>
          </cell>
          <cell r="I683">
            <v>4.8751518374385103E-3</v>
          </cell>
          <cell r="J683">
            <v>1.65263685498131E-3</v>
          </cell>
        </row>
        <row r="684">
          <cell r="A684" t="str">
            <v>RHES-SHPLTBR</v>
          </cell>
          <cell r="B684" t="str">
            <v>VAR_cap</v>
          </cell>
          <cell r="C684" t="str">
            <v>-</v>
          </cell>
          <cell r="H684">
            <v>7.0954125965853009E-3</v>
          </cell>
          <cell r="I684">
            <v>7.3283702934104304E-3</v>
          </cell>
          <cell r="J684">
            <v>6.2096161930291728E-3</v>
          </cell>
        </row>
        <row r="685">
          <cell r="A685" t="str">
            <v>RHES-SHCONBR6</v>
          </cell>
          <cell r="B685" t="str">
            <v>VAR_fout</v>
          </cell>
          <cell r="C685" t="str">
            <v>RHES-SHCON</v>
          </cell>
          <cell r="H685">
            <v>7.10829588680475E-3</v>
          </cell>
          <cell r="I685">
            <v>6.1758657186460628E-3</v>
          </cell>
          <cell r="J685">
            <v>4.6898208305340061E-3</v>
          </cell>
        </row>
        <row r="686">
          <cell r="A686" t="str">
            <v>RHES-SHCONBR6</v>
          </cell>
          <cell r="B686" t="str">
            <v>VAR_fin</v>
          </cell>
          <cell r="C686" t="str">
            <v>CON</v>
          </cell>
          <cell r="H686">
            <v>7.10829588680475E-3</v>
          </cell>
          <cell r="I686">
            <v>6.1758657186460628E-3</v>
          </cell>
          <cell r="J686">
            <v>4.6898208305340061E-3</v>
          </cell>
        </row>
        <row r="687">
          <cell r="A687" t="str">
            <v>RHES-SHCONBR6</v>
          </cell>
          <cell r="B687" t="str">
            <v>VAR_ncap</v>
          </cell>
          <cell r="C687" t="str">
            <v>-</v>
          </cell>
          <cell r="H687">
            <v>4.8235184866495099E-6</v>
          </cell>
          <cell r="I687">
            <v>4.5766203616934201E-6</v>
          </cell>
          <cell r="J687">
            <v>5.7587667569649797E-6</v>
          </cell>
        </row>
        <row r="688">
          <cell r="A688" t="str">
            <v>RHES-SHCONBR6</v>
          </cell>
          <cell r="B688" t="str">
            <v>VAR_cap</v>
          </cell>
          <cell r="C688" t="str">
            <v>-</v>
          </cell>
          <cell r="H688">
            <v>4.9258709997599727E-4</v>
          </cell>
          <cell r="I688">
            <v>4.9565855164118884E-4</v>
          </cell>
          <cell r="J688">
            <v>3.0125852011721692E-4</v>
          </cell>
        </row>
        <row r="689">
          <cell r="A689" t="str">
            <v>RHSA-WHPLTBR</v>
          </cell>
          <cell r="B689" t="str">
            <v>VAR_fout</v>
          </cell>
          <cell r="C689" t="str">
            <v>RHSA-WHPLT</v>
          </cell>
          <cell r="H689">
            <v>0.1803230518600768</v>
          </cell>
          <cell r="I689">
            <v>0.20433437551537592</v>
          </cell>
          <cell r="J689">
            <v>0.1995508794206324</v>
          </cell>
        </row>
        <row r="690">
          <cell r="A690" t="str">
            <v>RHSA-WHPLTBR</v>
          </cell>
          <cell r="B690" t="str">
            <v>VAR_fin</v>
          </cell>
          <cell r="C690" t="str">
            <v>RPLT</v>
          </cell>
          <cell r="H690">
            <v>0.38121817025529275</v>
          </cell>
          <cell r="I690">
            <v>0.4247386400874455</v>
          </cell>
          <cell r="J690">
            <v>0.40205986989096248</v>
          </cell>
        </row>
        <row r="691">
          <cell r="A691" t="str">
            <v>RHSA-WHPLTBR</v>
          </cell>
          <cell r="B691" t="str">
            <v>VAR_ncap</v>
          </cell>
          <cell r="C691" t="str">
            <v>-</v>
          </cell>
          <cell r="H691">
            <v>9.1220938957936697E-3</v>
          </cell>
          <cell r="I691">
            <v>5.4025000829235901E-3</v>
          </cell>
          <cell r="J691">
            <v>6.2502999535769804E-3</v>
          </cell>
        </row>
        <row r="692">
          <cell r="A692" t="str">
            <v>RHSA-WHPLTBR</v>
          </cell>
          <cell r="B692" t="str">
            <v>VAR_cap</v>
          </cell>
          <cell r="C692" t="str">
            <v>-</v>
          </cell>
          <cell r="H692">
            <v>1.3236539280474692E-2</v>
          </cell>
          <cell r="I692">
            <v>1.4619021333642648E-2</v>
          </cell>
          <cell r="J692">
            <v>1.4018410221695985E-2</v>
          </cell>
        </row>
        <row r="693">
          <cell r="A693" t="str">
            <v>ITOT-SWHCONBR8</v>
          </cell>
          <cell r="B693" t="str">
            <v>VAR_fout</v>
          </cell>
          <cell r="C693" t="str">
            <v>ITOT-ELS</v>
          </cell>
          <cell r="J693">
            <v>2.6171832266074688E-3</v>
          </cell>
        </row>
        <row r="694">
          <cell r="A694" t="str">
            <v>ITOT-SWHCONBR8</v>
          </cell>
          <cell r="B694" t="str">
            <v>VAR_fout</v>
          </cell>
          <cell r="C694" t="str">
            <v>ITOT-SWHC</v>
          </cell>
          <cell r="J694">
            <v>1.0104998701609967E-2</v>
          </cell>
        </row>
        <row r="695">
          <cell r="A695" t="str">
            <v>ITOT-SWHCONBR8</v>
          </cell>
          <cell r="B695" t="str">
            <v>VAR_fin</v>
          </cell>
          <cell r="C695" t="str">
            <v>CON</v>
          </cell>
          <cell r="J695">
            <v>1.2722181928217445E-2</v>
          </cell>
        </row>
        <row r="696">
          <cell r="A696" t="str">
            <v>ITOT-SWHCONBR8</v>
          </cell>
          <cell r="B696" t="str">
            <v>VAR_ncap</v>
          </cell>
          <cell r="C696" t="str">
            <v>-</v>
          </cell>
          <cell r="J696">
            <v>6.3187997635734698E-4</v>
          </cell>
        </row>
        <row r="697">
          <cell r="A697" t="str">
            <v>ITOT-SWHCONBR8</v>
          </cell>
          <cell r="B697" t="str">
            <v>VAR_cap</v>
          </cell>
          <cell r="C697" t="str">
            <v>-</v>
          </cell>
          <cell r="J697">
            <v>6.3187997635734698E-4</v>
          </cell>
        </row>
        <row r="698">
          <cell r="A698" t="str">
            <v>D-SCOM_KEV_HFC_ELC_CHP</v>
          </cell>
          <cell r="B698" t="str">
            <v>VAR_fout</v>
          </cell>
          <cell r="C698" t="str">
            <v>ELC5</v>
          </cell>
          <cell r="H698">
            <v>2.4411840639096381E-2</v>
          </cell>
          <cell r="I698">
            <v>2.2766987037649584E-2</v>
          </cell>
          <cell r="J698">
            <v>1.5373852352212704E-2</v>
          </cell>
        </row>
        <row r="699">
          <cell r="A699" t="str">
            <v>D-SCOM_KEV_HFC_ELC_CHP</v>
          </cell>
          <cell r="B699" t="str">
            <v>VAR_fout</v>
          </cell>
          <cell r="C699" t="str">
            <v>SCOM_ELC</v>
          </cell>
          <cell r="H699">
            <v>5.1201477245978497E-2</v>
          </cell>
          <cell r="I699">
            <v>5.1768144512846469E-2</v>
          </cell>
          <cell r="J699">
            <v>3.4357158645157711E-2</v>
          </cell>
        </row>
        <row r="700">
          <cell r="A700" t="str">
            <v>D-SCOM_KEV_HFC_ELC_CHP</v>
          </cell>
          <cell r="B700" t="str">
            <v>VAR_fin</v>
          </cell>
          <cell r="C700" t="str">
            <v>SCOM_KEV_HFC_ELC_CHP</v>
          </cell>
          <cell r="H700">
            <v>7.5101338387720609E-2</v>
          </cell>
          <cell r="I700">
            <v>7.4366813775973623E-2</v>
          </cell>
          <cell r="J700">
            <v>4.9353726941761274E-2</v>
          </cell>
        </row>
        <row r="701">
          <cell r="A701" t="str">
            <v>D-EH2R</v>
          </cell>
          <cell r="B701" t="str">
            <v>VAR_fout</v>
          </cell>
          <cell r="C701" t="str">
            <v>EH2</v>
          </cell>
          <cell r="I701">
            <v>0.11870655787969912</v>
          </cell>
          <cell r="J701">
            <v>0.16612443061686111</v>
          </cell>
        </row>
        <row r="702">
          <cell r="A702" t="str">
            <v>D-EH2R</v>
          </cell>
          <cell r="B702" t="str">
            <v>VAR_fin</v>
          </cell>
          <cell r="C702" t="str">
            <v>H2</v>
          </cell>
          <cell r="I702">
            <v>0.11870655787969912</v>
          </cell>
          <cell r="J702">
            <v>0.16612443061686111</v>
          </cell>
        </row>
        <row r="703">
          <cell r="A703" t="str">
            <v>D-EH2R</v>
          </cell>
          <cell r="B703" t="str">
            <v>VAR_ncap</v>
          </cell>
          <cell r="C703" t="str">
            <v>-</v>
          </cell>
          <cell r="H703">
            <v>6.8896206571227597E-5</v>
          </cell>
          <cell r="I703">
            <v>1.45651223448094E-2</v>
          </cell>
          <cell r="J703">
            <v>7.9150077358288197E-3</v>
          </cell>
        </row>
        <row r="704">
          <cell r="A704" t="str">
            <v>D-EH2R</v>
          </cell>
          <cell r="B704" t="str">
            <v>VAR_cap</v>
          </cell>
          <cell r="C704" t="str">
            <v>-</v>
          </cell>
          <cell r="H704">
            <v>6.8896206571227597E-5</v>
          </cell>
          <cell r="I704">
            <v>1.4577325373422699E-2</v>
          </cell>
          <cell r="J704">
            <v>1.29038716003568E-2</v>
          </cell>
        </row>
        <row r="705">
          <cell r="A705" t="str">
            <v>SCOM-ELCSPECADV</v>
          </cell>
          <cell r="B705" t="str">
            <v>VAR_fout</v>
          </cell>
          <cell r="C705" t="str">
            <v>SCOM-ELS</v>
          </cell>
          <cell r="H705">
            <v>8.9934845729225046</v>
          </cell>
          <cell r="I705">
            <v>10.968142937248402</v>
          </cell>
          <cell r="J705">
            <v>13.036632885933065</v>
          </cell>
        </row>
        <row r="706">
          <cell r="A706" t="str">
            <v>SCOM-ELCSPECADV</v>
          </cell>
          <cell r="B706" t="str">
            <v>VAR_fin</v>
          </cell>
          <cell r="C706" t="str">
            <v>SCOM_ELC</v>
          </cell>
          <cell r="H706">
            <v>5.9956563819483373</v>
          </cell>
          <cell r="I706">
            <v>7.3120952914989399</v>
          </cell>
          <cell r="J706">
            <v>8.6910885906220408</v>
          </cell>
        </row>
        <row r="707">
          <cell r="A707" t="str">
            <v>SCOM-ELCSPECADV</v>
          </cell>
          <cell r="B707" t="str">
            <v>VAR_ncap</v>
          </cell>
          <cell r="C707" t="str">
            <v>-</v>
          </cell>
          <cell r="H707">
            <v>0.22887501574626101</v>
          </cell>
          <cell r="I707">
            <v>0.20872566183587599</v>
          </cell>
          <cell r="J707">
            <v>0.46921727968760901</v>
          </cell>
        </row>
        <row r="708">
          <cell r="A708" t="str">
            <v>SCOM-ELCSPECADV</v>
          </cell>
          <cell r="B708" t="str">
            <v>VAR_cap</v>
          </cell>
          <cell r="C708" t="str">
            <v>-</v>
          </cell>
          <cell r="H708">
            <v>0.95061849049483305</v>
          </cell>
          <cell r="I708">
            <v>1.1593316129759061</v>
          </cell>
          <cell r="J708">
            <v>1.3779618993888711</v>
          </cell>
        </row>
        <row r="709">
          <cell r="A709" t="str">
            <v>RHSA-WHLTHRD</v>
          </cell>
          <cell r="B709" t="str">
            <v>VAR_fout</v>
          </cell>
          <cell r="C709" t="str">
            <v>RHSA-WHLTHRD</v>
          </cell>
          <cell r="H709">
            <v>1.5123216953940957</v>
          </cell>
          <cell r="I709">
            <v>1.6793951345880853</v>
          </cell>
          <cell r="J709">
            <v>1.7663794425822861</v>
          </cell>
        </row>
        <row r="710">
          <cell r="A710" t="str">
            <v>RHSA-WHLTHRD</v>
          </cell>
          <cell r="B710" t="str">
            <v>VAR_fin</v>
          </cell>
          <cell r="C710" t="str">
            <v>RHSA_LTH</v>
          </cell>
          <cell r="H710">
            <v>2.6745132417549269</v>
          </cell>
          <cell r="I710">
            <v>2.9315957330815188</v>
          </cell>
          <cell r="J710">
            <v>3.0117982522794029</v>
          </cell>
        </row>
        <row r="711">
          <cell r="A711" t="str">
            <v>RHSA-WHLTHRD</v>
          </cell>
          <cell r="B711" t="str">
            <v>VAR_ncap</v>
          </cell>
          <cell r="C711" t="str">
            <v>-</v>
          </cell>
          <cell r="H711">
            <v>8.0642852798134601E-2</v>
          </cell>
          <cell r="I711">
            <v>8.4802604954897901E-2</v>
          </cell>
          <cell r="J711">
            <v>0.111325834371427</v>
          </cell>
        </row>
        <row r="712">
          <cell r="A712" t="str">
            <v>RHSA-WHLTHRD</v>
          </cell>
          <cell r="B712" t="str">
            <v>VAR_cap</v>
          </cell>
          <cell r="C712" t="str">
            <v>-</v>
          </cell>
          <cell r="H712">
            <v>0.16030199781912097</v>
          </cell>
          <cell r="I712">
            <v>0.16820773850621701</v>
          </cell>
          <cell r="J712">
            <v>0.18902723909686109</v>
          </cell>
        </row>
        <row r="713">
          <cell r="A713" t="str">
            <v>RHES-SHCONBR7</v>
          </cell>
          <cell r="B713" t="str">
            <v>VAR_fout</v>
          </cell>
          <cell r="C713" t="str">
            <v>RHES-SHCON</v>
          </cell>
          <cell r="H713">
            <v>6.8177701271117204E-3</v>
          </cell>
          <cell r="I713">
            <v>5.9038305949067338E-3</v>
          </cell>
          <cell r="J713">
            <v>4.4932363863831575E-3</v>
          </cell>
        </row>
        <row r="714">
          <cell r="A714" t="str">
            <v>RHES-SHCONBR7</v>
          </cell>
          <cell r="B714" t="str">
            <v>VAR_fin</v>
          </cell>
          <cell r="C714" t="str">
            <v>CON</v>
          </cell>
          <cell r="H714">
            <v>6.8177701271117204E-3</v>
          </cell>
          <cell r="I714">
            <v>5.9038305949067338E-3</v>
          </cell>
          <cell r="J714">
            <v>4.4932363863831575E-3</v>
          </cell>
        </row>
        <row r="715">
          <cell r="A715" t="str">
            <v>RHES-SHCONBR7</v>
          </cell>
          <cell r="B715" t="str">
            <v>VAR_ncap</v>
          </cell>
          <cell r="C715" t="str">
            <v>-</v>
          </cell>
          <cell r="H715">
            <v>4.7792628247705797E-6</v>
          </cell>
          <cell r="I715">
            <v>4.5075471754472903E-6</v>
          </cell>
          <cell r="J715">
            <v>5.4148013420022101E-6</v>
          </cell>
        </row>
        <row r="716">
          <cell r="A716" t="str">
            <v>RHES-SHCONBR7</v>
          </cell>
          <cell r="B716" t="str">
            <v>VAR_cap</v>
          </cell>
          <cell r="C716" t="str">
            <v>-</v>
          </cell>
          <cell r="H716">
            <v>4.6371906484760138E-4</v>
          </cell>
          <cell r="I716">
            <v>4.6676382953053972E-4</v>
          </cell>
          <cell r="J716">
            <v>2.8415742850120224E-4</v>
          </cell>
        </row>
        <row r="717">
          <cell r="A717" t="str">
            <v>ITOT-SWHCONBR9</v>
          </cell>
          <cell r="B717" t="str">
            <v>VAR_fout</v>
          </cell>
          <cell r="C717" t="str">
            <v>ITOT-ELS</v>
          </cell>
          <cell r="J717">
            <v>1.2347367118200809E-3</v>
          </cell>
        </row>
        <row r="718">
          <cell r="A718" t="str">
            <v>ITOT-SWHCONBR9</v>
          </cell>
          <cell r="B718" t="str">
            <v>VAR_fout</v>
          </cell>
          <cell r="C718" t="str">
            <v>ITOT-SWHC</v>
          </cell>
          <cell r="J718">
            <v>7.1664045138857381E-3</v>
          </cell>
        </row>
        <row r="719">
          <cell r="A719" t="str">
            <v>ITOT-SWHCONBR9</v>
          </cell>
          <cell r="B719" t="str">
            <v>VAR_fin</v>
          </cell>
          <cell r="C719" t="str">
            <v>CON</v>
          </cell>
          <cell r="J719">
            <v>8.4011412257058195E-3</v>
          </cell>
        </row>
        <row r="720">
          <cell r="A720" t="str">
            <v>ITOT-SWHCONBR9</v>
          </cell>
          <cell r="B720" t="str">
            <v>VAR_ncap</v>
          </cell>
          <cell r="C720" t="str">
            <v>-</v>
          </cell>
          <cell r="J720">
            <v>3.9672870077159098E-4</v>
          </cell>
        </row>
        <row r="721">
          <cell r="A721" t="str">
            <v>ITOT-SWHCONBR9</v>
          </cell>
          <cell r="B721" t="str">
            <v>VAR_cap</v>
          </cell>
          <cell r="C721" t="str">
            <v>-</v>
          </cell>
          <cell r="J721">
            <v>3.9672870077159098E-4</v>
          </cell>
        </row>
        <row r="722">
          <cell r="A722" t="str">
            <v>SCOM-SHPLTBR</v>
          </cell>
          <cell r="B722" t="str">
            <v>VAR_fout</v>
          </cell>
          <cell r="C722" t="str">
            <v>SCOM-SHPLT</v>
          </cell>
          <cell r="H722">
            <v>0.90296054971801365</v>
          </cell>
          <cell r="I722">
            <v>0.97693871890060668</v>
          </cell>
          <cell r="J722">
            <v>0.81884932433895097</v>
          </cell>
        </row>
        <row r="723">
          <cell r="A723" t="str">
            <v>SCOM-SHPLTBR</v>
          </cell>
          <cell r="B723" t="str">
            <v>VAR_fin</v>
          </cell>
          <cell r="C723" t="str">
            <v>SCOMPLTBRC</v>
          </cell>
          <cell r="H723">
            <v>0.90296054971801365</v>
          </cell>
          <cell r="I723">
            <v>0.97693871890060668</v>
          </cell>
          <cell r="J723">
            <v>0.81884932433895097</v>
          </cell>
        </row>
        <row r="724">
          <cell r="A724" t="str">
            <v>SCOM-SHPLTBR</v>
          </cell>
          <cell r="B724" t="str">
            <v>VAR_fin</v>
          </cell>
          <cell r="C724" t="str">
            <v>SPLT</v>
          </cell>
          <cell r="H724">
            <v>1.3469957502456191</v>
          </cell>
          <cell r="I724">
            <v>1.4544242339465883</v>
          </cell>
          <cell r="J724">
            <v>1.2190675609720893</v>
          </cell>
        </row>
        <row r="725">
          <cell r="A725" t="str">
            <v>SCOM-SHPLTBR</v>
          </cell>
          <cell r="B725" t="str">
            <v>VAR_ncap</v>
          </cell>
          <cell r="C725" t="str">
            <v>-</v>
          </cell>
          <cell r="H725">
            <v>4.5787292742249103E-2</v>
          </cell>
          <cell r="I725">
            <v>3.4399370258575E-2</v>
          </cell>
          <cell r="J725">
            <v>2.50074755933751E-2</v>
          </cell>
        </row>
        <row r="726">
          <cell r="A726" t="str">
            <v>SCOM-SHPLTBR</v>
          </cell>
          <cell r="B726" t="str">
            <v>VAR_cap</v>
          </cell>
          <cell r="C726" t="str">
            <v>-</v>
          </cell>
          <cell r="H726">
            <v>7.7203542997585195E-2</v>
          </cell>
          <cell r="I726">
            <v>8.0357338088258373E-2</v>
          </cell>
          <cell r="J726">
            <v>6.9314613228217845E-2</v>
          </cell>
        </row>
        <row r="727">
          <cell r="A727" t="str">
            <v>ITOT-SWHELCHP</v>
          </cell>
          <cell r="B727" t="str">
            <v>VAR_fout</v>
          </cell>
          <cell r="C727" t="str">
            <v>ITOT-SWHAELCH</v>
          </cell>
          <cell r="H727">
            <v>8.1214340937963012</v>
          </cell>
          <cell r="I727">
            <v>8.2001537920237517</v>
          </cell>
          <cell r="J727">
            <v>10.772310517498168</v>
          </cell>
        </row>
        <row r="728">
          <cell r="A728" t="str">
            <v>ITOT-SWHELCHP</v>
          </cell>
          <cell r="B728" t="str">
            <v>VAR_fin</v>
          </cell>
          <cell r="C728" t="str">
            <v>ITOT_ELC</v>
          </cell>
          <cell r="H728">
            <v>2.4873005772087722</v>
          </cell>
          <cell r="I728">
            <v>2.4650602176430136</v>
          </cell>
          <cell r="J728">
            <v>3.123006643812011</v>
          </cell>
        </row>
        <row r="729">
          <cell r="A729" t="str">
            <v>ITOT-SWHELCHP</v>
          </cell>
          <cell r="B729" t="str">
            <v>VAR_fin</v>
          </cell>
          <cell r="C729" t="str">
            <v>ITOTELCHPC</v>
          </cell>
          <cell r="H729">
            <v>8.1214340937963012</v>
          </cell>
          <cell r="I729">
            <v>8.2001537920237517</v>
          </cell>
          <cell r="J729">
            <v>10.772310517498168</v>
          </cell>
        </row>
        <row r="730">
          <cell r="A730" t="str">
            <v>ITOT-SWHELCHP</v>
          </cell>
          <cell r="B730" t="str">
            <v>VAR_ncap</v>
          </cell>
          <cell r="C730" t="str">
            <v>-</v>
          </cell>
          <cell r="H730">
            <v>0.18461905400349399</v>
          </cell>
          <cell r="I730">
            <v>0.13543332390020399</v>
          </cell>
          <cell r="J730">
            <v>0.418533847977891</v>
          </cell>
        </row>
        <row r="731">
          <cell r="A731" t="str">
            <v>ITOT-SWHELCHP</v>
          </cell>
          <cell r="B731" t="str">
            <v>VAR_cap</v>
          </cell>
          <cell r="C731" t="str">
            <v>-</v>
          </cell>
          <cell r="H731">
            <v>0.45200304476569519</v>
          </cell>
          <cell r="I731">
            <v>0.4621371228937412</v>
          </cell>
          <cell r="J731">
            <v>0.59474316008578532</v>
          </cell>
        </row>
        <row r="732">
          <cell r="A732" t="str">
            <v>RHES-SHCONBR8</v>
          </cell>
          <cell r="B732" t="str">
            <v>VAR_fout</v>
          </cell>
          <cell r="C732" t="str">
            <v>RHES-SHCON</v>
          </cell>
          <cell r="H732">
            <v>2.6224034400623934E-3</v>
          </cell>
          <cell r="I732">
            <v>2.0036133188560713E-3</v>
          </cell>
          <cell r="J732">
            <v>1.4478365276208338E-3</v>
          </cell>
        </row>
        <row r="733">
          <cell r="A733" t="str">
            <v>RHES-SHCONBR8</v>
          </cell>
          <cell r="B733" t="str">
            <v>VAR_fin</v>
          </cell>
          <cell r="C733" t="str">
            <v>CON</v>
          </cell>
          <cell r="H733">
            <v>2.6224034400623934E-3</v>
          </cell>
          <cell r="I733">
            <v>2.0036133188560713E-3</v>
          </cell>
          <cell r="J733">
            <v>1.4478365276208338E-3</v>
          </cell>
        </row>
        <row r="734">
          <cell r="A734" t="str">
            <v>RHES-SHCONBR8</v>
          </cell>
          <cell r="B734" t="str">
            <v>VAR_ncap</v>
          </cell>
          <cell r="C734" t="str">
            <v>-</v>
          </cell>
          <cell r="H734">
            <v>1.7918120386489299E-6</v>
          </cell>
          <cell r="I734">
            <v>1.75668466705048E-6</v>
          </cell>
          <cell r="J734">
            <v>2.1207759713149602E-6</v>
          </cell>
        </row>
        <row r="735">
          <cell r="A735" t="str">
            <v>RHES-SHCONBR8</v>
          </cell>
          <cell r="B735" t="str">
            <v>VAR_cap</v>
          </cell>
          <cell r="C735" t="str">
            <v>-</v>
          </cell>
          <cell r="H735">
            <v>1.0201033617448741E-5</v>
          </cell>
          <cell r="I735">
            <v>1.1639720382583221E-5</v>
          </cell>
          <cell r="J735">
            <v>1.2651660364616899E-5</v>
          </cell>
        </row>
        <row r="736">
          <cell r="A736" t="str">
            <v>RHEM-SHWODBR</v>
          </cell>
          <cell r="B736" t="str">
            <v>VAR_fout</v>
          </cell>
          <cell r="C736" t="str">
            <v>RHEM-SHWOD</v>
          </cell>
          <cell r="H736">
            <v>4.2361449520592425</v>
          </cell>
          <cell r="I736">
            <v>3.6414651733864964</v>
          </cell>
          <cell r="J736">
            <v>2.2199499280993105</v>
          </cell>
        </row>
        <row r="737">
          <cell r="A737" t="str">
            <v>RHEM-SHWODBR</v>
          </cell>
          <cell r="B737" t="str">
            <v>VAR_fin</v>
          </cell>
          <cell r="C737" t="str">
            <v>RHEMWODBRC</v>
          </cell>
          <cell r="H737">
            <v>4.2361449520592425</v>
          </cell>
          <cell r="I737">
            <v>3.6414651733864964</v>
          </cell>
          <cell r="J737">
            <v>2.2199499280993105</v>
          </cell>
        </row>
        <row r="738">
          <cell r="A738" t="str">
            <v>RHEM-SHWODBR</v>
          </cell>
          <cell r="B738" t="str">
            <v>VAR_fin</v>
          </cell>
          <cell r="C738" t="str">
            <v>RWOD</v>
          </cell>
          <cell r="H738">
            <v>5.8329556754050813</v>
          </cell>
          <cell r="I738">
            <v>5.0141119320219367</v>
          </cell>
          <cell r="J738">
            <v>2.9775261810967719</v>
          </cell>
        </row>
        <row r="739">
          <cell r="A739" t="str">
            <v>RHEM-SHWODBR</v>
          </cell>
          <cell r="B739" t="str">
            <v>VAR_ncap</v>
          </cell>
          <cell r="C739" t="str">
            <v>-</v>
          </cell>
          <cell r="H739">
            <v>0.178602942875842</v>
          </cell>
          <cell r="I739">
            <v>7.4103927355586394E-2</v>
          </cell>
          <cell r="J739">
            <v>2.8695072924639398E-2</v>
          </cell>
        </row>
        <row r="740">
          <cell r="A740" t="str">
            <v>RHEM-SHWODBR</v>
          </cell>
          <cell r="B740" t="str">
            <v>VAR_cap</v>
          </cell>
          <cell r="C740" t="str">
            <v>-</v>
          </cell>
          <cell r="H740">
            <v>0.30193144750129963</v>
          </cell>
          <cell r="I740">
            <v>0.25914177488411499</v>
          </cell>
          <cell r="J740">
            <v>0.15800826833040849</v>
          </cell>
        </row>
        <row r="741">
          <cell r="A741" t="str">
            <v>RHES-SHCONBR9</v>
          </cell>
          <cell r="B741" t="str">
            <v>VAR_fout</v>
          </cell>
          <cell r="C741" t="str">
            <v>RHES-SHCON</v>
          </cell>
          <cell r="H741">
            <v>2.4924409824743764E-3</v>
          </cell>
          <cell r="I741">
            <v>1.8386547290902965E-3</v>
          </cell>
          <cell r="J741">
            <v>1.2951752375128778E-3</v>
          </cell>
        </row>
        <row r="742">
          <cell r="A742" t="str">
            <v>RHES-SHCONBR9</v>
          </cell>
          <cell r="B742" t="str">
            <v>VAR_fin</v>
          </cell>
          <cell r="C742" t="str">
            <v>CON</v>
          </cell>
          <cell r="H742">
            <v>2.4924409824743764E-3</v>
          </cell>
          <cell r="I742">
            <v>1.8386547290902965E-3</v>
          </cell>
          <cell r="J742">
            <v>1.2951752375128778E-3</v>
          </cell>
        </row>
        <row r="743">
          <cell r="A743" t="str">
            <v>RHES-SHCONBR9</v>
          </cell>
          <cell r="B743" t="str">
            <v>VAR_ncap</v>
          </cell>
          <cell r="C743" t="str">
            <v>-</v>
          </cell>
          <cell r="H743">
            <v>3.0875570927247898E-7</v>
          </cell>
          <cell r="I743">
            <v>3.68559441609044E-7</v>
          </cell>
          <cell r="J743">
            <v>5.7777848799620603E-7</v>
          </cell>
        </row>
        <row r="744">
          <cell r="A744" t="str">
            <v>RHES-SHCONBR9</v>
          </cell>
          <cell r="B744" t="str">
            <v>VAR_cap</v>
          </cell>
          <cell r="C744" t="str">
            <v>-</v>
          </cell>
          <cell r="H744">
            <v>-1.5477927639039001E-6</v>
          </cell>
          <cell r="I744">
            <v>-1.5190778831496499E-6</v>
          </cell>
          <cell r="J744">
            <v>-1.4728951012516999E-7</v>
          </cell>
        </row>
        <row r="745">
          <cell r="A745" t="str">
            <v>D-RHNS_LTH_CHPNGA</v>
          </cell>
          <cell r="B745" t="str">
            <v>VAR_fout</v>
          </cell>
          <cell r="C745" t="str">
            <v>RHSA_LTH</v>
          </cell>
          <cell r="H745">
            <v>6.7473259655255663E-2</v>
          </cell>
          <cell r="I745">
            <v>1.0088562768440381E-2</v>
          </cell>
          <cell r="J745">
            <v>3.324210004618233E-4</v>
          </cell>
        </row>
        <row r="746">
          <cell r="A746" t="str">
            <v>D-RHNS_LTH_CHPNGA</v>
          </cell>
          <cell r="B746" t="str">
            <v>VAR_fout</v>
          </cell>
          <cell r="C746" t="str">
            <v>LTH</v>
          </cell>
          <cell r="H746">
            <v>7.2910400221570177E-5</v>
          </cell>
          <cell r="I746">
            <v>7.9999922497223552E-5</v>
          </cell>
          <cell r="J746">
            <v>2.2179626679162448E-4</v>
          </cell>
        </row>
        <row r="747">
          <cell r="A747" t="str">
            <v>D-RHNS_LTH_CHPNGA</v>
          </cell>
          <cell r="B747" t="str">
            <v>VAR_fout</v>
          </cell>
          <cell r="C747" t="str">
            <v>RHNS_LTH_CHPNGA_ON</v>
          </cell>
          <cell r="I747">
            <v>1.196525793395771E-2</v>
          </cell>
          <cell r="J747">
            <v>1.185867875940055E-4</v>
          </cell>
        </row>
        <row r="748">
          <cell r="A748" t="str">
            <v>D-RHNS_LTH_CHPNGA</v>
          </cell>
          <cell r="B748" t="str">
            <v>VAR_fin</v>
          </cell>
          <cell r="C748" t="str">
            <v>RHNS_LTH_CHPNGA</v>
          </cell>
          <cell r="H748">
            <v>6.754617005547725E-2</v>
          </cell>
          <cell r="I748">
            <v>2.2133820624895318E-2</v>
          </cell>
          <cell r="J748">
            <v>6.7280405484745301E-4</v>
          </cell>
        </row>
        <row r="749">
          <cell r="A749" t="str">
            <v>D-SLFO</v>
          </cell>
          <cell r="B749" t="str">
            <v>VAR_fout</v>
          </cell>
          <cell r="C749" t="str">
            <v>CO2</v>
          </cell>
          <cell r="H749">
            <v>668.99178546768803</v>
          </cell>
          <cell r="I749">
            <v>270.53835389963098</v>
          </cell>
          <cell r="J749">
            <v>1.7643240482851201E-2</v>
          </cell>
        </row>
        <row r="750">
          <cell r="A750" t="str">
            <v>D-SLFO</v>
          </cell>
          <cell r="B750" t="str">
            <v>VAR_fout</v>
          </cell>
          <cell r="C750" t="str">
            <v>SLFO</v>
          </cell>
          <cell r="H750">
            <v>8.9454988628790684</v>
          </cell>
          <cell r="I750">
            <v>3.6180722165571817</v>
          </cell>
          <cell r="J750">
            <v>0.20421946148762851</v>
          </cell>
        </row>
        <row r="751">
          <cell r="A751" t="str">
            <v>D-SLFO</v>
          </cell>
          <cell r="B751" t="str">
            <v>VAR_fin</v>
          </cell>
          <cell r="C751" t="str">
            <v>LFO</v>
          </cell>
          <cell r="H751">
            <v>9.0772291108234384</v>
          </cell>
          <cell r="I751">
            <v>3.6708053446354278</v>
          </cell>
          <cell r="J751">
            <v>2.3939267955021994E-4</v>
          </cell>
        </row>
        <row r="752">
          <cell r="A752" t="str">
            <v>D-SLFO</v>
          </cell>
          <cell r="B752" t="str">
            <v>VAR_fin</v>
          </cell>
          <cell r="C752" t="str">
            <v>BDS</v>
          </cell>
          <cell r="H752">
            <v>2.023708977273023E-2</v>
          </cell>
          <cell r="I752">
            <v>8.7957239744529923E-3</v>
          </cell>
          <cell r="J752">
            <v>0.20748183970406789</v>
          </cell>
        </row>
        <row r="753">
          <cell r="A753" t="str">
            <v>D-RCOA</v>
          </cell>
          <cell r="B753" t="str">
            <v>VAR_fout</v>
          </cell>
          <cell r="C753" t="str">
            <v>CO2</v>
          </cell>
        </row>
        <row r="754">
          <cell r="A754" t="str">
            <v>D-RCOA</v>
          </cell>
          <cell r="B754" t="str">
            <v>VAR_fout</v>
          </cell>
          <cell r="C754" t="str">
            <v>RCOA</v>
          </cell>
        </row>
        <row r="755">
          <cell r="A755" t="str">
            <v>D-RCOA</v>
          </cell>
          <cell r="B755" t="str">
            <v>VAR_fin</v>
          </cell>
          <cell r="C755" t="str">
            <v>COA</v>
          </cell>
        </row>
        <row r="756">
          <cell r="A756" t="str">
            <v>SCOM-ELCSPECDC</v>
          </cell>
          <cell r="B756" t="str">
            <v>VAR_fout</v>
          </cell>
          <cell r="C756" t="str">
            <v>SCOM-ELSDC</v>
          </cell>
          <cell r="H756">
            <v>13.179390887137931</v>
          </cell>
          <cell r="I756">
            <v>13.115304700392768</v>
          </cell>
          <cell r="J756">
            <v>12.838404140405576</v>
          </cell>
        </row>
        <row r="757">
          <cell r="A757" t="str">
            <v>SCOM-ELCSPECDC</v>
          </cell>
          <cell r="B757" t="str">
            <v>VAR_fin</v>
          </cell>
          <cell r="C757" t="str">
            <v>SCOM_ELC</v>
          </cell>
          <cell r="H757">
            <v>13.179390887137931</v>
          </cell>
          <cell r="I757">
            <v>13.115304700392768</v>
          </cell>
          <cell r="J757">
            <v>12.838404140405576</v>
          </cell>
        </row>
        <row r="758">
          <cell r="A758" t="str">
            <v>D-RHEM_KEV_WOD_ELC_CHP</v>
          </cell>
          <cell r="B758" t="str">
            <v>VAR_fout</v>
          </cell>
          <cell r="C758" t="str">
            <v>ELC5</v>
          </cell>
          <cell r="H758">
            <v>2.9180795819564145E-2</v>
          </cell>
          <cell r="I758">
            <v>2.5903600750787972E-2</v>
          </cell>
          <cell r="J758">
            <v>1.7992426911057839E-2</v>
          </cell>
        </row>
        <row r="759">
          <cell r="A759" t="str">
            <v>D-RHEM_KEV_WOD_ELC_CHP</v>
          </cell>
          <cell r="B759" t="str">
            <v>VAR_fout</v>
          </cell>
          <cell r="C759" t="str">
            <v>RHEM_ELC</v>
          </cell>
          <cell r="H759">
            <v>9.7145933275228996E-2</v>
          </cell>
          <cell r="I759">
            <v>0.11915653698146245</v>
          </cell>
          <cell r="J759">
            <v>0.11123045241500734</v>
          </cell>
        </row>
        <row r="760">
          <cell r="A760" t="str">
            <v>D-RHEM_KEV_WOD_ELC_CHP</v>
          </cell>
          <cell r="B760" t="str">
            <v>VAR_fin</v>
          </cell>
          <cell r="C760" t="str">
            <v>RHEM_KEV_WOD_ELC_CHP</v>
          </cell>
          <cell r="H760">
            <v>0.1259016227069498</v>
          </cell>
          <cell r="I760">
            <v>0.14475672083902075</v>
          </cell>
          <cell r="J760">
            <v>0.12894102376739111</v>
          </cell>
        </row>
        <row r="761">
          <cell r="A761" t="str">
            <v>RHES-SHSTG-SOL</v>
          </cell>
          <cell r="B761" t="str">
            <v>VAR_fout</v>
          </cell>
          <cell r="C761" t="str">
            <v>AUX_RHES-SHSTG-SOL_OUT</v>
          </cell>
          <cell r="H761">
            <v>9.6370056688992473E-3</v>
          </cell>
          <cell r="I761">
            <v>4.3199204123079296E-3</v>
          </cell>
          <cell r="J761">
            <v>4.6258884891337022E-3</v>
          </cell>
        </row>
        <row r="762">
          <cell r="A762" t="str">
            <v>RHES-SHSTG-SOL</v>
          </cell>
          <cell r="B762" t="str">
            <v>VAR_fout</v>
          </cell>
          <cell r="C762" t="str">
            <v>RHES-SHASOL</v>
          </cell>
          <cell r="H762">
            <v>9.6273782906086437E-3</v>
          </cell>
          <cell r="I762">
            <v>4.3156048075004292E-3</v>
          </cell>
          <cell r="J762">
            <v>4.6212672219117876E-3</v>
          </cell>
        </row>
        <row r="763">
          <cell r="A763" t="str">
            <v>RHES-SHSTG-SOL</v>
          </cell>
          <cell r="B763" t="str">
            <v>VAR_fin</v>
          </cell>
          <cell r="C763" t="str">
            <v>RHES-SHASOL</v>
          </cell>
          <cell r="H763">
            <v>9.9968200207040375E-3</v>
          </cell>
          <cell r="I763">
            <v>4.4573762426777181E-3</v>
          </cell>
          <cell r="J763">
            <v>4.8136862410558534E-3</v>
          </cell>
        </row>
        <row r="764">
          <cell r="A764" t="str">
            <v>RHES-SHSTG-SOL</v>
          </cell>
          <cell r="B764" t="str">
            <v>VAR_ncap</v>
          </cell>
          <cell r="C764" t="str">
            <v>-</v>
          </cell>
          <cell r="H764">
            <v>5.37841476346789E-4</v>
          </cell>
          <cell r="I764">
            <v>7.6946414126313496E-4</v>
          </cell>
          <cell r="J764">
            <v>4.3616619820014698E-4</v>
          </cell>
        </row>
        <row r="765">
          <cell r="A765" t="str">
            <v>RHES-SHSTG-SOL</v>
          </cell>
          <cell r="B765" t="str">
            <v>VAR_cap</v>
          </cell>
          <cell r="C765" t="str">
            <v>-</v>
          </cell>
          <cell r="H765">
            <v>3.5890954831908901E-3</v>
          </cell>
          <cell r="I765">
            <v>1.34313967479833E-3</v>
          </cell>
          <cell r="J765">
            <v>1.22209618870038E-3</v>
          </cell>
        </row>
        <row r="766">
          <cell r="A766" t="str">
            <v>D-ITOT_LTH</v>
          </cell>
          <cell r="B766" t="str">
            <v>VAR_fout</v>
          </cell>
          <cell r="C766" t="str">
            <v>ITOT_LTH_DH</v>
          </cell>
          <cell r="H766">
            <v>7.6367024794580445</v>
          </cell>
          <cell r="I766">
            <v>7.6506805608080191</v>
          </cell>
          <cell r="J766">
            <v>9.6681115637321895</v>
          </cell>
        </row>
        <row r="767">
          <cell r="A767" t="str">
            <v>D-ITOT_LTH</v>
          </cell>
          <cell r="B767" t="str">
            <v>VAR_fin</v>
          </cell>
          <cell r="C767" t="str">
            <v>LTH</v>
          </cell>
          <cell r="H767">
            <v>8.2857200875786887</v>
          </cell>
          <cell r="I767">
            <v>8.2954450556903776</v>
          </cell>
          <cell r="J767">
            <v>10.469171289627704</v>
          </cell>
        </row>
        <row r="768">
          <cell r="A768" t="str">
            <v>D-ITOT_LTH</v>
          </cell>
          <cell r="B768" t="str">
            <v>VAR_ncap</v>
          </cell>
          <cell r="C768" t="str">
            <v>-</v>
          </cell>
          <cell r="H768">
            <v>1.22682413849285E-5</v>
          </cell>
          <cell r="I768">
            <v>1.47062413834973E-5</v>
          </cell>
          <cell r="J768">
            <v>1.09491297772493E-5</v>
          </cell>
        </row>
        <row r="769">
          <cell r="A769" t="str">
            <v>D-ITOT_LTH</v>
          </cell>
          <cell r="B769" t="str">
            <v>VAR_cap</v>
          </cell>
          <cell r="C769" t="str">
            <v>-</v>
          </cell>
          <cell r="H769">
            <v>0.79566637045612498</v>
          </cell>
          <cell r="I769">
            <v>0.79568107669750798</v>
          </cell>
          <cell r="J769">
            <v>0.79569202582728604</v>
          </cell>
        </row>
        <row r="770">
          <cell r="A770" t="str">
            <v>D-IH2</v>
          </cell>
          <cell r="B770" t="str">
            <v>VAR_fout</v>
          </cell>
          <cell r="C770" t="str">
            <v>IH2</v>
          </cell>
          <cell r="H770">
            <v>1.4977679887262378</v>
          </cell>
          <cell r="I770">
            <v>1.6124757859400765</v>
          </cell>
          <cell r="J770">
            <v>2.2585490589974029</v>
          </cell>
        </row>
        <row r="771">
          <cell r="A771" t="str">
            <v>D-IH2</v>
          </cell>
          <cell r="B771" t="str">
            <v>VAR_fin</v>
          </cell>
          <cell r="C771" t="str">
            <v>H2</v>
          </cell>
          <cell r="H771">
            <v>1.5091785664258217</v>
          </cell>
          <cell r="I771">
            <v>1.6247602521475668</v>
          </cell>
          <cell r="J771">
            <v>2.2757555620873338</v>
          </cell>
        </row>
        <row r="772">
          <cell r="A772" t="str">
            <v>D-IH2</v>
          </cell>
          <cell r="B772" t="str">
            <v>VAR_ncap</v>
          </cell>
          <cell r="C772" t="str">
            <v>-</v>
          </cell>
          <cell r="H772">
            <v>5.8040984453546503E-2</v>
          </cell>
          <cell r="I772">
            <v>7.7180742302578598E-3</v>
          </cell>
          <cell r="J772">
            <v>3.87802187436318E-2</v>
          </cell>
        </row>
        <row r="773">
          <cell r="A773" t="str">
            <v>D-IH2</v>
          </cell>
          <cell r="B773" t="str">
            <v>VAR_cap</v>
          </cell>
          <cell r="C773" t="str">
            <v>-</v>
          </cell>
          <cell r="H773">
            <v>7.0954518053419693E-2</v>
          </cell>
          <cell r="I773">
            <v>7.8672592283677595E-2</v>
          </cell>
          <cell r="J773">
            <v>0.11745281102730901</v>
          </cell>
        </row>
        <row r="774">
          <cell r="A774" t="str">
            <v>D-RHNM_LTH_CHPWOD</v>
          </cell>
          <cell r="B774" t="str">
            <v>VAR_fout</v>
          </cell>
          <cell r="C774" t="str">
            <v>RHNM_LTH_CHPWOD_ON</v>
          </cell>
          <cell r="H774">
            <v>3.6224476775074247E-3</v>
          </cell>
          <cell r="I774">
            <v>0.15739572733991458</v>
          </cell>
        </row>
        <row r="775">
          <cell r="A775" t="str">
            <v>D-RHNM_LTH_CHPWOD</v>
          </cell>
          <cell r="B775" t="str">
            <v>VAR_fout</v>
          </cell>
          <cell r="C775" t="str">
            <v>RHSA_LTH</v>
          </cell>
          <cell r="H775">
            <v>0.31053997235853847</v>
          </cell>
          <cell r="I775">
            <v>0.21610826029430666</v>
          </cell>
          <cell r="J775">
            <v>0.33322548510153366</v>
          </cell>
        </row>
        <row r="776">
          <cell r="A776" t="str">
            <v>D-RHNM_LTH_CHPWOD</v>
          </cell>
          <cell r="B776" t="str">
            <v>VAR_fout</v>
          </cell>
          <cell r="C776" t="str">
            <v>LTH</v>
          </cell>
          <cell r="H776">
            <v>3.0430608841583602E-4</v>
          </cell>
          <cell r="I776">
            <v>4.9042364825983343E-4</v>
          </cell>
          <cell r="J776">
            <v>6.2263961190342238E-4</v>
          </cell>
        </row>
        <row r="777">
          <cell r="A777" t="str">
            <v>D-RHNM_LTH_CHPWOD</v>
          </cell>
          <cell r="B777" t="str">
            <v>VAR_fin</v>
          </cell>
          <cell r="C777" t="str">
            <v>RHNM_LTH_CHPWOD</v>
          </cell>
          <cell r="H777">
            <v>0.31446672612446119</v>
          </cell>
          <cell r="I777">
            <v>0.37399441128248112</v>
          </cell>
          <cell r="J777">
            <v>0.33384812471343711</v>
          </cell>
        </row>
        <row r="778">
          <cell r="A778" t="str">
            <v>RHNS-SHWODBR</v>
          </cell>
          <cell r="B778" t="str">
            <v>VAR_fout</v>
          </cell>
          <cell r="C778" t="str">
            <v>RHNS-SHWOD</v>
          </cell>
          <cell r="H778">
            <v>0.12062200866786353</v>
          </cell>
          <cell r="I778">
            <v>0.12375187685254653</v>
          </cell>
          <cell r="J778">
            <v>0.11957385505356259</v>
          </cell>
        </row>
        <row r="779">
          <cell r="A779" t="str">
            <v>RHNS-SHWODBR</v>
          </cell>
          <cell r="B779" t="str">
            <v>VAR_fin</v>
          </cell>
          <cell r="C779" t="str">
            <v>RHNSWODBRC</v>
          </cell>
          <cell r="H779">
            <v>0.12062200866786353</v>
          </cell>
          <cell r="I779">
            <v>0.12375187685254653</v>
          </cell>
          <cell r="J779">
            <v>0.11957385505356259</v>
          </cell>
        </row>
        <row r="780">
          <cell r="A780" t="str">
            <v>RHNS-SHWODBR</v>
          </cell>
          <cell r="B780" t="str">
            <v>VAR_fin</v>
          </cell>
          <cell r="C780" t="str">
            <v>RWOD</v>
          </cell>
          <cell r="H780">
            <v>0.15871431478487663</v>
          </cell>
          <cell r="I780">
            <v>0.1625909613727608</v>
          </cell>
          <cell r="J780">
            <v>0.15710168235566294</v>
          </cell>
        </row>
        <row r="781">
          <cell r="A781" t="str">
            <v>RHNS-SHWODBR</v>
          </cell>
          <cell r="B781" t="str">
            <v>VAR_ncap</v>
          </cell>
          <cell r="C781" t="str">
            <v>-</v>
          </cell>
          <cell r="H781">
            <v>2.1938421912400401E-2</v>
          </cell>
        </row>
        <row r="782">
          <cell r="A782" t="str">
            <v>RHNS-SHWODBR</v>
          </cell>
          <cell r="B782" t="str">
            <v>VAR_cap</v>
          </cell>
          <cell r="C782" t="str">
            <v>-</v>
          </cell>
          <cell r="H782">
            <v>3.0537889025794508E-2</v>
          </cell>
          <cell r="I782">
            <v>2.3056521172129762E-2</v>
          </cell>
          <cell r="J782">
            <v>9.2772381694877296E-3</v>
          </cell>
        </row>
        <row r="783">
          <cell r="A783" t="str">
            <v>D-RHNM_NKEV_GAS_ELC_CHP</v>
          </cell>
          <cell r="B783" t="str">
            <v>VAR_fout</v>
          </cell>
          <cell r="C783" t="str">
            <v>ELC5</v>
          </cell>
          <cell r="H783">
            <v>2.7721307974148443E-2</v>
          </cell>
          <cell r="I783">
            <v>1.274096234485231E-2</v>
          </cell>
        </row>
        <row r="784">
          <cell r="A784" t="str">
            <v>D-RHNM_NKEV_GAS_ELC_CHP</v>
          </cell>
          <cell r="B784" t="str">
            <v>VAR_fout</v>
          </cell>
          <cell r="C784" t="str">
            <v>RHNM_ELC</v>
          </cell>
          <cell r="H784">
            <v>9.3139295513433445E-2</v>
          </cell>
          <cell r="I784">
            <v>5.0158429668227845E-2</v>
          </cell>
        </row>
        <row r="785">
          <cell r="A785" t="str">
            <v>D-RHNM_NKEV_GAS_ELC_CHP</v>
          </cell>
          <cell r="B785" t="str">
            <v>VAR_fin</v>
          </cell>
          <cell r="C785" t="str">
            <v>RHNM_NKEV_GAS_ELC_CHP</v>
          </cell>
          <cell r="H785">
            <v>0.12039906257453625</v>
          </cell>
          <cell r="I785">
            <v>6.2632233493295317E-2</v>
          </cell>
        </row>
        <row r="786">
          <cell r="A786" t="str">
            <v>D-RLFO</v>
          </cell>
          <cell r="B786" t="str">
            <v>VAR_fout</v>
          </cell>
          <cell r="C786" t="str">
            <v>CO2</v>
          </cell>
          <cell r="H786">
            <v>1082.5552504227501</v>
          </cell>
          <cell r="I786">
            <v>389.142826383532</v>
          </cell>
          <cell r="J786">
            <v>2.4629459815649301E-2</v>
          </cell>
        </row>
        <row r="787">
          <cell r="A787" t="str">
            <v>D-RLFO</v>
          </cell>
          <cell r="B787" t="str">
            <v>VAR_fout</v>
          </cell>
          <cell r="C787" t="str">
            <v>RLFO</v>
          </cell>
          <cell r="H787">
            <v>14.463481867028269</v>
          </cell>
          <cell r="I787">
            <v>5.2009968378949587</v>
          </cell>
          <cell r="J787">
            <v>0.44806656258876193</v>
          </cell>
        </row>
        <row r="788">
          <cell r="A788" t="str">
            <v>D-RLFO</v>
          </cell>
          <cell r="B788" t="str">
            <v>VAR_fin</v>
          </cell>
          <cell r="C788" t="str">
            <v>LFO</v>
          </cell>
          <cell r="H788">
            <v>14.688673682805264</v>
          </cell>
          <cell r="I788">
            <v>5.2800926239285193</v>
          </cell>
          <cell r="J788">
            <v>3.3418534349592048E-4</v>
          </cell>
        </row>
        <row r="789">
          <cell r="A789" t="str">
            <v>D-RLFO</v>
          </cell>
          <cell r="B789" t="str">
            <v>VAR_fin</v>
          </cell>
          <cell r="C789" t="str">
            <v>BDS</v>
          </cell>
          <cell r="H789">
            <v>2.0475468697650146E-2</v>
          </cell>
          <cell r="I789">
            <v>9.2491457885526592E-3</v>
          </cell>
          <cell r="J789">
            <v>0.45551744590864029</v>
          </cell>
        </row>
        <row r="790">
          <cell r="A790" t="str">
            <v>D-SCOM_LTH_CHPBIO</v>
          </cell>
          <cell r="B790" t="str">
            <v>VAR_fout</v>
          </cell>
          <cell r="C790" t="str">
            <v>SCOM_LTH_CHPBIO_ON</v>
          </cell>
        </row>
        <row r="791">
          <cell r="A791" t="str">
            <v>D-SCOM_LTH_CHPBIO</v>
          </cell>
          <cell r="B791" t="str">
            <v>VAR_fout</v>
          </cell>
          <cell r="C791" t="str">
            <v>LTH</v>
          </cell>
        </row>
        <row r="792">
          <cell r="A792" t="str">
            <v>D-SCOM_LTH_CHPBIO</v>
          </cell>
          <cell r="B792" t="str">
            <v>VAR_fin</v>
          </cell>
          <cell r="C792" t="str">
            <v>SCOM_LTH_CHPBIO</v>
          </cell>
        </row>
        <row r="793">
          <cell r="A793" t="str">
            <v>D-SCOM_NKEV_GAS_ELC_CHP</v>
          </cell>
          <cell r="B793" t="str">
            <v>VAR_fout</v>
          </cell>
          <cell r="C793" t="str">
            <v>ELC5</v>
          </cell>
          <cell r="H793">
            <v>5.0094798938443749E-2</v>
          </cell>
          <cell r="I793">
            <v>3.1814472291941107E-2</v>
          </cell>
        </row>
        <row r="794">
          <cell r="A794" t="str">
            <v>D-SCOM_NKEV_GAS_ELC_CHP</v>
          </cell>
          <cell r="B794" t="str">
            <v>VAR_fout</v>
          </cell>
          <cell r="C794" t="str">
            <v>SCOM_ELC</v>
          </cell>
          <cell r="H794">
            <v>0.53073299132818041</v>
          </cell>
          <cell r="I794">
            <v>0.27174544241942605</v>
          </cell>
        </row>
        <row r="795">
          <cell r="A795" t="str">
            <v>D-SCOM_NKEV_GAS_ELC_CHP</v>
          </cell>
          <cell r="B795" t="str">
            <v>VAR_fin</v>
          </cell>
          <cell r="C795" t="str">
            <v>SCOM_NKEV_GAS_ELC_CHP</v>
          </cell>
          <cell r="H795">
            <v>0.58031583186652647</v>
          </cell>
          <cell r="I795">
            <v>0.30306189889537249</v>
          </cell>
        </row>
        <row r="796">
          <cell r="A796" t="str">
            <v>RHEM-SHLTHDH</v>
          </cell>
          <cell r="B796" t="str">
            <v>VAR_fout</v>
          </cell>
          <cell r="C796" t="str">
            <v>RHEM-SHLTHD</v>
          </cell>
          <cell r="H796">
            <v>5.2209431955299248</v>
          </cell>
          <cell r="I796">
            <v>5.2939967160256982</v>
          </cell>
          <cell r="J796">
            <v>4.7182420203955004</v>
          </cell>
        </row>
        <row r="797">
          <cell r="A797" t="str">
            <v>RHEM-SHLTHDH</v>
          </cell>
          <cell r="B797" t="str">
            <v>VAR_fin</v>
          </cell>
          <cell r="C797" t="str">
            <v>RHEMLTHDHC</v>
          </cell>
          <cell r="H797">
            <v>5.2209431955299248</v>
          </cell>
          <cell r="I797">
            <v>5.2939967160256982</v>
          </cell>
          <cell r="J797">
            <v>4.7182420203955004</v>
          </cell>
        </row>
        <row r="798">
          <cell r="A798" t="str">
            <v>RHEM-SHLTHDH</v>
          </cell>
          <cell r="B798" t="str">
            <v>VAR_fin</v>
          </cell>
          <cell r="C798" t="str">
            <v>RHEM_LTH_DH</v>
          </cell>
          <cell r="H798">
            <v>5.8504329666174248</v>
          </cell>
          <cell r="I798">
            <v>5.9322945591744656</v>
          </cell>
          <cell r="J798">
            <v>5.2871210482112252</v>
          </cell>
        </row>
        <row r="799">
          <cell r="A799" t="str">
            <v>RHEM-SHLTHDH</v>
          </cell>
          <cell r="B799" t="str">
            <v>VAR_ncap</v>
          </cell>
          <cell r="C799" t="str">
            <v>-</v>
          </cell>
          <cell r="H799">
            <v>0.155435217132668</v>
          </cell>
          <cell r="I799">
            <v>0.162212259343473</v>
          </cell>
          <cell r="J799">
            <v>0.15802194822166399</v>
          </cell>
        </row>
        <row r="800">
          <cell r="A800" t="str">
            <v>RHEM-SHLTHDH</v>
          </cell>
          <cell r="B800" t="str">
            <v>VAR_cap</v>
          </cell>
          <cell r="C800" t="str">
            <v>-</v>
          </cell>
          <cell r="H800">
            <v>0.39040669235073</v>
          </cell>
          <cell r="I800">
            <v>0.39039920490914604</v>
          </cell>
          <cell r="J800">
            <v>0.36162723755046411</v>
          </cell>
        </row>
        <row r="801">
          <cell r="A801" t="str">
            <v>D-ITOT_SOLELC</v>
          </cell>
          <cell r="B801" t="str">
            <v>VAR_fout</v>
          </cell>
          <cell r="C801" t="str">
            <v>ITOT_ELC</v>
          </cell>
          <cell r="H801">
            <v>20.339897557395716</v>
          </cell>
          <cell r="I801">
            <v>25.848165025080839</v>
          </cell>
          <cell r="J801">
            <v>29.553787817796447</v>
          </cell>
        </row>
        <row r="802">
          <cell r="A802" t="str">
            <v>D-ITOT_SOLELC</v>
          </cell>
          <cell r="B802" t="str">
            <v>VAR_fout</v>
          </cell>
          <cell r="C802" t="str">
            <v>ELC5</v>
          </cell>
          <cell r="H802">
            <v>0.11206449307837997</v>
          </cell>
          <cell r="I802">
            <v>0.5330251226783963</v>
          </cell>
          <cell r="J802">
            <v>9.6375489807697154E-2</v>
          </cell>
        </row>
        <row r="803">
          <cell r="A803" t="str">
            <v>D-ITOT_SOLELC</v>
          </cell>
          <cell r="B803" t="str">
            <v>VAR_fin</v>
          </cell>
          <cell r="C803" t="str">
            <v>ITOT_SOL_ELC</v>
          </cell>
          <cell r="H803">
            <v>20.451962050474105</v>
          </cell>
          <cell r="I803">
            <v>26.381190147759249</v>
          </cell>
          <cell r="J803">
            <v>29.650163307604132</v>
          </cell>
        </row>
        <row r="804">
          <cell r="A804" t="str">
            <v>D-SWOD</v>
          </cell>
          <cell r="B804" t="str">
            <v>VAR_fout</v>
          </cell>
          <cell r="C804" t="str">
            <v>SWOD</v>
          </cell>
          <cell r="H804">
            <v>9.6820619667168781</v>
          </cell>
          <cell r="I804">
            <v>8.1679571052954785</v>
          </cell>
          <cell r="J804">
            <v>5.1491903823731384</v>
          </cell>
        </row>
        <row r="805">
          <cell r="A805" t="str">
            <v>D-SWOD</v>
          </cell>
          <cell r="B805" t="str">
            <v>VAR_fin</v>
          </cell>
          <cell r="C805" t="str">
            <v>WOD</v>
          </cell>
          <cell r="H805">
            <v>9.6820619667168781</v>
          </cell>
          <cell r="I805">
            <v>8.1679571052954785</v>
          </cell>
          <cell r="J805">
            <v>5.1491903823731384</v>
          </cell>
        </row>
        <row r="806">
          <cell r="A806" t="str">
            <v>ITOT-PROCESSCO2CCS</v>
          </cell>
          <cell r="B806" t="str">
            <v>VAR_fout</v>
          </cell>
          <cell r="C806" t="str">
            <v>CO2_O</v>
          </cell>
          <cell r="I806">
            <v>4.8687150232685195</v>
          </cell>
          <cell r="J806">
            <v>735.34154832647744</v>
          </cell>
        </row>
        <row r="807">
          <cell r="A807" t="str">
            <v>ITOT-PROCESSCO2CCS</v>
          </cell>
          <cell r="B807" t="str">
            <v>VAR_fout</v>
          </cell>
          <cell r="C807" t="str">
            <v>CO2</v>
          </cell>
          <cell r="I807">
            <v>-4.8687150232685203</v>
          </cell>
          <cell r="J807">
            <v>-735.34154832647801</v>
          </cell>
        </row>
        <row r="808">
          <cell r="A808" t="str">
            <v>ITOT-PROCESSCO2CCS</v>
          </cell>
          <cell r="B808" t="str">
            <v>VAR_fin</v>
          </cell>
          <cell r="C808" t="str">
            <v>ITOT_ELC</v>
          </cell>
          <cell r="I808">
            <v>1.0310220049274505E-2</v>
          </cell>
          <cell r="J808">
            <v>1.5571938670443062</v>
          </cell>
        </row>
        <row r="809">
          <cell r="A809" t="str">
            <v>ITOT-PROCESSCO2CCS</v>
          </cell>
          <cell r="B809" t="str">
            <v>VAR_fin</v>
          </cell>
          <cell r="C809" t="str">
            <v>ITOT_LTH_DH</v>
          </cell>
          <cell r="I809">
            <v>4.0095300191623105E-3</v>
          </cell>
          <cell r="J809">
            <v>0.60557539273945271</v>
          </cell>
        </row>
        <row r="810">
          <cell r="A810" t="str">
            <v>ITOT-PROCESSCO2CCS</v>
          </cell>
          <cell r="B810" t="str">
            <v>VAR_ncap</v>
          </cell>
          <cell r="C810" t="str">
            <v>-</v>
          </cell>
          <cell r="I810">
            <v>13.753131264480199</v>
          </cell>
          <cell r="J810">
            <v>2150.8108760138798</v>
          </cell>
        </row>
        <row r="811">
          <cell r="A811" t="str">
            <v>ITOT-PROCESSCO2CCS</v>
          </cell>
          <cell r="B811" t="str">
            <v>VAR_cap</v>
          </cell>
          <cell r="C811" t="str">
            <v>-</v>
          </cell>
          <cell r="I811">
            <v>13.753131264480199</v>
          </cell>
          <cell r="J811">
            <v>2164.5640072783599</v>
          </cell>
        </row>
        <row r="812">
          <cell r="A812" t="str">
            <v>D-RSH2R</v>
          </cell>
          <cell r="B812" t="str">
            <v>VAR_fout</v>
          </cell>
          <cell r="C812" t="str">
            <v>RSH2</v>
          </cell>
          <cell r="H812">
            <v>1.7498846292292376E-2</v>
          </cell>
          <cell r="I812">
            <v>2.2498693172645065E-2</v>
          </cell>
          <cell r="J812">
            <v>1.6268792784959255E-2</v>
          </cell>
        </row>
        <row r="813">
          <cell r="A813" t="str">
            <v>D-RSH2R</v>
          </cell>
          <cell r="B813" t="str">
            <v>VAR_fin</v>
          </cell>
          <cell r="C813" t="str">
            <v>H2</v>
          </cell>
          <cell r="H813">
            <v>1.7498846292292376E-2</v>
          </cell>
          <cell r="I813">
            <v>2.2498693172645065E-2</v>
          </cell>
          <cell r="J813">
            <v>1.6268792784959255E-2</v>
          </cell>
        </row>
        <row r="814">
          <cell r="A814" t="str">
            <v>D-RSH2R</v>
          </cell>
          <cell r="B814" t="str">
            <v>VAR_ncap</v>
          </cell>
          <cell r="C814" t="str">
            <v>-</v>
          </cell>
          <cell r="H814">
            <v>2.5646601467903202E-3</v>
          </cell>
          <cell r="I814">
            <v>3.3073963675815999E-3</v>
          </cell>
          <cell r="J814">
            <v>1.5480372731360101E-3</v>
          </cell>
        </row>
        <row r="815">
          <cell r="A815" t="str">
            <v>D-RSH2R</v>
          </cell>
          <cell r="B815" t="str">
            <v>VAR_cap</v>
          </cell>
          <cell r="C815" t="str">
            <v>-</v>
          </cell>
          <cell r="H815">
            <v>4.2720119416601596E-3</v>
          </cell>
          <cell r="I815">
            <v>3.7616539052921201E-3</v>
          </cell>
          <cell r="J815">
            <v>2.6808908004377699E-3</v>
          </cell>
        </row>
        <row r="816">
          <cell r="A816" t="str">
            <v>SCOM-SHLTHCHPBIO</v>
          </cell>
          <cell r="B816" t="str">
            <v>VAR_fout</v>
          </cell>
          <cell r="C816" t="str">
            <v>SCOM-SHLTHC-BIO</v>
          </cell>
        </row>
        <row r="817">
          <cell r="A817" t="str">
            <v>SCOM-SHLTHCHPBIO</v>
          </cell>
          <cell r="B817" t="str">
            <v>VAR_fin</v>
          </cell>
          <cell r="C817" t="str">
            <v>SCOM_LTH_CHPBIO_ON</v>
          </cell>
        </row>
        <row r="818">
          <cell r="A818" t="str">
            <v>SCOM-SHLTHCHPBIO</v>
          </cell>
          <cell r="B818" t="str">
            <v>VAR_fin</v>
          </cell>
          <cell r="C818" t="str">
            <v>SCOMLTHCHPC</v>
          </cell>
        </row>
        <row r="819">
          <cell r="A819" t="str">
            <v>SCOM-SHLTHCHPBIO</v>
          </cell>
          <cell r="B819" t="str">
            <v>VAR_ncap</v>
          </cell>
          <cell r="C819" t="str">
            <v>-</v>
          </cell>
          <cell r="H819">
            <v>5.9225567082040298E-2</v>
          </cell>
          <cell r="I819">
            <v>5.0649960550562E-2</v>
          </cell>
          <cell r="J819">
            <v>5.79601756835239E-2</v>
          </cell>
        </row>
        <row r="820">
          <cell r="A820" t="str">
            <v>SCOM-SHLTHCHPBIO</v>
          </cell>
          <cell r="B820" t="str">
            <v>VAR_cap</v>
          </cell>
          <cell r="C820" t="str">
            <v>-</v>
          </cell>
          <cell r="H820">
            <v>9.0884800387512371E-2</v>
          </cell>
          <cell r="I820">
            <v>7.8237131361054313E-2</v>
          </cell>
          <cell r="J820">
            <v>7.7569570598006898E-2</v>
          </cell>
        </row>
        <row r="821">
          <cell r="A821" t="str">
            <v>D-RSH2</v>
          </cell>
          <cell r="B821" t="str">
            <v>VAR_fout</v>
          </cell>
          <cell r="C821" t="str">
            <v>RSH2</v>
          </cell>
          <cell r="H821">
            <v>1.6004515549405678E-2</v>
          </cell>
          <cell r="I821">
            <v>2.0346626785421047E-2</v>
          </cell>
          <cell r="J821">
            <v>1.8391633393441392E-2</v>
          </cell>
        </row>
        <row r="822">
          <cell r="A822" t="str">
            <v>D-RSH2</v>
          </cell>
          <cell r="B822" t="str">
            <v>VAR_fin</v>
          </cell>
          <cell r="C822" t="str">
            <v>H2</v>
          </cell>
          <cell r="H822">
            <v>1.6126444158906836E-2</v>
          </cell>
          <cell r="I822">
            <v>2.0501635283136987E-2</v>
          </cell>
          <cell r="J822">
            <v>1.8531747992923918E-2</v>
          </cell>
        </row>
        <row r="823">
          <cell r="A823" t="str">
            <v>D-RSH2</v>
          </cell>
          <cell r="B823" t="str">
            <v>VAR_ncap</v>
          </cell>
          <cell r="C823" t="str">
            <v>-</v>
          </cell>
          <cell r="H823">
            <v>1.6321243415363599E-3</v>
          </cell>
          <cell r="I823">
            <v>1.46879536421761E-4</v>
          </cell>
          <cell r="J823">
            <v>6.7172164353478404E-5</v>
          </cell>
        </row>
        <row r="824">
          <cell r="A824" t="str">
            <v>D-RSH2</v>
          </cell>
          <cell r="B824" t="str">
            <v>VAR_cap</v>
          </cell>
          <cell r="C824" t="str">
            <v>-</v>
          </cell>
          <cell r="H824">
            <v>4.6150249205050902E-3</v>
          </cell>
          <cell r="I824">
            <v>4.7619044569268496E-3</v>
          </cell>
          <cell r="J824">
            <v>4.82907662128033E-3</v>
          </cell>
        </row>
        <row r="825">
          <cell r="A825" t="str">
            <v>RHES-SHNGABR</v>
          </cell>
          <cell r="B825" t="str">
            <v>VAR_fout</v>
          </cell>
          <cell r="C825" t="str">
            <v>CO2_R</v>
          </cell>
          <cell r="H825">
            <v>282.59968997622502</v>
          </cell>
          <cell r="I825">
            <v>130.72766120204199</v>
          </cell>
          <cell r="J825">
            <v>52.0512808309619</v>
          </cell>
        </row>
        <row r="826">
          <cell r="A826" t="str">
            <v>RHES-SHNGABR</v>
          </cell>
          <cell r="B826" t="str">
            <v>VAR_fout</v>
          </cell>
          <cell r="C826" t="str">
            <v>RHES-SHNGA</v>
          </cell>
          <cell r="H826">
            <v>4.5960918178946066</v>
          </cell>
          <cell r="I826">
            <v>2.1261040097876673</v>
          </cell>
          <cell r="J826">
            <v>0.86103295376668976</v>
          </cell>
        </row>
        <row r="827">
          <cell r="A827" t="str">
            <v>RHES-SHNGABR</v>
          </cell>
          <cell r="B827" t="str">
            <v>VAR_fin</v>
          </cell>
          <cell r="C827" t="str">
            <v>RNGA</v>
          </cell>
          <cell r="H827">
            <v>5.0106328009968895</v>
          </cell>
          <cell r="I827">
            <v>2.3178663333695368</v>
          </cell>
          <cell r="J827">
            <v>0.92289505019435913</v>
          </cell>
        </row>
        <row r="828">
          <cell r="A828" t="str">
            <v>RHES-SHNGABR</v>
          </cell>
          <cell r="B828" t="str">
            <v>VAR_ncap</v>
          </cell>
          <cell r="C828" t="str">
            <v>-</v>
          </cell>
          <cell r="H828">
            <v>2.89720556328221E-2</v>
          </cell>
          <cell r="I828">
            <v>0.14368339059131299</v>
          </cell>
          <cell r="J828">
            <v>9.3837143335413894E-6</v>
          </cell>
        </row>
        <row r="829">
          <cell r="A829" t="str">
            <v>RHES-SHNGABR</v>
          </cell>
          <cell r="B829" t="str">
            <v>VAR_cap</v>
          </cell>
          <cell r="C829" t="str">
            <v>-</v>
          </cell>
          <cell r="H829">
            <v>0.37625955974393283</v>
          </cell>
          <cell r="I829">
            <v>0.17264641163109865</v>
          </cell>
          <cell r="J829">
            <v>0.1019393449573263</v>
          </cell>
        </row>
        <row r="830">
          <cell r="A830" t="str">
            <v>SCOM-SHLTHCHPHFC</v>
          </cell>
          <cell r="B830" t="str">
            <v>VAR_ncap</v>
          </cell>
          <cell r="C830" t="str">
            <v>-</v>
          </cell>
          <cell r="H830">
            <v>3.1306498815878801E-3</v>
          </cell>
          <cell r="I830">
            <v>2.1152626135738099E-3</v>
          </cell>
          <cell r="J830">
            <v>1.7063419429407399E-3</v>
          </cell>
        </row>
        <row r="831">
          <cell r="A831" t="str">
            <v>SCOM-SHLTHCHPHFC</v>
          </cell>
          <cell r="B831" t="str">
            <v>VAR_cap</v>
          </cell>
          <cell r="C831" t="str">
            <v>-</v>
          </cell>
          <cell r="H831">
            <v>3.8963880145119999E-3</v>
          </cell>
          <cell r="I831">
            <v>3.2616418823640295E-3</v>
          </cell>
          <cell r="J831">
            <v>2.4605882684192201E-3</v>
          </cell>
        </row>
        <row r="832">
          <cell r="A832" t="str">
            <v>RHSA-WHNGABR</v>
          </cell>
          <cell r="B832" t="str">
            <v>VAR_fout</v>
          </cell>
          <cell r="C832" t="str">
            <v>RHSA-WHNGA</v>
          </cell>
          <cell r="H832">
            <v>2.0990645852247765</v>
          </cell>
          <cell r="I832">
            <v>1.1364595991947635</v>
          </cell>
          <cell r="J832">
            <v>0.44156070714900714</v>
          </cell>
        </row>
        <row r="833">
          <cell r="A833" t="str">
            <v>RHSA-WHNGABR</v>
          </cell>
          <cell r="B833" t="str">
            <v>VAR_fout</v>
          </cell>
          <cell r="C833" t="str">
            <v>CO2_R</v>
          </cell>
          <cell r="H833">
            <v>213.33248028400499</v>
          </cell>
          <cell r="I833">
            <v>115.50085059094199</v>
          </cell>
          <cell r="J833">
            <v>44.876771069895199</v>
          </cell>
        </row>
        <row r="834">
          <cell r="A834" t="str">
            <v>RHSA-WHNGABR</v>
          </cell>
          <cell r="B834" t="str">
            <v>VAR_fin</v>
          </cell>
          <cell r="C834" t="str">
            <v>RNGA</v>
          </cell>
          <cell r="H834">
            <v>3.7824907851773957</v>
          </cell>
          <cell r="I834">
            <v>2.0478874218252172</v>
          </cell>
          <cell r="J834">
            <v>0.79568743031729072</v>
          </cell>
        </row>
        <row r="835">
          <cell r="A835" t="str">
            <v>RHSA-WHNGABR</v>
          </cell>
          <cell r="B835" t="str">
            <v>VAR_ncap</v>
          </cell>
          <cell r="C835" t="str">
            <v>-</v>
          </cell>
          <cell r="H835">
            <v>6.2369171478626202E-2</v>
          </cell>
          <cell r="I835">
            <v>1.6562589560224002E-2</v>
          </cell>
          <cell r="J835">
            <v>1.7928113795967199E-5</v>
          </cell>
        </row>
        <row r="836">
          <cell r="A836" t="str">
            <v>RHSA-WHNGABR</v>
          </cell>
          <cell r="B836" t="str">
            <v>VAR_cap</v>
          </cell>
          <cell r="C836" t="str">
            <v>-</v>
          </cell>
          <cell r="H836">
            <v>0.15077939690350728</v>
          </cell>
          <cell r="I836">
            <v>7.8909990124715515E-2</v>
          </cell>
          <cell r="J836">
            <v>3.8316032014149057E-2</v>
          </cell>
        </row>
        <row r="837">
          <cell r="A837" t="str">
            <v>ITOT-SWHWSTBR</v>
          </cell>
          <cell r="B837" t="str">
            <v>VAR_fout</v>
          </cell>
          <cell r="C837" t="str">
            <v>ITOT-SWH</v>
          </cell>
          <cell r="H837">
            <v>5.2635644695859076</v>
          </cell>
          <cell r="I837">
            <v>5.0382131391963494</v>
          </cell>
          <cell r="J837">
            <v>2.9383937677176712</v>
          </cell>
        </row>
        <row r="838">
          <cell r="A838" t="str">
            <v>ITOT-SWHWSTBR</v>
          </cell>
          <cell r="B838" t="str">
            <v>VAR_fout</v>
          </cell>
          <cell r="C838" t="str">
            <v>CO2_I</v>
          </cell>
          <cell r="H838">
            <v>925.11133101812902</v>
          </cell>
          <cell r="I838">
            <v>885.50412749511497</v>
          </cell>
          <cell r="J838">
            <v>501.255407434191</v>
          </cell>
        </row>
        <row r="839">
          <cell r="A839" t="str">
            <v>ITOT-SWHWSTBR</v>
          </cell>
          <cell r="B839" t="str">
            <v>VAR_fin</v>
          </cell>
          <cell r="C839" t="str">
            <v>IWST</v>
          </cell>
          <cell r="H839">
            <v>9.9688721014884614</v>
          </cell>
          <cell r="I839">
            <v>9.5420703393870259</v>
          </cell>
          <cell r="J839">
            <v>5.4014591318339562</v>
          </cell>
        </row>
        <row r="840">
          <cell r="A840" t="str">
            <v>ITOT-SWHWSTBR</v>
          </cell>
          <cell r="B840" t="str">
            <v>VAR_ncap</v>
          </cell>
          <cell r="C840" t="str">
            <v>-</v>
          </cell>
          <cell r="H840">
            <v>0.234057309483438</v>
          </cell>
          <cell r="I840">
            <v>8.8922521329335105E-2</v>
          </cell>
          <cell r="J840">
            <v>2.8209296399718701E-2</v>
          </cell>
        </row>
        <row r="841">
          <cell r="A841" t="str">
            <v>ITOT-SWHWSTBR</v>
          </cell>
          <cell r="B841" t="str">
            <v>VAR_cap</v>
          </cell>
          <cell r="C841" t="str">
            <v>-</v>
          </cell>
          <cell r="H841">
            <v>0.32591920954068215</v>
          </cell>
          <cell r="I841">
            <v>0.32181315898333335</v>
          </cell>
          <cell r="J841">
            <v>0.18924685857167092</v>
          </cell>
        </row>
        <row r="842">
          <cell r="A842" t="str">
            <v>SCOM-SHSTG-ELC</v>
          </cell>
          <cell r="B842" t="str">
            <v>VAR_fout</v>
          </cell>
          <cell r="C842" t="str">
            <v>SCOM-SHAELCB</v>
          </cell>
          <cell r="H842">
            <v>8.8415026347178171E-4</v>
          </cell>
          <cell r="I842">
            <v>1.1526995986316673E-3</v>
          </cell>
          <cell r="J842">
            <v>6.9326949775318344E-4</v>
          </cell>
        </row>
        <row r="843">
          <cell r="A843" t="str">
            <v>SCOM-SHSTG-ELC</v>
          </cell>
          <cell r="B843" t="str">
            <v>VAR_fin</v>
          </cell>
          <cell r="C843" t="str">
            <v>SCOM-SHAELCB</v>
          </cell>
          <cell r="H843">
            <v>1.0389150850403013E-3</v>
          </cell>
          <cell r="I843">
            <v>1.2869727608548099E-3</v>
          </cell>
          <cell r="J843">
            <v>7.1979052011389628E-4</v>
          </cell>
        </row>
        <row r="844">
          <cell r="A844" t="str">
            <v>SCOM-SHSTG-ELC</v>
          </cell>
          <cell r="B844" t="str">
            <v>VAR_ncap</v>
          </cell>
          <cell r="C844" t="str">
            <v>-</v>
          </cell>
          <cell r="H844">
            <v>6.1446022576121901E-3</v>
          </cell>
          <cell r="I844">
            <v>1.8585019976720899E-3</v>
          </cell>
          <cell r="J844">
            <v>2.7184963143520101E-3</v>
          </cell>
        </row>
        <row r="845">
          <cell r="A845" t="str">
            <v>SCOM-SHSTG-ELC</v>
          </cell>
          <cell r="B845" t="str">
            <v>VAR_cap</v>
          </cell>
          <cell r="C845" t="str">
            <v>-</v>
          </cell>
          <cell r="H845">
            <v>8.0639192394535014E-3</v>
          </cell>
          <cell r="I845">
            <v>6.6864437878117102E-3</v>
          </cell>
          <cell r="J845">
            <v>4.87644536764074E-3</v>
          </cell>
        </row>
        <row r="846">
          <cell r="A846" t="str">
            <v>SCOM-SHNGABR</v>
          </cell>
          <cell r="B846" t="str">
            <v>VAR_fout</v>
          </cell>
          <cell r="C846" t="str">
            <v>CO2_S</v>
          </cell>
          <cell r="H846">
            <v>510.21408098446602</v>
          </cell>
          <cell r="I846">
            <v>212.334382837596</v>
          </cell>
          <cell r="J846">
            <v>63.662356205809701</v>
          </cell>
        </row>
        <row r="847">
          <cell r="A847" t="str">
            <v>SCOM-SHNGABR</v>
          </cell>
          <cell r="B847" t="str">
            <v>VAR_fout</v>
          </cell>
          <cell r="C847" t="str">
            <v>SCOM-SHNGA</v>
          </cell>
          <cell r="H847">
            <v>7.8056203180821901</v>
          </cell>
          <cell r="I847">
            <v>3.248443417528962</v>
          </cell>
          <cell r="J847">
            <v>0.97395230672236799</v>
          </cell>
        </row>
        <row r="848">
          <cell r="A848" t="str">
            <v>SCOM-SHNGABR</v>
          </cell>
          <cell r="B848" t="str">
            <v>VAR_fin</v>
          </cell>
          <cell r="C848" t="str">
            <v>SNGA</v>
          </cell>
          <cell r="H848">
            <v>9.0463489536252926</v>
          </cell>
          <cell r="I848">
            <v>3.7647940219431852</v>
          </cell>
          <cell r="J848">
            <v>1.1287651809540729</v>
          </cell>
        </row>
        <row r="849">
          <cell r="A849" t="str">
            <v>SCOM-SHNGABR</v>
          </cell>
          <cell r="B849" t="str">
            <v>VAR_ncap</v>
          </cell>
          <cell r="C849" t="str">
            <v>-</v>
          </cell>
          <cell r="H849">
            <v>0.33065593900561002</v>
          </cell>
          <cell r="I849">
            <v>1.8030241467772E-4</v>
          </cell>
          <cell r="J849">
            <v>3.2798255949811299E-5</v>
          </cell>
        </row>
        <row r="850">
          <cell r="A850" t="str">
            <v>SCOM-SHNGABR</v>
          </cell>
          <cell r="B850" t="str">
            <v>VAR_cap</v>
          </cell>
          <cell r="C850" t="str">
            <v>-</v>
          </cell>
          <cell r="H850">
            <v>0.87240621932062901</v>
          </cell>
          <cell r="I850">
            <v>0.33078216182543219</v>
          </cell>
          <cell r="J850">
            <v>0.13930361906607083</v>
          </cell>
        </row>
        <row r="851">
          <cell r="A851" t="str">
            <v>RHEM-SHELCHP</v>
          </cell>
          <cell r="B851" t="str">
            <v>VAR_fout</v>
          </cell>
          <cell r="C851" t="str">
            <v>RHEM-SHAELCH</v>
          </cell>
          <cell r="H851">
            <v>24.00912824812287</v>
          </cell>
          <cell r="I851">
            <v>29.038811813257428</v>
          </cell>
          <cell r="J851">
            <v>28.568871389482844</v>
          </cell>
        </row>
        <row r="852">
          <cell r="A852" t="str">
            <v>RHEM-SHELCHP</v>
          </cell>
          <cell r="B852" t="str">
            <v>VAR_fin</v>
          </cell>
          <cell r="C852" t="str">
            <v>RHEMELCHPC</v>
          </cell>
          <cell r="H852">
            <v>24.00912824812287</v>
          </cell>
          <cell r="I852">
            <v>29.038811813257428</v>
          </cell>
          <cell r="J852">
            <v>28.568871389482844</v>
          </cell>
        </row>
        <row r="853">
          <cell r="A853" t="str">
            <v>RHEM-SHELCHP</v>
          </cell>
          <cell r="B853" t="str">
            <v>VAR_fin</v>
          </cell>
          <cell r="C853" t="str">
            <v>RHEM_ELC</v>
          </cell>
          <cell r="H853">
            <v>6.5324030684348138</v>
          </cell>
          <cell r="I853">
            <v>7.5090798103924365</v>
          </cell>
          <cell r="J853">
            <v>6.8554186459411648</v>
          </cell>
        </row>
        <row r="854">
          <cell r="A854" t="str">
            <v>RHEM-SHELCHP</v>
          </cell>
          <cell r="B854" t="str">
            <v>VAR_ncap</v>
          </cell>
          <cell r="C854" t="str">
            <v>-</v>
          </cell>
          <cell r="H854">
            <v>0.89020023881058896</v>
          </cell>
          <cell r="I854">
            <v>0.77753494224353403</v>
          </cell>
          <cell r="J854">
            <v>1.07742208763509</v>
          </cell>
        </row>
        <row r="855">
          <cell r="A855" t="str">
            <v>RHEM-SHELCHP</v>
          </cell>
          <cell r="B855" t="str">
            <v>VAR_cap</v>
          </cell>
          <cell r="C855" t="str">
            <v>-</v>
          </cell>
          <cell r="H855">
            <v>1.6973019107962344</v>
          </cell>
          <cell r="I855">
            <v>2.0518095038908761</v>
          </cell>
          <cell r="J855">
            <v>2.0182456218355558</v>
          </cell>
        </row>
        <row r="856">
          <cell r="A856" t="str">
            <v>RHNM-SHSTG-ELC</v>
          </cell>
          <cell r="B856" t="str">
            <v>VAR_fout</v>
          </cell>
          <cell r="C856" t="str">
            <v>RHNM-SHAELCB</v>
          </cell>
          <cell r="H856">
            <v>9.9034905622155244E-5</v>
          </cell>
          <cell r="I856">
            <v>1.0329314737254988E-4</v>
          </cell>
          <cell r="J856">
            <v>4.9366082979447831E-5</v>
          </cell>
        </row>
        <row r="857">
          <cell r="A857" t="str">
            <v>RHNM-SHSTG-ELC</v>
          </cell>
          <cell r="B857" t="str">
            <v>VAR_fout</v>
          </cell>
          <cell r="C857" t="str">
            <v>AUX_RHNM-SHSTG-ELC_OUT</v>
          </cell>
          <cell r="H857">
            <v>9.9133940527777379E-5</v>
          </cell>
          <cell r="I857">
            <v>1.0339644051992247E-4</v>
          </cell>
          <cell r="J857">
            <v>4.9415449062427279E-5</v>
          </cell>
        </row>
        <row r="858">
          <cell r="A858" t="str">
            <v>RHNM-SHSTG-ELC</v>
          </cell>
          <cell r="B858" t="str">
            <v>VAR_fin</v>
          </cell>
          <cell r="C858" t="str">
            <v>RHNM-SHAELCB</v>
          </cell>
          <cell r="H858">
            <v>9.0287160871727762E-6</v>
          </cell>
          <cell r="I858">
            <v>2.3692922084160331E-5</v>
          </cell>
          <cell r="J858">
            <v>5.5993173982176916E-5</v>
          </cell>
        </row>
        <row r="859">
          <cell r="A859" t="str">
            <v>RHNM-SHSTG-ELC</v>
          </cell>
          <cell r="B859" t="str">
            <v>VAR_ncap</v>
          </cell>
          <cell r="C859" t="str">
            <v>-</v>
          </cell>
          <cell r="H859">
            <v>7.5130440795524696E-3</v>
          </cell>
          <cell r="I859">
            <v>2.0298490965075899E-3</v>
          </cell>
          <cell r="J859">
            <v>1.5883213233740001E-3</v>
          </cell>
        </row>
        <row r="860">
          <cell r="A860" t="str">
            <v>RHNM-SHSTG-ELC</v>
          </cell>
          <cell r="B860" t="str">
            <v>VAR_cap</v>
          </cell>
          <cell r="C860" t="str">
            <v>-</v>
          </cell>
          <cell r="H860">
            <v>1.1764081231325319E-2</v>
          </cell>
          <cell r="I860">
            <v>7.6616103746900898E-3</v>
          </cell>
          <cell r="J860">
            <v>3.2446193198358898E-3</v>
          </cell>
        </row>
        <row r="861">
          <cell r="A861" t="str">
            <v>D-RWOD</v>
          </cell>
          <cell r="B861" t="str">
            <v>VAR_fout</v>
          </cell>
          <cell r="C861" t="str">
            <v>RWOD</v>
          </cell>
          <cell r="H861">
            <v>14.96573129962432</v>
          </cell>
          <cell r="I861">
            <v>12.998747023361833</v>
          </cell>
          <cell r="J861">
            <v>8.1202545810656233</v>
          </cell>
        </row>
        <row r="862">
          <cell r="A862" t="str">
            <v>D-RWOD</v>
          </cell>
          <cell r="B862" t="str">
            <v>VAR_fin</v>
          </cell>
          <cell r="C862" t="str">
            <v>WOD</v>
          </cell>
          <cell r="H862">
            <v>14.96573129962432</v>
          </cell>
          <cell r="I862">
            <v>12.998747023361833</v>
          </cell>
          <cell r="J862">
            <v>8.1202545810656233</v>
          </cell>
        </row>
        <row r="863">
          <cell r="A863" t="str">
            <v>RHNS-SHLTHCHPWOD</v>
          </cell>
          <cell r="B863" t="str">
            <v>VAR_ncap</v>
          </cell>
          <cell r="C863" t="str">
            <v>-</v>
          </cell>
          <cell r="H863">
            <v>8.1294830837136001E-3</v>
          </cell>
          <cell r="I863">
            <v>5.1614120341674204E-3</v>
          </cell>
          <cell r="J863">
            <v>3.1193944408435602E-3</v>
          </cell>
        </row>
        <row r="864">
          <cell r="A864" t="str">
            <v>RHNS-SHLTHCHPWOD</v>
          </cell>
          <cell r="B864" t="str">
            <v>VAR_cap</v>
          </cell>
          <cell r="C864" t="str">
            <v>-</v>
          </cell>
          <cell r="H864">
            <v>1.053903095557179E-2</v>
          </cell>
          <cell r="I864">
            <v>9.3462444818741899E-3</v>
          </cell>
          <cell r="J864">
            <v>5.1088598348320502E-3</v>
          </cell>
        </row>
        <row r="865">
          <cell r="A865" t="str">
            <v>RHNM-SHELCBR</v>
          </cell>
          <cell r="B865" t="str">
            <v>VAR_fout</v>
          </cell>
          <cell r="C865" t="str">
            <v>RHNM-SHAELCB</v>
          </cell>
          <cell r="H865">
            <v>1.7845791420993309E-3</v>
          </cell>
          <cell r="I865">
            <v>1.9876823872062017E-3</v>
          </cell>
          <cell r="J865">
            <v>1.7893564205397137E-3</v>
          </cell>
        </row>
        <row r="866">
          <cell r="A866" t="str">
            <v>RHNM-SHELCBR</v>
          </cell>
          <cell r="B866" t="str">
            <v>VAR_fin</v>
          </cell>
          <cell r="C866" t="str">
            <v>RHNM_ELC</v>
          </cell>
          <cell r="H866">
            <v>1.8785043601045582E-3</v>
          </cell>
          <cell r="I866">
            <v>2.0922972496907393E-3</v>
          </cell>
          <cell r="J866">
            <v>1.8835330742523301E-3</v>
          </cell>
        </row>
        <row r="867">
          <cell r="A867" t="str">
            <v>RHNM-SHELCBR</v>
          </cell>
          <cell r="B867" t="str">
            <v>VAR_ncap</v>
          </cell>
          <cell r="C867" t="str">
            <v>-</v>
          </cell>
          <cell r="H867">
            <v>3.25083080452363E-2</v>
          </cell>
        </row>
        <row r="868">
          <cell r="A868" t="str">
            <v>RHNM-SHELCBR</v>
          </cell>
          <cell r="B868" t="str">
            <v>VAR_cap</v>
          </cell>
          <cell r="C868" t="str">
            <v>-</v>
          </cell>
          <cell r="H868">
            <v>5.0041486556552772E-2</v>
          </cell>
          <cell r="I868">
            <v>3.2487052366789532E-2</v>
          </cell>
          <cell r="J868">
            <v>1.371193263229668E-2</v>
          </cell>
        </row>
        <row r="869">
          <cell r="A869" t="str">
            <v>RHNS-SHSTG-NGAHP</v>
          </cell>
          <cell r="B869" t="str">
            <v>VAR_fout</v>
          </cell>
          <cell r="C869" t="str">
            <v>RHNS-SHANGAH</v>
          </cell>
          <cell r="H869">
            <v>2.8184444162969922E-2</v>
          </cell>
          <cell r="I869">
            <v>3.7436727709015863E-2</v>
          </cell>
          <cell r="J869">
            <v>4.7042321673981327E-2</v>
          </cell>
        </row>
        <row r="870">
          <cell r="A870" t="str">
            <v>RHNS-SHSTG-NGAHP</v>
          </cell>
          <cell r="B870" t="str">
            <v>VAR_fout</v>
          </cell>
          <cell r="C870" t="str">
            <v>AUX_RHNS-SHSTG-NGAHP_OUT</v>
          </cell>
          <cell r="H870">
            <v>2.8212628607132882E-2</v>
          </cell>
          <cell r="I870">
            <v>3.7474164436724876E-2</v>
          </cell>
          <cell r="J870">
            <v>4.7089363995655303E-2</v>
          </cell>
        </row>
        <row r="871">
          <cell r="A871" t="str">
            <v>RHNS-SHSTG-NGAHP</v>
          </cell>
          <cell r="B871" t="str">
            <v>VAR_fin</v>
          </cell>
          <cell r="C871" t="str">
            <v>RHNS-SHANGAH</v>
          </cell>
          <cell r="H871">
            <v>2.9182173700507127E-2</v>
          </cell>
          <cell r="I871">
            <v>3.8191617059738531E-2</v>
          </cell>
          <cell r="J871">
            <v>4.7785785710027798E-2</v>
          </cell>
        </row>
        <row r="872">
          <cell r="A872" t="str">
            <v>RHNS-SHSTG-NGAHP</v>
          </cell>
          <cell r="B872" t="str">
            <v>VAR_ncap</v>
          </cell>
          <cell r="C872" t="str">
            <v>-</v>
          </cell>
          <cell r="H872">
            <v>4.0136974811932997E-3</v>
          </cell>
          <cell r="I872">
            <v>6.0931358962827298E-3</v>
          </cell>
          <cell r="J872">
            <v>8.2932761910448904E-3</v>
          </cell>
        </row>
        <row r="873">
          <cell r="A873" t="str">
            <v>RHNS-SHSTG-NGAHP</v>
          </cell>
          <cell r="B873" t="str">
            <v>VAR_cap</v>
          </cell>
          <cell r="C873" t="str">
            <v>-</v>
          </cell>
          <cell r="H873">
            <v>8.7920587123502311E-3</v>
          </cell>
          <cell r="I873">
            <v>1.1192179931470621E-2</v>
          </cell>
          <cell r="J873">
            <v>1.301443945728196E-2</v>
          </cell>
        </row>
        <row r="874">
          <cell r="A874" t="str">
            <v>RHNS-SHLTHDH</v>
          </cell>
          <cell r="B874" t="str">
            <v>VAR_fout</v>
          </cell>
          <cell r="C874" t="str">
            <v>RHNS-SHLTHD</v>
          </cell>
          <cell r="H874">
            <v>0.11744465584060682</v>
          </cell>
          <cell r="I874">
            <v>0.12245050558110632</v>
          </cell>
          <cell r="J874">
            <v>0.13162397698799616</v>
          </cell>
        </row>
        <row r="875">
          <cell r="A875" t="str">
            <v>RHNS-SHLTHDH</v>
          </cell>
          <cell r="B875" t="str">
            <v>VAR_fin</v>
          </cell>
          <cell r="C875" t="str">
            <v>RHNS_LTH_DH</v>
          </cell>
          <cell r="H875">
            <v>0.12915614084279767</v>
          </cell>
          <cell r="I875">
            <v>0.13461859405186397</v>
          </cell>
          <cell r="J875">
            <v>0.1447036469269827</v>
          </cell>
        </row>
        <row r="876">
          <cell r="A876" t="str">
            <v>RHNS-SHLTHDH</v>
          </cell>
          <cell r="B876" t="str">
            <v>VAR_fin</v>
          </cell>
          <cell r="C876" t="str">
            <v>RHNSLTHDHC</v>
          </cell>
          <cell r="H876">
            <v>0.11744465584060682</v>
          </cell>
          <cell r="I876">
            <v>0.12245050558110632</v>
          </cell>
          <cell r="J876">
            <v>0.13162397698799616</v>
          </cell>
        </row>
        <row r="877">
          <cell r="A877" t="str">
            <v>RHNS-SHLTHDH</v>
          </cell>
          <cell r="B877" t="str">
            <v>VAR_ncap</v>
          </cell>
          <cell r="C877" t="str">
            <v>-</v>
          </cell>
          <cell r="H877">
            <v>1.5902219951408701E-2</v>
          </cell>
          <cell r="I877">
            <v>1.20622937721053E-2</v>
          </cell>
          <cell r="J877">
            <v>2.5932835073277299E-2</v>
          </cell>
        </row>
        <row r="878">
          <cell r="A878" t="str">
            <v>RHNS-SHLTHDH</v>
          </cell>
          <cell r="B878" t="str">
            <v>VAR_cap</v>
          </cell>
          <cell r="C878" t="str">
            <v>-</v>
          </cell>
          <cell r="H878">
            <v>3.2491977148893895E-2</v>
          </cell>
          <cell r="I878">
            <v>2.743286605102549E-2</v>
          </cell>
          <cell r="J878">
            <v>3.9625571670369397E-2</v>
          </cell>
        </row>
        <row r="879">
          <cell r="A879" t="str">
            <v>ITOT-SWHNGAHP</v>
          </cell>
          <cell r="B879" t="str">
            <v>VAR_fout</v>
          </cell>
          <cell r="C879" t="str">
            <v>ITOT-SWHANGAH</v>
          </cell>
          <cell r="H879">
            <v>0.14740087151561992</v>
          </cell>
          <cell r="I879">
            <v>8.3384643883494022E-2</v>
          </cell>
          <cell r="J879">
            <v>5.06120635147791E-2</v>
          </cell>
        </row>
        <row r="880">
          <cell r="A880" t="str">
            <v>ITOT-SWHNGAHP</v>
          </cell>
          <cell r="B880" t="str">
            <v>VAR_fout</v>
          </cell>
          <cell r="C880" t="str">
            <v>CO2_I</v>
          </cell>
          <cell r="H880">
            <v>4.2434926203121996</v>
          </cell>
          <cell r="I880">
            <v>2.3562396900836</v>
          </cell>
          <cell r="J880">
            <v>1.37925936813207</v>
          </cell>
        </row>
        <row r="881">
          <cell r="A881" t="str">
            <v>ITOT-SWHNGAHP</v>
          </cell>
          <cell r="B881" t="str">
            <v>VAR_fin</v>
          </cell>
          <cell r="C881" t="str">
            <v>ITOTELCHPC</v>
          </cell>
          <cell r="H881">
            <v>0.14740087151561992</v>
          </cell>
          <cell r="I881">
            <v>8.3384643883494022E-2</v>
          </cell>
          <cell r="J881">
            <v>5.06120635147791E-2</v>
          </cell>
        </row>
        <row r="882">
          <cell r="A882" t="str">
            <v>ITOT-SWHNGAHP</v>
          </cell>
          <cell r="B882" t="str">
            <v>VAR_fin</v>
          </cell>
          <cell r="C882" t="str">
            <v>INGA</v>
          </cell>
          <cell r="H882">
            <v>7.5239230856599351E-2</v>
          </cell>
          <cell r="I882">
            <v>4.1777299469567417E-2</v>
          </cell>
          <cell r="J882">
            <v>2.4454953335674958E-2</v>
          </cell>
        </row>
        <row r="883">
          <cell r="A883" t="str">
            <v>ITOT-SWHNGAHP</v>
          </cell>
          <cell r="B883" t="str">
            <v>VAR_ncap</v>
          </cell>
          <cell r="C883" t="str">
            <v>-</v>
          </cell>
          <cell r="H883">
            <v>6.5329262060136103E-3</v>
          </cell>
          <cell r="I883">
            <v>1.9397636326880701E-3</v>
          </cell>
          <cell r="J883">
            <v>1.1233390153024001E-3</v>
          </cell>
        </row>
        <row r="884">
          <cell r="A884" t="str">
            <v>ITOT-SWHNGAHP</v>
          </cell>
          <cell r="B884" t="str">
            <v>VAR_cap</v>
          </cell>
          <cell r="C884" t="str">
            <v>-</v>
          </cell>
          <cell r="H884">
            <v>1.4809329983150635E-2</v>
          </cell>
          <cell r="I884">
            <v>8.521513586288762E-3</v>
          </cell>
          <cell r="J884">
            <v>5.1084474069570578E-3</v>
          </cell>
        </row>
        <row r="885">
          <cell r="A885" t="str">
            <v>RHSA-WHLFOBR</v>
          </cell>
          <cell r="B885" t="str">
            <v>VAR_fout</v>
          </cell>
          <cell r="C885" t="str">
            <v>CO2_R</v>
          </cell>
          <cell r="H885">
            <v>173.80078959384701</v>
          </cell>
          <cell r="I885">
            <v>79.316140440384402</v>
          </cell>
          <cell r="J885">
            <v>4.0854581503933902</v>
          </cell>
        </row>
        <row r="886">
          <cell r="A886" t="str">
            <v>RHSA-WHLFOBR</v>
          </cell>
          <cell r="B886" t="str">
            <v>VAR_fout</v>
          </cell>
          <cell r="C886" t="str">
            <v>RHSA-WHLFO</v>
          </cell>
          <cell r="H886">
            <v>1.2946468292522673</v>
          </cell>
          <cell r="I886">
            <v>0.59786081205304797</v>
          </cell>
          <cell r="J886">
            <v>3.2466866891880428E-2</v>
          </cell>
        </row>
        <row r="887">
          <cell r="A887" t="str">
            <v>RHSA-WHLFOBR</v>
          </cell>
          <cell r="B887" t="str">
            <v>VAR_fin</v>
          </cell>
          <cell r="C887" t="str">
            <v>RLFO</v>
          </cell>
          <cell r="H887">
            <v>2.3582196688445984</v>
          </cell>
          <cell r="I887">
            <v>1.0762027196795718</v>
          </cell>
          <cell r="J887">
            <v>5.5433624835731145E-2</v>
          </cell>
        </row>
        <row r="888">
          <cell r="A888" t="str">
            <v>RHSA-WHLFOBR</v>
          </cell>
          <cell r="B888" t="str">
            <v>VAR_ncap</v>
          </cell>
          <cell r="C888" t="str">
            <v>-</v>
          </cell>
          <cell r="H888">
            <v>3.4295298040474702E-2</v>
          </cell>
          <cell r="I888">
            <v>7.1080637335884404E-3</v>
          </cell>
        </row>
        <row r="889">
          <cell r="A889" t="str">
            <v>RHSA-WHLFOBR</v>
          </cell>
          <cell r="B889" t="str">
            <v>VAR_cap</v>
          </cell>
          <cell r="C889" t="str">
            <v>-</v>
          </cell>
          <cell r="H889">
            <v>9.3141686673447993E-2</v>
          </cell>
          <cell r="I889">
            <v>4.1382795773515307E-2</v>
          </cell>
          <cell r="J889">
            <v>3.6708946630330981E-3</v>
          </cell>
        </row>
        <row r="890">
          <cell r="A890" t="str">
            <v>D-IWST</v>
          </cell>
          <cell r="B890" t="str">
            <v>VAR_fout</v>
          </cell>
          <cell r="C890" t="str">
            <v>CO2</v>
          </cell>
          <cell r="H890">
            <v>1001.75968247955</v>
          </cell>
          <cell r="I890">
            <v>996.81520709054996</v>
          </cell>
          <cell r="J890">
            <v>986.60439641630899</v>
          </cell>
        </row>
        <row r="891">
          <cell r="A891" t="str">
            <v>D-IWST</v>
          </cell>
          <cell r="B891" t="str">
            <v>VAR_fout</v>
          </cell>
          <cell r="C891" t="str">
            <v>IWST</v>
          </cell>
          <cell r="H891">
            <v>10.794824164650302</v>
          </cell>
          <cell r="I891">
            <v>10.741543179855066</v>
          </cell>
          <cell r="J891">
            <v>10.631512892417126</v>
          </cell>
        </row>
        <row r="892">
          <cell r="A892" t="str">
            <v>D-IWST</v>
          </cell>
          <cell r="B892" t="str">
            <v>VAR_fin</v>
          </cell>
          <cell r="C892" t="str">
            <v>WSTNREN</v>
          </cell>
          <cell r="H892">
            <v>10.794824164650302</v>
          </cell>
          <cell r="I892">
            <v>10.741543179855066</v>
          </cell>
          <cell r="J892">
            <v>10.631512892417126</v>
          </cell>
        </row>
        <row r="893">
          <cell r="A893" t="str">
            <v>RHES-SHLFOBR</v>
          </cell>
          <cell r="B893" t="str">
            <v>VAR_fout</v>
          </cell>
          <cell r="C893" t="str">
            <v>CO2_R</v>
          </cell>
          <cell r="H893">
            <v>331.431679652181</v>
          </cell>
          <cell r="I893">
            <v>105.299848784129</v>
          </cell>
          <cell r="J893">
            <v>10.6748956367761</v>
          </cell>
        </row>
        <row r="894">
          <cell r="A894" t="str">
            <v>RHES-SHLFOBR</v>
          </cell>
          <cell r="B894" t="str">
            <v>VAR_fout</v>
          </cell>
          <cell r="C894" t="str">
            <v>RHES-SHLFO</v>
          </cell>
          <cell r="H894">
            <v>3.8874486302809652</v>
          </cell>
          <cell r="I894">
            <v>1.2325653628810482</v>
          </cell>
          <cell r="J894">
            <v>0.12530038998760498</v>
          </cell>
        </row>
        <row r="895">
          <cell r="A895" t="str">
            <v>RHES-SHLFOBR</v>
          </cell>
          <cell r="B895" t="str">
            <v>VAR_fin</v>
          </cell>
          <cell r="C895" t="str">
            <v>RLFO</v>
          </cell>
          <cell r="H895">
            <v>4.4970377157690757</v>
          </cell>
          <cell r="I895">
            <v>1.4287632128104319</v>
          </cell>
          <cell r="J895">
            <v>0.14484254595354265</v>
          </cell>
        </row>
        <row r="896">
          <cell r="A896" t="str">
            <v>RHES-SHLFOBR</v>
          </cell>
          <cell r="B896" t="str">
            <v>VAR_ncap</v>
          </cell>
          <cell r="C896" t="str">
            <v>-</v>
          </cell>
          <cell r="H896">
            <v>1.0745885918109399E-2</v>
          </cell>
          <cell r="I896">
            <v>8.9403710917847906E-2</v>
          </cell>
          <cell r="J896">
            <v>4.361300718381E-6</v>
          </cell>
        </row>
        <row r="897">
          <cell r="A897" t="str">
            <v>RHES-SHLFOBR</v>
          </cell>
          <cell r="B897" t="str">
            <v>VAR_cap</v>
          </cell>
          <cell r="C897" t="str">
            <v>-</v>
          </cell>
          <cell r="H897">
            <v>0.31849162627617889</v>
          </cell>
          <cell r="I897">
            <v>0.10013761187797868</v>
          </cell>
          <cell r="J897">
            <v>1.6969848160816293E-2</v>
          </cell>
        </row>
        <row r="898">
          <cell r="A898" t="str">
            <v>ITOT-SWHSTG</v>
          </cell>
          <cell r="B898" t="str">
            <v>VAR_fout</v>
          </cell>
          <cell r="C898" t="str">
            <v>ITOT-SWH</v>
          </cell>
          <cell r="H898">
            <v>0.16164258640453491</v>
          </cell>
          <cell r="I898">
            <v>0.30234304829679332</v>
          </cell>
          <cell r="J898">
            <v>1.5294735723951751</v>
          </cell>
        </row>
        <row r="899">
          <cell r="A899" t="str">
            <v>ITOT-SWHSTG</v>
          </cell>
          <cell r="B899" t="str">
            <v>VAR_fout</v>
          </cell>
          <cell r="C899" t="str">
            <v>AUX_ITOT-STG_OUT</v>
          </cell>
          <cell r="H899">
            <v>0.16146298353075239</v>
          </cell>
          <cell r="I899">
            <v>0.3023430482967937</v>
          </cell>
          <cell r="J899">
            <v>1.5294735723951751</v>
          </cell>
        </row>
        <row r="900">
          <cell r="A900" t="str">
            <v>ITOT-SWHSTG</v>
          </cell>
          <cell r="B900" t="str">
            <v>VAR_fin</v>
          </cell>
          <cell r="C900" t="str">
            <v>AUX_ITOT-STG_IN</v>
          </cell>
          <cell r="H900">
            <v>0.17960287313938753</v>
          </cell>
          <cell r="I900">
            <v>0.32510005084218024</v>
          </cell>
          <cell r="J900">
            <v>1.5449228008385305</v>
          </cell>
        </row>
        <row r="901">
          <cell r="A901" t="str">
            <v>ITOT-SWHSTG</v>
          </cell>
          <cell r="B901" t="str">
            <v>VAR_fin</v>
          </cell>
          <cell r="C901" t="str">
            <v>ITOT-SWH</v>
          </cell>
          <cell r="H901">
            <v>0.17960287313938753</v>
          </cell>
          <cell r="I901">
            <v>0.32510005084218024</v>
          </cell>
          <cell r="J901">
            <v>1.5449228008385305</v>
          </cell>
        </row>
        <row r="902">
          <cell r="A902" t="str">
            <v>ITOT-SWHSTG</v>
          </cell>
          <cell r="B902" t="str">
            <v>VAR_ncap</v>
          </cell>
          <cell r="C902" t="str">
            <v>-</v>
          </cell>
          <cell r="H902">
            <v>6.1830499649951701E-2</v>
          </cell>
          <cell r="I902">
            <v>1.3802236058651199E-2</v>
          </cell>
          <cell r="J902">
            <v>0.179620646323116</v>
          </cell>
        </row>
        <row r="903">
          <cell r="A903" t="str">
            <v>ITOT-SWHSTG</v>
          </cell>
          <cell r="B903" t="str">
            <v>VAR_cap</v>
          </cell>
          <cell r="C903" t="str">
            <v>-</v>
          </cell>
          <cell r="H903">
            <v>7.4047200296588386E-2</v>
          </cell>
          <cell r="I903">
            <v>7.560707528999204E-2</v>
          </cell>
          <cell r="J903">
            <v>0.21549429374109016</v>
          </cell>
        </row>
        <row r="904">
          <cell r="A904" t="str">
            <v>SCOM-SHLFOBR</v>
          </cell>
          <cell r="B904" t="str">
            <v>VAR_fout</v>
          </cell>
          <cell r="C904" t="str">
            <v>CO2_S</v>
          </cell>
          <cell r="H904">
            <v>659.28326619418795</v>
          </cell>
          <cell r="I904">
            <v>266.651922360264</v>
          </cell>
          <cell r="J904">
            <v>15.0509743116382</v>
          </cell>
        </row>
        <row r="905">
          <cell r="A905" t="str">
            <v>SCOM-SHLFOBR</v>
          </cell>
          <cell r="B905" t="str">
            <v>VAR_fout</v>
          </cell>
          <cell r="C905" t="str">
            <v>SCOM-SHLFO</v>
          </cell>
          <cell r="H905">
            <v>7.3080588960531889</v>
          </cell>
          <cell r="I905">
            <v>2.9557976870910507</v>
          </cell>
          <cell r="J905">
            <v>0.16900573333426799</v>
          </cell>
        </row>
        <row r="906">
          <cell r="A906" t="str">
            <v>SCOM-SHLFOBR</v>
          </cell>
          <cell r="B906" t="str">
            <v>VAR_fin</v>
          </cell>
          <cell r="C906" t="str">
            <v>SLFO</v>
          </cell>
          <cell r="H906">
            <v>8.9454988628790684</v>
          </cell>
          <cell r="I906">
            <v>3.6180722165571817</v>
          </cell>
          <cell r="J906">
            <v>0.20421946148762851</v>
          </cell>
        </row>
        <row r="907">
          <cell r="A907" t="str">
            <v>SCOM-SHLFOBR</v>
          </cell>
          <cell r="B907" t="str">
            <v>VAR_ncap</v>
          </cell>
          <cell r="C907" t="str">
            <v>-</v>
          </cell>
          <cell r="H907">
            <v>0.233961231040858</v>
          </cell>
          <cell r="I907">
            <v>1.5541181874308E-4</v>
          </cell>
          <cell r="J907">
            <v>1.44690053704196E-5</v>
          </cell>
        </row>
        <row r="908">
          <cell r="A908" t="str">
            <v>SCOM-SHLFOBR</v>
          </cell>
          <cell r="B908" t="str">
            <v>VAR_cap</v>
          </cell>
          <cell r="C908" t="str">
            <v>-</v>
          </cell>
          <cell r="H908">
            <v>0.65475722428350724</v>
          </cell>
          <cell r="I908">
            <v>0.23409712942656288</v>
          </cell>
          <cell r="J908">
            <v>2.59841793311371E-2</v>
          </cell>
        </row>
        <row r="909">
          <cell r="A909" t="str">
            <v>RHNM-SHPLTBR</v>
          </cell>
          <cell r="B909" t="str">
            <v>VAR_fout</v>
          </cell>
          <cell r="C909" t="str">
            <v>RHNM-SHPLT</v>
          </cell>
          <cell r="H909">
            <v>3.5090190863892257E-2</v>
          </cell>
          <cell r="I909">
            <v>3.9821946640088847E-2</v>
          </cell>
          <cell r="J909">
            <v>4.4672359161830766E-2</v>
          </cell>
        </row>
        <row r="910">
          <cell r="A910" t="str">
            <v>RHNM-SHPLTBR</v>
          </cell>
          <cell r="B910" t="str">
            <v>VAR_fin</v>
          </cell>
          <cell r="C910" t="str">
            <v>RPLT</v>
          </cell>
          <cell r="H910">
            <v>4.6172506545021308E-2</v>
          </cell>
          <cell r="I910">
            <v>5.2082246289543728E-2</v>
          </cell>
          <cell r="J910">
            <v>5.8425993918117335E-2</v>
          </cell>
        </row>
        <row r="911">
          <cell r="A911" t="str">
            <v>RHNM-SHPLTBR</v>
          </cell>
          <cell r="B911" t="str">
            <v>VAR_fin</v>
          </cell>
          <cell r="C911" t="str">
            <v>RHNMPLTBRC</v>
          </cell>
          <cell r="H911">
            <v>3.5090190863892257E-2</v>
          </cell>
          <cell r="I911">
            <v>3.9821946640088847E-2</v>
          </cell>
          <cell r="J911">
            <v>4.4672359161830766E-2</v>
          </cell>
        </row>
        <row r="912">
          <cell r="A912" t="str">
            <v>RHNM-SHPLTBR</v>
          </cell>
          <cell r="B912" t="str">
            <v>VAR_ncap</v>
          </cell>
          <cell r="C912" t="str">
            <v>-</v>
          </cell>
          <cell r="H912">
            <v>1.8778928665098399E-3</v>
          </cell>
          <cell r="I912">
            <v>2.48928625516864E-3</v>
          </cell>
          <cell r="J912">
            <v>2.1946181911732501E-3</v>
          </cell>
        </row>
        <row r="913">
          <cell r="A913" t="str">
            <v>RHNM-SHPLTBR</v>
          </cell>
          <cell r="B913" t="str">
            <v>VAR_cap</v>
          </cell>
          <cell r="C913" t="str">
            <v>-</v>
          </cell>
          <cell r="H913">
            <v>8.1200633676374642E-3</v>
          </cell>
          <cell r="I913">
            <v>5.6115880319873223E-3</v>
          </cell>
          <cell r="J913">
            <v>4.7826043975586607E-3</v>
          </cell>
        </row>
        <row r="914">
          <cell r="A914" t="str">
            <v>D-RHES_NKEV_GAS_ELC_CHP</v>
          </cell>
          <cell r="B914" t="str">
            <v>VAR_fout</v>
          </cell>
          <cell r="C914" t="str">
            <v>RHES_ELC</v>
          </cell>
          <cell r="H914">
            <v>1.4220562714991163E-2</v>
          </cell>
          <cell r="I914">
            <v>6.5287653123027607E-3</v>
          </cell>
        </row>
        <row r="915">
          <cell r="A915" t="str">
            <v>D-RHES_NKEV_GAS_ELC_CHP</v>
          </cell>
          <cell r="B915" t="str">
            <v>VAR_fout</v>
          </cell>
          <cell r="C915" t="str">
            <v>ELC5</v>
          </cell>
          <cell r="H915">
            <v>7.4255702734554192E-3</v>
          </cell>
          <cell r="I915">
            <v>4.2725092726936817E-3</v>
          </cell>
        </row>
        <row r="916">
          <cell r="A916" t="str">
            <v>D-RHES_NKEV_GAS_ELC_CHP</v>
          </cell>
          <cell r="B916" t="str">
            <v>VAR_fin</v>
          </cell>
          <cell r="C916" t="str">
            <v>RHES_NKEV_GAS_ELC_CHP</v>
          </cell>
          <cell r="H916">
            <v>2.1183756076765953E-2</v>
          </cell>
          <cell r="I916">
            <v>1.0411677842858794E-2</v>
          </cell>
        </row>
        <row r="917">
          <cell r="A917" t="str">
            <v>SCOM-SHSTG-SOL</v>
          </cell>
          <cell r="B917" t="str">
            <v>VAR_fout</v>
          </cell>
          <cell r="C917" t="str">
            <v>SCOM-SHASOL</v>
          </cell>
          <cell r="H917">
            <v>1.2664152774092194E-3</v>
          </cell>
          <cell r="I917">
            <v>1.4853499111213101E-3</v>
          </cell>
          <cell r="J917">
            <v>1.13552892563108E-3</v>
          </cell>
        </row>
        <row r="918">
          <cell r="A918" t="str">
            <v>SCOM-SHSTG-SOL</v>
          </cell>
          <cell r="B918" t="str">
            <v>VAR_fin</v>
          </cell>
          <cell r="C918" t="str">
            <v>SCOM-SHASOL</v>
          </cell>
          <cell r="H918">
            <v>9.9356692741504036E-4</v>
          </cell>
          <cell r="I918">
            <v>1.3760640968862076E-3</v>
          </cell>
          <cell r="J918">
            <v>8.400137143414236E-4</v>
          </cell>
        </row>
        <row r="919">
          <cell r="A919" t="str">
            <v>SCOM-SHSTG-SOL</v>
          </cell>
          <cell r="B919" t="str">
            <v>VAR_ncap</v>
          </cell>
          <cell r="C919" t="str">
            <v>-</v>
          </cell>
          <cell r="H919">
            <v>2.23564095215062E-2</v>
          </cell>
          <cell r="I919">
            <v>1.46066804405989E-2</v>
          </cell>
          <cell r="J919">
            <v>2.5686706438941099E-2</v>
          </cell>
        </row>
        <row r="920">
          <cell r="A920" t="str">
            <v>SCOM-SHSTG-SOL</v>
          </cell>
          <cell r="B920" t="str">
            <v>VAR_cap</v>
          </cell>
          <cell r="C920" t="str">
            <v>-</v>
          </cell>
          <cell r="H920">
            <v>3.2119236206431603E-2</v>
          </cell>
          <cell r="I920">
            <v>3.9292678319798997E-2</v>
          </cell>
          <cell r="J920">
            <v>4.5743905758063301E-2</v>
          </cell>
        </row>
        <row r="921">
          <cell r="A921" t="str">
            <v>RHNM-SHELCBRA</v>
          </cell>
          <cell r="B921" t="str">
            <v>VAR_fout</v>
          </cell>
          <cell r="C921" t="str">
            <v>RHNM-SHELCB</v>
          </cell>
          <cell r="H921">
            <v>1.8746057450169998E-3</v>
          </cell>
          <cell r="I921">
            <v>2.0673076834025412E-3</v>
          </cell>
          <cell r="J921">
            <v>1.7827210381645606E-3</v>
          </cell>
        </row>
        <row r="922">
          <cell r="A922" t="str">
            <v>RHNM-SHELCBRA</v>
          </cell>
          <cell r="B922" t="str">
            <v>VAR_fin</v>
          </cell>
          <cell r="C922" t="str">
            <v>RHNM-SHAELCB</v>
          </cell>
          <cell r="H922">
            <v>1.8746057450169998E-3</v>
          </cell>
          <cell r="I922">
            <v>2.0673076834025412E-3</v>
          </cell>
          <cell r="J922">
            <v>1.7827210381645606E-3</v>
          </cell>
        </row>
        <row r="923">
          <cell r="A923" t="str">
            <v>RHNM-SHELCBRA</v>
          </cell>
          <cell r="B923" t="str">
            <v>VAR_ncap</v>
          </cell>
          <cell r="C923" t="str">
            <v>-</v>
          </cell>
          <cell r="H923">
            <v>3.4951200825339701E-2</v>
          </cell>
        </row>
        <row r="924">
          <cell r="A924" t="str">
            <v>RHNM-SHELCBRA</v>
          </cell>
          <cell r="B924" t="str">
            <v>VAR_cap</v>
          </cell>
          <cell r="C924" t="str">
            <v>-</v>
          </cell>
          <cell r="H924">
            <v>5.0041012653813846E-2</v>
          </cell>
          <cell r="I924">
            <v>3.2491383804323648E-2</v>
          </cell>
          <cell r="J924">
            <v>1.371324089236179E-2</v>
          </cell>
        </row>
        <row r="925">
          <cell r="A925" t="str">
            <v>RHNM-SHSTG-SOL</v>
          </cell>
          <cell r="B925" t="str">
            <v>VAR_fout</v>
          </cell>
          <cell r="C925" t="str">
            <v>AUX_RHNM-SHSTG-SOL_OUT</v>
          </cell>
          <cell r="H925">
            <v>2.0907470970071195E-4</v>
          </cell>
          <cell r="I925">
            <v>1.4744127543065254E-4</v>
          </cell>
          <cell r="J925">
            <v>1.628548292866806E-4</v>
          </cell>
        </row>
        <row r="926">
          <cell r="A926" t="str">
            <v>RHNM-SHSTG-SOL</v>
          </cell>
          <cell r="B926" t="str">
            <v>VAR_fout</v>
          </cell>
          <cell r="C926" t="str">
            <v>RHNM-SHASOL</v>
          </cell>
          <cell r="H926">
            <v>2.0886584385685511E-4</v>
          </cell>
          <cell r="I926">
            <v>1.4729398144920338E-4</v>
          </cell>
          <cell r="J926">
            <v>1.6269213714953108E-4</v>
          </cell>
        </row>
        <row r="927">
          <cell r="A927" t="str">
            <v>RHNM-SHSTG-SOL</v>
          </cell>
          <cell r="B927" t="str">
            <v>VAR_fin</v>
          </cell>
          <cell r="C927" t="str">
            <v>RHNM-SHASOL</v>
          </cell>
          <cell r="H927">
            <v>4.022601947416334E-4</v>
          </cell>
          <cell r="I927">
            <v>3.2703368796359881E-4</v>
          </cell>
          <cell r="J927">
            <v>4.7159363276488169E-4</v>
          </cell>
        </row>
        <row r="928">
          <cell r="A928" t="str">
            <v>RHNM-SHSTG-SOL</v>
          </cell>
          <cell r="B928" t="str">
            <v>VAR_ncap</v>
          </cell>
          <cell r="C928" t="str">
            <v>-</v>
          </cell>
          <cell r="H928">
            <v>1.48715504073373E-4</v>
          </cell>
          <cell r="I928">
            <v>7.5952515938937902E-4</v>
          </cell>
          <cell r="J928">
            <v>9.0951708208289797E-4</v>
          </cell>
        </row>
        <row r="929">
          <cell r="A929" t="str">
            <v>RHNM-SHSTG-SOL</v>
          </cell>
          <cell r="B929" t="str">
            <v>VAR_cap</v>
          </cell>
          <cell r="C929" t="str">
            <v>-</v>
          </cell>
          <cell r="H929">
            <v>3.5070610763769201E-3</v>
          </cell>
          <cell r="I929">
            <v>2.1162682064208901E-3</v>
          </cell>
          <cell r="J929">
            <v>1.5236358152737001E-3</v>
          </cell>
        </row>
        <row r="930">
          <cell r="A930" t="str">
            <v>RHNS-SHELCHP</v>
          </cell>
          <cell r="B930" t="str">
            <v>VAR_fout</v>
          </cell>
          <cell r="C930" t="str">
            <v>RHNS-SHAELCH</v>
          </cell>
          <cell r="H930">
            <v>2.3721730986091751</v>
          </cell>
          <cell r="I930">
            <v>2.8038416810979667</v>
          </cell>
          <cell r="J930">
            <v>3.431576142262375</v>
          </cell>
        </row>
        <row r="931">
          <cell r="A931" t="str">
            <v>RHNS-SHELCHP</v>
          </cell>
          <cell r="B931" t="str">
            <v>VAR_fin</v>
          </cell>
          <cell r="C931" t="str">
            <v>RHNS_ELC</v>
          </cell>
          <cell r="H931">
            <v>0.63155917204989676</v>
          </cell>
          <cell r="I931">
            <v>0.72155533028743768</v>
          </cell>
          <cell r="J931">
            <v>0.8171437136257369</v>
          </cell>
        </row>
        <row r="932">
          <cell r="A932" t="str">
            <v>RHNS-SHELCHP</v>
          </cell>
          <cell r="B932" t="str">
            <v>VAR_fin</v>
          </cell>
          <cell r="C932" t="str">
            <v>RHNSELCHPC</v>
          </cell>
          <cell r="H932">
            <v>2.3721730986091751</v>
          </cell>
          <cell r="I932">
            <v>2.8038416810979667</v>
          </cell>
          <cell r="J932">
            <v>3.431576142262375</v>
          </cell>
        </row>
        <row r="933">
          <cell r="A933" t="str">
            <v>RHNS-SHELCHP</v>
          </cell>
          <cell r="B933" t="str">
            <v>VAR_ncap</v>
          </cell>
          <cell r="C933" t="str">
            <v>-</v>
          </cell>
          <cell r="H933">
            <v>4.2682284322462502E-2</v>
          </cell>
          <cell r="I933">
            <v>0.112177299524364</v>
          </cell>
          <cell r="J933">
            <v>0.15186034208107599</v>
          </cell>
        </row>
        <row r="934">
          <cell r="A934" t="str">
            <v>RHNS-SHELCHP</v>
          </cell>
          <cell r="B934" t="str">
            <v>VAR_cap</v>
          </cell>
          <cell r="C934" t="str">
            <v>-</v>
          </cell>
          <cell r="H934">
            <v>0.17790591209549644</v>
          </cell>
          <cell r="I934">
            <v>0.20640919500723759</v>
          </cell>
          <cell r="J934">
            <v>0.25131689510381872</v>
          </cell>
        </row>
        <row r="935">
          <cell r="A935" t="str">
            <v>SCOM-SHBIOBR</v>
          </cell>
          <cell r="B935" t="str">
            <v>VAR_fout</v>
          </cell>
          <cell r="C935" t="str">
            <v>SCOM-SHBIO</v>
          </cell>
        </row>
        <row r="936">
          <cell r="A936" t="str">
            <v>SCOM-SHBIOBR</v>
          </cell>
          <cell r="B936" t="str">
            <v>VAR_fin</v>
          </cell>
          <cell r="C936" t="str">
            <v>SBIO</v>
          </cell>
        </row>
        <row r="937">
          <cell r="A937" t="str">
            <v>SCOM-SHBIOBR</v>
          </cell>
          <cell r="B937" t="str">
            <v>VAR_ncap</v>
          </cell>
          <cell r="C937" t="str">
            <v>-</v>
          </cell>
          <cell r="H937">
            <v>6.2395263661681301E-3</v>
          </cell>
          <cell r="I937">
            <v>4.0485508717049302E-3</v>
          </cell>
          <cell r="J937">
            <v>1.36735151646057E-3</v>
          </cell>
        </row>
        <row r="938">
          <cell r="A938" t="str">
            <v>SCOM-SHBIOBR</v>
          </cell>
          <cell r="B938" t="str">
            <v>VAR_cap</v>
          </cell>
          <cell r="C938" t="str">
            <v>-</v>
          </cell>
          <cell r="H938">
            <v>3.3335968960326118E-2</v>
          </cell>
          <cell r="I938">
            <v>1.0234948058388977E-2</v>
          </cell>
          <cell r="J938">
            <v>6.8800279389222528E-3</v>
          </cell>
        </row>
        <row r="939">
          <cell r="A939" t="str">
            <v>RHES-SHDEM</v>
          </cell>
          <cell r="B939" t="str">
            <v>VAR_fout</v>
          </cell>
          <cell r="C939" t="str">
            <v>RHES-SHD</v>
          </cell>
          <cell r="H939">
            <v>53.38542269559801</v>
          </cell>
          <cell r="I939">
            <v>52.379004921136804</v>
          </cell>
          <cell r="J939">
            <v>50.896321558604306</v>
          </cell>
        </row>
        <row r="940">
          <cell r="A940" t="str">
            <v>RHES-SHDEM</v>
          </cell>
          <cell r="B940" t="str">
            <v>VAR_fin</v>
          </cell>
          <cell r="C940" t="str">
            <v>RHES-SHPLT</v>
          </cell>
          <cell r="H940">
            <v>7.9895954563000526E-2</v>
          </cell>
          <cell r="I940">
            <v>8.4740725712555184E-2</v>
          </cell>
          <cell r="J940">
            <v>7.3618822014973093E-2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RHES-SHLTHC-NGA</v>
          </cell>
          <cell r="H941">
            <v>5.915188902315709E-5</v>
          </cell>
          <cell r="J941">
            <v>5.1986088798570771E-5</v>
          </cell>
        </row>
        <row r="942">
          <cell r="A942" t="str">
            <v>RHES-SHDEM</v>
          </cell>
          <cell r="B942" t="str">
            <v>VAR_fin</v>
          </cell>
          <cell r="C942" t="str">
            <v>RHES-SHSOL</v>
          </cell>
          <cell r="H942">
            <v>2.7702726935822451E-2</v>
          </cell>
          <cell r="I942">
            <v>2.7852601738557987E-2</v>
          </cell>
          <cell r="J942">
            <v>2.7174792661162395E-2</v>
          </cell>
        </row>
        <row r="943">
          <cell r="A943" t="str">
            <v>RHES-SHDEM</v>
          </cell>
          <cell r="B943" t="str">
            <v>VAR_fin</v>
          </cell>
          <cell r="C943" t="str">
            <v>RHES-SHLTHC-WOD</v>
          </cell>
          <cell r="H943">
            <v>6.6074971720556685E-5</v>
          </cell>
          <cell r="I943">
            <v>1.0908114494330305E-4</v>
          </cell>
          <cell r="J943">
            <v>3.4667259885914667E-5</v>
          </cell>
        </row>
        <row r="944">
          <cell r="A944" t="str">
            <v>RHES-SHDEM</v>
          </cell>
          <cell r="B944" t="str">
            <v>VAR_fin</v>
          </cell>
          <cell r="C944" t="str">
            <v>RHES-SHNGA</v>
          </cell>
          <cell r="H944">
            <v>4.5966210716702074</v>
          </cell>
          <cell r="I944">
            <v>2.1264669346994252</v>
          </cell>
          <cell r="J944">
            <v>0.8614320055525827</v>
          </cell>
        </row>
        <row r="945">
          <cell r="A945" t="str">
            <v>RHES-SHDEM</v>
          </cell>
          <cell r="B945" t="str">
            <v>VAR_fin</v>
          </cell>
          <cell r="C945" t="str">
            <v>RHES-SHNGAH</v>
          </cell>
          <cell r="H945">
            <v>1.3571709853490332</v>
          </cell>
          <cell r="I945">
            <v>1.2748440082539703</v>
          </cell>
          <cell r="J945">
            <v>1.0250458927024459</v>
          </cell>
        </row>
        <row r="946">
          <cell r="A946" t="str">
            <v>RHES-SHDEM</v>
          </cell>
          <cell r="B946" t="str">
            <v>VAR_fin</v>
          </cell>
          <cell r="C946" t="str">
            <v>RHES-SHCOA</v>
          </cell>
          <cell r="H946">
            <v>3.6729398910946247E-5</v>
          </cell>
          <cell r="I946">
            <v>1.2577741301179584E-4</v>
          </cell>
          <cell r="J946">
            <v>3.4302410637544345E-5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RHES-SHLFO</v>
          </cell>
          <cell r="H947">
            <v>3.8879459359312492</v>
          </cell>
          <cell r="I947">
            <v>1.2329066107963049</v>
          </cell>
          <cell r="J947">
            <v>0.12570939765784425</v>
          </cell>
        </row>
        <row r="948">
          <cell r="A948" t="str">
            <v>RHES-SHDEM</v>
          </cell>
          <cell r="B948" t="str">
            <v>VAR_fin</v>
          </cell>
          <cell r="C948" t="str">
            <v>RHES-SHCON</v>
          </cell>
          <cell r="H948">
            <v>6.698286916296043</v>
          </cell>
          <cell r="I948">
            <v>8.7158566900498187</v>
          </cell>
          <cell r="J948">
            <v>12.475017794069261</v>
          </cell>
        </row>
        <row r="949">
          <cell r="A949" t="str">
            <v>RHES-SHDEM</v>
          </cell>
          <cell r="B949" t="str">
            <v>VAR_fin</v>
          </cell>
          <cell r="C949" t="str">
            <v>RHES-SHWOD</v>
          </cell>
          <cell r="H949">
            <v>3.5039883861610734</v>
          </cell>
          <cell r="I949">
            <v>2.7497295002121711</v>
          </cell>
          <cell r="J949">
            <v>1.4797163072048352</v>
          </cell>
        </row>
        <row r="950">
          <cell r="A950" t="str">
            <v>RHES-SHDEM</v>
          </cell>
          <cell r="B950" t="str">
            <v>VAR_fin</v>
          </cell>
          <cell r="C950" t="str">
            <v>RHES-SHLTHD</v>
          </cell>
          <cell r="H950">
            <v>1.878629066738865</v>
          </cell>
          <cell r="I950">
            <v>1.9577240386795134</v>
          </cell>
          <cell r="J950">
            <v>1.8240084350944328</v>
          </cell>
        </row>
        <row r="951">
          <cell r="A951" t="str">
            <v>RHES-SHDEM</v>
          </cell>
          <cell r="B951" t="str">
            <v>VAR_fin</v>
          </cell>
          <cell r="C951" t="str">
            <v>RHES-SHELCB</v>
          </cell>
          <cell r="H951">
            <v>1.2722995623116304E-2</v>
          </cell>
          <cell r="I951">
            <v>2.8238442878065961E-3</v>
          </cell>
          <cell r="J951">
            <v>1.1812094474880719E-3</v>
          </cell>
        </row>
        <row r="952">
          <cell r="A952" t="str">
            <v>RHES-SHDEM</v>
          </cell>
          <cell r="B952" t="str">
            <v>VAR_fin</v>
          </cell>
          <cell r="C952" t="str">
            <v>RHES-SHELCH</v>
          </cell>
          <cell r="H952">
            <v>31.373692925634277</v>
          </cell>
          <cell r="I952">
            <v>34.22852948381756</v>
          </cell>
          <cell r="J952">
            <v>33.020949819488997</v>
          </cell>
        </row>
        <row r="953">
          <cell r="A953" t="str">
            <v>RHES-SHDEM</v>
          </cell>
          <cell r="B953" t="str">
            <v>VAR_fin</v>
          </cell>
          <cell r="C953" t="str">
            <v>RHES-SHNST</v>
          </cell>
          <cell r="H953">
            <v>4.2619525172049619E-5</v>
          </cell>
          <cell r="I953">
            <v>2.600126988605637E-6</v>
          </cell>
          <cell r="J953">
            <v>1.0496282512333112E-5</v>
          </cell>
        </row>
        <row r="954">
          <cell r="A954" t="str">
            <v>D-RHEM_LTH_CHPNGA</v>
          </cell>
          <cell r="B954" t="str">
            <v>VAR_fout</v>
          </cell>
          <cell r="C954" t="str">
            <v>RHSA_LTH</v>
          </cell>
          <cell r="H954">
            <v>7.0465624171203098E-2</v>
          </cell>
          <cell r="I954">
            <v>9.2715194585037852E-2</v>
          </cell>
          <cell r="J954">
            <v>5.8502000853262958E-4</v>
          </cell>
        </row>
        <row r="955">
          <cell r="A955" t="str">
            <v>D-RHEM_LTH_CHPNGA</v>
          </cell>
          <cell r="B955" t="str">
            <v>VAR_fout</v>
          </cell>
          <cell r="C955" t="str">
            <v>RHEM_LTH_CHPNGA_ON</v>
          </cell>
          <cell r="H955">
            <v>0.12580147944141198</v>
          </cell>
          <cell r="I955">
            <v>2.9788623497424291E-3</v>
          </cell>
          <cell r="J955">
            <v>4.0181087282693394E-4</v>
          </cell>
        </row>
        <row r="956">
          <cell r="A956" t="str">
            <v>D-RHEM_LTH_CHPNGA</v>
          </cell>
          <cell r="B956" t="str">
            <v>VAR_fout</v>
          </cell>
          <cell r="C956" t="str">
            <v>LTH</v>
          </cell>
          <cell r="H956">
            <v>1.9406382731376693E-4</v>
          </cell>
          <cell r="I956">
            <v>1.68276433924469E-4</v>
          </cell>
          <cell r="J956">
            <v>2.9524262260333681E-4</v>
          </cell>
        </row>
        <row r="957">
          <cell r="A957" t="str">
            <v>D-RHEM_LTH_CHPNGA</v>
          </cell>
          <cell r="B957" t="str">
            <v>VAR_fin</v>
          </cell>
          <cell r="C957" t="str">
            <v>RHEM_LTH_CHPNGA</v>
          </cell>
          <cell r="H957">
            <v>0.19646116743992892</v>
          </cell>
          <cell r="I957">
            <v>9.5862333368704783E-2</v>
          </cell>
          <cell r="J957">
            <v>1.2820735039629006E-3</v>
          </cell>
        </row>
        <row r="958">
          <cell r="A958" t="str">
            <v>RHEM-SHLTHCHPNGA</v>
          </cell>
          <cell r="B958" t="str">
            <v>VAR_fout</v>
          </cell>
          <cell r="C958" t="str">
            <v>RHEM-SHLTHC-NGA</v>
          </cell>
        </row>
        <row r="959">
          <cell r="A959" t="str">
            <v>RHEM-SHLTHCHPNGA</v>
          </cell>
          <cell r="B959" t="str">
            <v>VAR_fin</v>
          </cell>
          <cell r="C959" t="str">
            <v>RHEM_LTH_CHPNGA_ON</v>
          </cell>
        </row>
        <row r="960">
          <cell r="A960" t="str">
            <v>RHEM-SHLTHCHPNGA</v>
          </cell>
          <cell r="B960" t="str">
            <v>VAR_fin</v>
          </cell>
          <cell r="C960" t="str">
            <v>RHEMLTHCHPC</v>
          </cell>
        </row>
        <row r="961">
          <cell r="A961" t="str">
            <v>RHEM-SHLTHCHPNGA</v>
          </cell>
          <cell r="B961" t="str">
            <v>VAR_ncap</v>
          </cell>
          <cell r="C961" t="str">
            <v>-</v>
          </cell>
          <cell r="H961">
            <v>7.2089413723563801E-3</v>
          </cell>
          <cell r="I961">
            <v>2.93857760584278E-3</v>
          </cell>
          <cell r="J961">
            <v>9.7064886241405604E-7</v>
          </cell>
        </row>
        <row r="962">
          <cell r="A962" t="str">
            <v>RHEM-SHLTHCHPNGA</v>
          </cell>
          <cell r="B962" t="str">
            <v>VAR_cap</v>
          </cell>
          <cell r="C962" t="str">
            <v>-</v>
          </cell>
          <cell r="H962">
            <v>1.2842801336504081E-2</v>
          </cell>
          <cell r="I962">
            <v>5.8786179859803018E-3</v>
          </cell>
        </row>
        <row r="963">
          <cell r="A963" t="str">
            <v>D-RHES_SOLELC</v>
          </cell>
          <cell r="B963" t="str">
            <v>VAR_fout</v>
          </cell>
          <cell r="C963" t="str">
            <v>RHES_ELC</v>
          </cell>
          <cell r="H963">
            <v>4.5626136953023124</v>
          </cell>
          <cell r="I963">
            <v>4.8588908641693598</v>
          </cell>
          <cell r="J963">
            <v>5.492014333304696</v>
          </cell>
        </row>
        <row r="964">
          <cell r="A964" t="str">
            <v>D-RHES_SOLELC</v>
          </cell>
          <cell r="B964" t="str">
            <v>VAR_fout</v>
          </cell>
          <cell r="C964" t="str">
            <v>ELC5</v>
          </cell>
          <cell r="H964">
            <v>4.4048999105318412E-2</v>
          </cell>
          <cell r="I964">
            <v>3.5235659227607928E-2</v>
          </cell>
          <cell r="J964">
            <v>2.4143530494930465E-2</v>
          </cell>
        </row>
        <row r="965">
          <cell r="A965" t="str">
            <v>D-RHES_SOLELC</v>
          </cell>
          <cell r="B965" t="str">
            <v>VAR_fin</v>
          </cell>
          <cell r="C965" t="str">
            <v>RHES_SOL_ELC</v>
          </cell>
          <cell r="H965">
            <v>4.6066626944076363</v>
          </cell>
          <cell r="I965">
            <v>4.8941265233969755</v>
          </cell>
          <cell r="J965">
            <v>5.5161578637996245</v>
          </cell>
        </row>
        <row r="966">
          <cell r="A966" t="str">
            <v>D-DH2</v>
          </cell>
          <cell r="B966" t="str">
            <v>VAR_fout</v>
          </cell>
          <cell r="C966" t="str">
            <v>H2</v>
          </cell>
          <cell r="H966">
            <v>1.1944901611426958E-2</v>
          </cell>
          <cell r="I966">
            <v>0.82423232530270318</v>
          </cell>
          <cell r="J966">
            <v>0.87222579571439196</v>
          </cell>
        </row>
        <row r="967">
          <cell r="A967" t="str">
            <v>D-DH2</v>
          </cell>
          <cell r="B967" t="str">
            <v>VAR_fin</v>
          </cell>
          <cell r="C967" t="str">
            <v>H2_E</v>
          </cell>
          <cell r="H967">
            <v>1.2065557183259553E-2</v>
          </cell>
          <cell r="I967">
            <v>0.83255790434616506</v>
          </cell>
          <cell r="J967">
            <v>0.88103615728726514</v>
          </cell>
        </row>
        <row r="968">
          <cell r="A968" t="str">
            <v>D-DH2</v>
          </cell>
          <cell r="B968" t="str">
            <v>VAR_ncap</v>
          </cell>
          <cell r="C968" t="str">
            <v>-</v>
          </cell>
          <cell r="H968">
            <v>3.5673818928593799E-3</v>
          </cell>
          <cell r="I968">
            <v>0.107537144763604</v>
          </cell>
          <cell r="J968">
            <v>6.07281988866542E-3</v>
          </cell>
        </row>
        <row r="969">
          <cell r="A969" t="str">
            <v>D-DH2</v>
          </cell>
          <cell r="B969" t="str">
            <v>VAR_cap</v>
          </cell>
          <cell r="C969" t="str">
            <v>-</v>
          </cell>
          <cell r="H969">
            <v>5.4180241404963502E-3</v>
          </cell>
          <cell r="I969">
            <v>0.112955168904101</v>
          </cell>
          <cell r="J969">
            <v>0.11902798879276601</v>
          </cell>
        </row>
        <row r="970">
          <cell r="A970" t="str">
            <v>ITOT-SWHHFOBR</v>
          </cell>
          <cell r="B970" t="str">
            <v>VAR_fout</v>
          </cell>
          <cell r="C970" t="str">
            <v>ITOT-SWH</v>
          </cell>
          <cell r="H970">
            <v>2.4019603920730541E-2</v>
          </cell>
          <cell r="I970">
            <v>9.9660018736472983E-2</v>
          </cell>
        </row>
        <row r="971">
          <cell r="A971" t="str">
            <v>ITOT-SWHHFOBR</v>
          </cell>
          <cell r="B971" t="str">
            <v>VAR_fout</v>
          </cell>
          <cell r="C971" t="str">
            <v>CO2_I</v>
          </cell>
          <cell r="H971">
            <v>2.6494898406607601</v>
          </cell>
          <cell r="I971">
            <v>10.8790663727924</v>
          </cell>
        </row>
        <row r="972">
          <cell r="A972" t="str">
            <v>ITOT-SWHHFOBR</v>
          </cell>
          <cell r="B972" t="str">
            <v>VAR_fin</v>
          </cell>
          <cell r="C972" t="str">
            <v>IHFO</v>
          </cell>
          <cell r="H972">
            <v>3.4408958969620276E-2</v>
          </cell>
          <cell r="I972">
            <v>0.14128657627003074</v>
          </cell>
        </row>
        <row r="973">
          <cell r="A973" t="str">
            <v>ITOT-SWHHFOBR</v>
          </cell>
          <cell r="B973" t="str">
            <v>VAR_ncap</v>
          </cell>
          <cell r="C973" t="str">
            <v>-</v>
          </cell>
          <cell r="H973">
            <v>2.2089881416344301E-3</v>
          </cell>
          <cell r="I973">
            <v>7.9554716650704696E-3</v>
          </cell>
          <cell r="J973">
            <v>1.12852358607293E-4</v>
          </cell>
        </row>
        <row r="974">
          <cell r="A974" t="str">
            <v>ITOT-SWHHFOBR</v>
          </cell>
          <cell r="B974" t="str">
            <v>VAR_cap</v>
          </cell>
          <cell r="C974" t="str">
            <v>-</v>
          </cell>
          <cell r="H974">
            <v>2.2723141015272008E-3</v>
          </cell>
          <cell r="I974">
            <v>9.2213780057366895E-3</v>
          </cell>
          <cell r="J974">
            <v>-1.4681749311191029E-4</v>
          </cell>
        </row>
        <row r="975">
          <cell r="A975" t="str">
            <v>RHSA-WHSTG-ELCHP</v>
          </cell>
          <cell r="B975" t="str">
            <v>VAR_fout</v>
          </cell>
          <cell r="C975" t="str">
            <v>AUX_RHSA-WHSTG-ELCHP_OUT</v>
          </cell>
          <cell r="H975">
            <v>1.8429980231727219</v>
          </cell>
          <cell r="I975">
            <v>2.3160680200184607</v>
          </cell>
          <cell r="J975">
            <v>3.0031432513819958</v>
          </cell>
        </row>
        <row r="976">
          <cell r="A976" t="str">
            <v>RHSA-WHSTG-ELCHP</v>
          </cell>
          <cell r="B976" t="str">
            <v>VAR_fout</v>
          </cell>
          <cell r="C976" t="str">
            <v>RHSA-WHAELCH</v>
          </cell>
          <cell r="H976">
            <v>1.8411568663064157</v>
          </cell>
          <cell r="I976">
            <v>2.313754265752709</v>
          </cell>
          <cell r="J976">
            <v>3.0001431082737238</v>
          </cell>
        </row>
        <row r="977">
          <cell r="A977" t="str">
            <v>RHSA-WHSTG-ELCHP</v>
          </cell>
          <cell r="B977" t="str">
            <v>VAR_fin</v>
          </cell>
          <cell r="C977" t="str">
            <v>RHSA-WHAELCH</v>
          </cell>
          <cell r="H977">
            <v>1.841260007638867</v>
          </cell>
          <cell r="I977">
            <v>2.3138876349751878</v>
          </cell>
          <cell r="J977">
            <v>3.0002522415009052</v>
          </cell>
        </row>
        <row r="978">
          <cell r="A978" t="str">
            <v>RHSA-WHSTG-ELCHP</v>
          </cell>
          <cell r="B978" t="str">
            <v>VAR_ncap</v>
          </cell>
          <cell r="C978" t="str">
            <v>-</v>
          </cell>
          <cell r="H978">
            <v>9.3231713255191903E-2</v>
          </cell>
          <cell r="I978">
            <v>0.106364310449683</v>
          </cell>
          <cell r="J978">
            <v>0.178765687915211</v>
          </cell>
        </row>
        <row r="979">
          <cell r="A979" t="str">
            <v>RHSA-WHSTG-ELCHP</v>
          </cell>
          <cell r="B979" t="str">
            <v>VAR_cap</v>
          </cell>
          <cell r="C979" t="str">
            <v>-</v>
          </cell>
          <cell r="H979">
            <v>0.19553102385353738</v>
          </cell>
          <cell r="I979">
            <v>0.24703325408463239</v>
          </cell>
          <cell r="J979">
            <v>0.29301224313783719</v>
          </cell>
        </row>
        <row r="980">
          <cell r="A980" t="str">
            <v>RES-ELCSPECADV</v>
          </cell>
          <cell r="B980" t="str">
            <v>VAR_fout</v>
          </cell>
          <cell r="C980" t="str">
            <v>RHSA-ELS</v>
          </cell>
          <cell r="H980">
            <v>13.763598474719448</v>
          </cell>
          <cell r="I980">
            <v>18.421394751881117</v>
          </cell>
          <cell r="J980">
            <v>27.710109317463868</v>
          </cell>
        </row>
        <row r="981">
          <cell r="A981" t="str">
            <v>RES-ELCSPECADV</v>
          </cell>
          <cell r="B981" t="str">
            <v>VAR_fin</v>
          </cell>
          <cell r="C981" t="str">
            <v>RHSA_ELC</v>
          </cell>
          <cell r="H981">
            <v>9.1757323164796265</v>
          </cell>
          <cell r="I981">
            <v>12.280929834587418</v>
          </cell>
          <cell r="J981">
            <v>18.47340621164258</v>
          </cell>
        </row>
        <row r="982">
          <cell r="A982" t="str">
            <v>RES-ELCSPECADV</v>
          </cell>
          <cell r="B982" t="str">
            <v>VAR_ncap</v>
          </cell>
          <cell r="C982" t="str">
            <v>-</v>
          </cell>
          <cell r="H982">
            <v>0.47216855496641902</v>
          </cell>
          <cell r="I982">
            <v>0.49232526339837601</v>
          </cell>
          <cell r="J982">
            <v>1.3235970326325801</v>
          </cell>
        </row>
        <row r="983">
          <cell r="A983" t="str">
            <v>RES-ELCSPECADV</v>
          </cell>
          <cell r="B983" t="str">
            <v>VAR_cap</v>
          </cell>
          <cell r="C983" t="str">
            <v>-</v>
          </cell>
          <cell r="H983">
            <v>1.4548383045866267</v>
          </cell>
          <cell r="I983">
            <v>1.947143057993217</v>
          </cell>
          <cell r="J983">
            <v>2.9289411104946255</v>
          </cell>
        </row>
        <row r="984">
          <cell r="A984" t="str">
            <v>ITOT-SWHSTG-ELCHP</v>
          </cell>
          <cell r="B984" t="str">
            <v>VAR_fout</v>
          </cell>
          <cell r="C984" t="str">
            <v>ITOT-SWHAELCH</v>
          </cell>
          <cell r="H984">
            <v>5.5474178128720526E-2</v>
          </cell>
          <cell r="I984">
            <v>7.7793283889908763E-2</v>
          </cell>
          <cell r="J984">
            <v>8.2140392728241626E-2</v>
          </cell>
        </row>
        <row r="985">
          <cell r="A985" t="str">
            <v>ITOT-SWHSTG-ELCHP</v>
          </cell>
          <cell r="B985" t="str">
            <v>VAR_fin</v>
          </cell>
          <cell r="C985" t="str">
            <v>ITOT-SWHAELCH</v>
          </cell>
          <cell r="H985">
            <v>6.7255666281816062E-2</v>
          </cell>
          <cell r="I985">
            <v>9.1305192743385735E-2</v>
          </cell>
          <cell r="J985">
            <v>9.1208562930108539E-2</v>
          </cell>
        </row>
        <row r="986">
          <cell r="A986" t="str">
            <v>ITOT-SWHSTG-ELCHP</v>
          </cell>
          <cell r="B986" t="str">
            <v>VAR_ncap</v>
          </cell>
          <cell r="C986" t="str">
            <v>-</v>
          </cell>
          <cell r="H986">
            <v>5.27094774120659E-2</v>
          </cell>
          <cell r="I986">
            <v>3.1356748054414102E-2</v>
          </cell>
          <cell r="J986">
            <v>9.8715337114856999E-2</v>
          </cell>
        </row>
        <row r="987">
          <cell r="A987" t="str">
            <v>ITOT-SWHSTG-ELCHP</v>
          </cell>
          <cell r="B987" t="str">
            <v>VAR_cap</v>
          </cell>
          <cell r="C987" t="str">
            <v>-</v>
          </cell>
          <cell r="H987">
            <v>0.10618916001354321</v>
          </cell>
          <cell r="I987">
            <v>0.10900618536520441</v>
          </cell>
          <cell r="J987">
            <v>0.14026954524788901</v>
          </cell>
        </row>
        <row r="988">
          <cell r="A988" t="str">
            <v>D-RHNS_LTH_CHPWOD</v>
          </cell>
          <cell r="B988" t="str">
            <v>VAR_fout</v>
          </cell>
          <cell r="C988" t="str">
            <v>RHNS_LTH_CHPWOD_ON</v>
          </cell>
          <cell r="H988">
            <v>1.6163125527903423E-2</v>
          </cell>
          <cell r="I988">
            <v>7.4241351852838353E-2</v>
          </cell>
          <cell r="J988">
            <v>6.7449651576953124E-2</v>
          </cell>
        </row>
        <row r="989">
          <cell r="A989" t="str">
            <v>D-RHNS_LTH_CHPWOD</v>
          </cell>
          <cell r="B989" t="str">
            <v>VAR_fout</v>
          </cell>
          <cell r="C989" t="str">
            <v>RHSA_LTH</v>
          </cell>
          <cell r="H989">
            <v>0.11025993868378288</v>
          </cell>
          <cell r="I989">
            <v>4.3076085867918217E-2</v>
          </cell>
          <cell r="J989">
            <v>3.7081479480460971E-3</v>
          </cell>
        </row>
        <row r="990">
          <cell r="A990" t="str">
            <v>D-RHNS_LTH_CHPWOD</v>
          </cell>
          <cell r="B990" t="str">
            <v>VAR_fout</v>
          </cell>
          <cell r="C990" t="str">
            <v>LTH</v>
          </cell>
          <cell r="H990">
            <v>1.2410096905610452E-4</v>
          </cell>
          <cell r="I990">
            <v>1.6112166180784734E-4</v>
          </cell>
          <cell r="J990">
            <v>1.4127007999317117E-4</v>
          </cell>
        </row>
        <row r="991">
          <cell r="A991" t="str">
            <v>D-RHNS_LTH_CHPWOD</v>
          </cell>
          <cell r="B991" t="str">
            <v>VAR_fin</v>
          </cell>
          <cell r="C991" t="str">
            <v>RHNS_LTH_CHPWOD</v>
          </cell>
          <cell r="H991">
            <v>0.12654716518074238</v>
          </cell>
          <cell r="I991">
            <v>0.11747855938256439</v>
          </cell>
          <cell r="J991">
            <v>7.1299069604992354E-2</v>
          </cell>
        </row>
        <row r="992">
          <cell r="A992" t="str">
            <v>D-SBIO</v>
          </cell>
          <cell r="B992" t="str">
            <v>VAR_fout</v>
          </cell>
          <cell r="C992" t="str">
            <v>SBIO</v>
          </cell>
          <cell r="H992">
            <v>3.0214274041839992</v>
          </cell>
          <cell r="I992">
            <v>2.98686163160369</v>
          </cell>
          <cell r="J992">
            <v>2.9022662092021236</v>
          </cell>
        </row>
        <row r="993">
          <cell r="A993" t="str">
            <v>D-SBIO</v>
          </cell>
          <cell r="B993" t="str">
            <v>VAR_fin</v>
          </cell>
          <cell r="C993" t="str">
            <v>BIO</v>
          </cell>
          <cell r="H993">
            <v>3.0214274041839992</v>
          </cell>
          <cell r="I993">
            <v>2.98686163160369</v>
          </cell>
          <cell r="J993">
            <v>2.9022662092021236</v>
          </cell>
        </row>
        <row r="994">
          <cell r="A994" t="str">
            <v>RHEM-SHDEM</v>
          </cell>
          <cell r="B994" t="str">
            <v>VAR_fout</v>
          </cell>
          <cell r="C994" t="str">
            <v>RHEM-SHD</v>
          </cell>
          <cell r="H994">
            <v>61.454913333249934</v>
          </cell>
          <cell r="I994">
            <v>59.520483790278192</v>
          </cell>
          <cell r="J994">
            <v>56.661189855582805</v>
          </cell>
        </row>
        <row r="995">
          <cell r="A995" t="str">
            <v>RHEM-SHDEM</v>
          </cell>
          <cell r="B995" t="str">
            <v>VAR_fin</v>
          </cell>
          <cell r="C995" t="str">
            <v>RHEM-SHNST</v>
          </cell>
          <cell r="H995">
            <v>1.4844340292506631E-4</v>
          </cell>
          <cell r="I995">
            <v>1.6553924388421534E-4</v>
          </cell>
          <cell r="J995">
            <v>3.8944163288990285E-5</v>
          </cell>
        </row>
        <row r="996">
          <cell r="A996" t="str">
            <v>RHEM-SHDEM</v>
          </cell>
          <cell r="B996" t="str">
            <v>VAR_fin</v>
          </cell>
          <cell r="C996" t="str">
            <v>RHEM-SHPLT</v>
          </cell>
          <cell r="H996">
            <v>0.51809927084488738</v>
          </cell>
          <cell r="I996">
            <v>0.53468097495105593</v>
          </cell>
          <cell r="J996">
            <v>0.42081242161388965</v>
          </cell>
        </row>
        <row r="997">
          <cell r="A997" t="str">
            <v>RHEM-SHDEM</v>
          </cell>
          <cell r="B997" t="str">
            <v>VAR_fin</v>
          </cell>
          <cell r="C997" t="str">
            <v>RHEM-SHNGAH</v>
          </cell>
          <cell r="H997">
            <v>3.8340199673727153</v>
          </cell>
          <cell r="I997">
            <v>4.6968176012018938</v>
          </cell>
          <cell r="J997">
            <v>4.0959708666915162</v>
          </cell>
        </row>
        <row r="998">
          <cell r="A998" t="str">
            <v>RHEM-SHDEM</v>
          </cell>
          <cell r="B998" t="str">
            <v>VAR_fin</v>
          </cell>
          <cell r="C998" t="str">
            <v>RHEM-SHLTHC-WOD</v>
          </cell>
          <cell r="H998">
            <v>1.0238534960508065E-4</v>
          </cell>
          <cell r="I998">
            <v>4.2148078113996205E-5</v>
          </cell>
          <cell r="J998">
            <v>5.6424501616612451E-5</v>
          </cell>
        </row>
        <row r="999">
          <cell r="A999" t="str">
            <v>RHEM-SHDEM</v>
          </cell>
          <cell r="B999" t="str">
            <v>VAR_fin</v>
          </cell>
          <cell r="C999" t="str">
            <v>RHEM-SHSOL</v>
          </cell>
          <cell r="H999">
            <v>1.4252107533459157E-2</v>
          </cell>
          <cell r="I999">
            <v>1.4833866156936821E-2</v>
          </cell>
          <cell r="J999">
            <v>1.4229423284858624E-2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RHEM-SHLTHD</v>
          </cell>
          <cell r="H1000">
            <v>5.2209494997159744</v>
          </cell>
          <cell r="I1000">
            <v>5.2938892591878881</v>
          </cell>
          <cell r="J1000">
            <v>4.7182185025378667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RHEM-SHNGA</v>
          </cell>
          <cell r="H1001">
            <v>8.6770225865833925</v>
          </cell>
          <cell r="I1001">
            <v>3.1302158585024205</v>
          </cell>
          <cell r="J1001">
            <v>0.98298303942012222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RHEM-SHELCB</v>
          </cell>
          <cell r="H1002">
            <v>4.4554574948657511E-3</v>
          </cell>
          <cell r="I1002">
            <v>3.4998952076316912E-3</v>
          </cell>
          <cell r="J1002">
            <v>2.5791998187915223E-3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RHEM-SHELCH</v>
          </cell>
          <cell r="H1003">
            <v>24.009219561798037</v>
          </cell>
          <cell r="I1003">
            <v>29.038728053486949</v>
          </cell>
          <cell r="J1003">
            <v>28.568828834119458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RHEM-SHLFO</v>
          </cell>
          <cell r="H1004">
            <v>6.5472567471046421</v>
          </cell>
          <cell r="I1004">
            <v>2.2998414603706459</v>
          </cell>
          <cell r="J1004">
            <v>0.21628837439344284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RHEM-SHCON</v>
          </cell>
          <cell r="H1005">
            <v>8.424958826792329</v>
          </cell>
          <cell r="I1005">
            <v>10.889311327338962</v>
          </cell>
          <cell r="J1005">
            <v>15.439047702634674</v>
          </cell>
        </row>
        <row r="1006">
          <cell r="A1006" t="str">
            <v>RHEM-SHDEM</v>
          </cell>
          <cell r="B1006" t="str">
            <v>VAR_fin</v>
          </cell>
          <cell r="C1006" t="str">
            <v>RHEM-SHWOD</v>
          </cell>
          <cell r="H1006">
            <v>4.236614100193564</v>
          </cell>
          <cell r="I1006">
            <v>3.6418512891869717</v>
          </cell>
          <cell r="J1006">
            <v>2.2203150878950852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RHEM-SHLTHC-NGA</v>
          </cell>
          <cell r="H1007">
            <v>4.6535752739995594E-5</v>
          </cell>
          <cell r="I1007">
            <v>4.4519979852565641E-5</v>
          </cell>
          <cell r="J1007">
            <v>5.1722782028054371E-5</v>
          </cell>
        </row>
        <row r="1008">
          <cell r="A1008" t="str">
            <v>ITOT-SWHH2BR</v>
          </cell>
          <cell r="B1008" t="str">
            <v>VAR_fout</v>
          </cell>
          <cell r="C1008" t="str">
            <v>ITOT-SWH</v>
          </cell>
          <cell r="H1008">
            <v>6.3309631404905984</v>
          </cell>
          <cell r="I1008">
            <v>7.4949721880637936</v>
          </cell>
          <cell r="J1008">
            <v>7.8220663424786503</v>
          </cell>
        </row>
        <row r="1009">
          <cell r="A1009" t="str">
            <v>ITOT-SWHH2BR</v>
          </cell>
          <cell r="B1009" t="str">
            <v>VAR_fin</v>
          </cell>
          <cell r="C1009" t="str">
            <v>IH2</v>
          </cell>
          <cell r="H1009">
            <v>7.8473458803422593</v>
          </cell>
          <cell r="I1009">
            <v>9.2699158914038353</v>
          </cell>
          <cell r="J1009">
            <v>9.6324986069512821</v>
          </cell>
        </row>
        <row r="1010">
          <cell r="A1010" t="str">
            <v>ITOT-SWHH2BR</v>
          </cell>
          <cell r="B1010" t="str">
            <v>VAR_ncap</v>
          </cell>
          <cell r="C1010" t="str">
            <v>-</v>
          </cell>
          <cell r="H1010">
            <v>0.51641263713208496</v>
          </cell>
          <cell r="I1010">
            <v>0.112781348443262</v>
          </cell>
          <cell r="J1010">
            <v>0.330130897047688</v>
          </cell>
        </row>
        <row r="1011">
          <cell r="A1011" t="str">
            <v>ITOT-SWHH2BR</v>
          </cell>
          <cell r="B1011" t="str">
            <v>VAR_cap</v>
          </cell>
          <cell r="C1011" t="str">
            <v>-</v>
          </cell>
          <cell r="H1011">
            <v>0.51801939783230477</v>
          </cell>
          <cell r="I1011">
            <v>0.62977227294794424</v>
          </cell>
          <cell r="J1011">
            <v>0.62977547144315649</v>
          </cell>
        </row>
        <row r="1012">
          <cell r="A1012" t="str">
            <v>RHNS-SHSTG-ELC</v>
          </cell>
          <cell r="B1012" t="str">
            <v>VAR_fout</v>
          </cell>
          <cell r="C1012" t="str">
            <v>RHNS-SHAELCB</v>
          </cell>
          <cell r="H1012">
            <v>4.763748915334971E-4</v>
          </cell>
          <cell r="I1012">
            <v>7.292666557639785E-4</v>
          </cell>
          <cell r="J1012">
            <v>6.416011386635675E-4</v>
          </cell>
        </row>
        <row r="1013">
          <cell r="A1013" t="str">
            <v>RHNS-SHSTG-ELC</v>
          </cell>
          <cell r="B1013" t="str">
            <v>VAR_fout</v>
          </cell>
          <cell r="C1013" t="str">
            <v>AUX_RHNS-SHSTG-ELC_OUT</v>
          </cell>
          <cell r="H1013">
            <v>4.7685126642503045E-4</v>
          </cell>
          <cell r="I1013">
            <v>7.2999592241974214E-4</v>
          </cell>
          <cell r="J1013">
            <v>6.4224273980223153E-4</v>
          </cell>
        </row>
        <row r="1014">
          <cell r="A1014" t="str">
            <v>RHNS-SHSTG-ELC</v>
          </cell>
          <cell r="B1014" t="str">
            <v>VAR_fin</v>
          </cell>
          <cell r="C1014" t="str">
            <v>RHNS-SHAELCB</v>
          </cell>
          <cell r="H1014">
            <v>3.5778860077715345E-4</v>
          </cell>
          <cell r="I1014">
            <v>7.0312918903627766E-4</v>
          </cell>
          <cell r="J1014">
            <v>6.4052852336076891E-4</v>
          </cell>
        </row>
        <row r="1015">
          <cell r="A1015" t="str">
            <v>RHNS-SHSTG-ELC</v>
          </cell>
          <cell r="B1015" t="str">
            <v>VAR_ncap</v>
          </cell>
          <cell r="C1015" t="str">
            <v>-</v>
          </cell>
          <cell r="H1015">
            <v>3.4899676960836201E-3</v>
          </cell>
          <cell r="I1015">
            <v>1.1750999886002199E-3</v>
          </cell>
          <cell r="J1015">
            <v>7.9240030031381902E-4</v>
          </cell>
        </row>
        <row r="1016">
          <cell r="A1016" t="str">
            <v>RHNS-SHSTG-ELC</v>
          </cell>
          <cell r="B1016" t="str">
            <v>VAR_cap</v>
          </cell>
          <cell r="C1016" t="str">
            <v>-</v>
          </cell>
          <cell r="H1016">
            <v>5.1514458540792597E-3</v>
          </cell>
          <cell r="I1016">
            <v>3.4748457433430003E-3</v>
          </cell>
          <cell r="J1016">
            <v>1.4627273505594702E-3</v>
          </cell>
        </row>
        <row r="1017">
          <cell r="A1017" t="str">
            <v>RHES-SHCOABR</v>
          </cell>
          <cell r="B1017" t="str">
            <v>VAR_fout</v>
          </cell>
          <cell r="C1017" t="str">
            <v>CO2_R</v>
          </cell>
        </row>
        <row r="1018">
          <cell r="A1018" t="str">
            <v>RHES-SHCOABR</v>
          </cell>
          <cell r="B1018" t="str">
            <v>VAR_fout</v>
          </cell>
          <cell r="C1018" t="str">
            <v>RHES-SHCOA</v>
          </cell>
        </row>
        <row r="1019">
          <cell r="A1019" t="str">
            <v>RHES-SHCOABR</v>
          </cell>
          <cell r="B1019" t="str">
            <v>VAR_fin</v>
          </cell>
          <cell r="C1019" t="str">
            <v>RCOA</v>
          </cell>
        </row>
        <row r="1020">
          <cell r="A1020" t="str">
            <v>RHES-SHCOABR</v>
          </cell>
          <cell r="B1020" t="str">
            <v>VAR_cap</v>
          </cell>
          <cell r="C1020" t="str">
            <v>-</v>
          </cell>
          <cell r="H1020">
            <v>-1.4242774298530055E-5</v>
          </cell>
        </row>
        <row r="1021">
          <cell r="A1021" t="str">
            <v>D-INGA</v>
          </cell>
          <cell r="B1021" t="str">
            <v>VAR_fout</v>
          </cell>
          <cell r="C1021" t="str">
            <v>CO2</v>
          </cell>
          <cell r="H1021">
            <v>571.87716336457902</v>
          </cell>
          <cell r="I1021">
            <v>392.78127267883201</v>
          </cell>
          <cell r="J1021">
            <v>60.654204765178498</v>
          </cell>
        </row>
        <row r="1022">
          <cell r="A1022" t="str">
            <v>D-INGA</v>
          </cell>
          <cell r="B1022" t="str">
            <v>VAR_fout</v>
          </cell>
          <cell r="C1022" t="str">
            <v>IH2</v>
          </cell>
          <cell r="H1022">
            <v>0.33253676623957534</v>
          </cell>
          <cell r="I1022">
            <v>0.24733340828454273</v>
          </cell>
          <cell r="J1022">
            <v>9.2247762453579629E-2</v>
          </cell>
        </row>
        <row r="1023">
          <cell r="A1023" t="str">
            <v>D-INGA</v>
          </cell>
          <cell r="B1023" t="str">
            <v>VAR_fout</v>
          </cell>
          <cell r="C1023" t="str">
            <v>INGA</v>
          </cell>
          <cell r="H1023">
            <v>12.592319537630905</v>
          </cell>
          <cell r="I1023">
            <v>9.425908459391227</v>
          </cell>
          <cell r="J1023">
            <v>3.5557514418462133</v>
          </cell>
        </row>
        <row r="1024">
          <cell r="A1024" t="str">
            <v>D-INGA</v>
          </cell>
          <cell r="B1024" t="str">
            <v>VAR_fin</v>
          </cell>
          <cell r="C1024" t="str">
            <v>NGA</v>
          </cell>
          <cell r="H1024">
            <v>10.139666017102472</v>
          </cell>
          <cell r="I1024">
            <v>6.9642069623906258</v>
          </cell>
          <cell r="J1024">
            <v>1.0754291625031651</v>
          </cell>
        </row>
        <row r="1025">
          <cell r="A1025" t="str">
            <v>D-INGA</v>
          </cell>
          <cell r="B1025" t="str">
            <v>VAR_fin</v>
          </cell>
          <cell r="C1025" t="str">
            <v>BNGA</v>
          </cell>
          <cell r="H1025">
            <v>2.4975510742455436</v>
          </cell>
          <cell r="I1025">
            <v>2.4975837468193007</v>
          </cell>
          <cell r="J1025">
            <v>2.4976352322108588</v>
          </cell>
        </row>
        <row r="1026">
          <cell r="A1026" t="str">
            <v>D-INGA</v>
          </cell>
          <cell r="B1026" t="str">
            <v>VAR_fin</v>
          </cell>
          <cell r="C1026" t="str">
            <v>H2</v>
          </cell>
          <cell r="H1026">
            <v>0.33249232493454056</v>
          </cell>
          <cell r="I1026">
            <v>0.24733340828453973</v>
          </cell>
          <cell r="J1026">
            <v>9.167746548322403E-2</v>
          </cell>
        </row>
        <row r="1027">
          <cell r="A1027" t="str">
            <v>D-INGA</v>
          </cell>
          <cell r="B1027" t="str">
            <v>VAR_ncap</v>
          </cell>
          <cell r="C1027" t="str">
            <v>-</v>
          </cell>
          <cell r="H1027">
            <v>3.2350154425690199E-4</v>
          </cell>
          <cell r="I1027">
            <v>4.9719281093393397E-4</v>
          </cell>
          <cell r="J1027">
            <v>1.66235837306448E-3</v>
          </cell>
        </row>
        <row r="1028">
          <cell r="A1028" t="str">
            <v>D-INGA</v>
          </cell>
          <cell r="B1028" t="str">
            <v>VAR_cap</v>
          </cell>
          <cell r="C1028" t="str">
            <v>-</v>
          </cell>
          <cell r="H1028">
            <v>1.9857662268174598</v>
          </cell>
          <cell r="I1028">
            <v>1.9862634196283937</v>
          </cell>
          <cell r="J1028">
            <v>1.0989018451812782</v>
          </cell>
        </row>
        <row r="1029">
          <cell r="A1029" t="str">
            <v>RHEM-SHNGAHP</v>
          </cell>
          <cell r="B1029" t="str">
            <v>VAR_fout</v>
          </cell>
          <cell r="C1029" t="str">
            <v>CO2_R</v>
          </cell>
          <cell r="H1029">
            <v>108.400560074807</v>
          </cell>
          <cell r="I1029">
            <v>130.38447959797</v>
          </cell>
          <cell r="J1029">
            <v>108.73142033292901</v>
          </cell>
        </row>
        <row r="1030">
          <cell r="A1030" t="str">
            <v>RHEM-SHNGAHP</v>
          </cell>
          <cell r="B1030" t="str">
            <v>VAR_fout</v>
          </cell>
          <cell r="C1030" t="str">
            <v>RHEM-SHANGAH</v>
          </cell>
          <cell r="H1030">
            <v>3.8348565688149225</v>
          </cell>
          <cell r="I1030">
            <v>4.6973592967121345</v>
          </cell>
          <cell r="J1030">
            <v>4.0964454623234801</v>
          </cell>
        </row>
        <row r="1031">
          <cell r="A1031" t="str">
            <v>RHEM-SHNGAHP</v>
          </cell>
          <cell r="B1031" t="str">
            <v>VAR_fin</v>
          </cell>
          <cell r="C1031" t="str">
            <v>RHEMELCHPC</v>
          </cell>
          <cell r="H1031">
            <v>3.8348565688149225</v>
          </cell>
          <cell r="I1031">
            <v>4.6973592967121345</v>
          </cell>
          <cell r="J1031">
            <v>4.0964454623234801</v>
          </cell>
        </row>
        <row r="1032">
          <cell r="A1032" t="str">
            <v>RHEM-SHNGAHP</v>
          </cell>
          <cell r="B1032" t="str">
            <v>VAR_fin</v>
          </cell>
          <cell r="C1032" t="str">
            <v>RNGA</v>
          </cell>
          <cell r="H1032">
            <v>1.9219957460072148</v>
          </cell>
          <cell r="I1032">
            <v>2.3117815531554999</v>
          </cell>
          <cell r="J1032">
            <v>1.9278620626405818</v>
          </cell>
        </row>
        <row r="1033">
          <cell r="A1033" t="str">
            <v>RHEM-SHNGAHP</v>
          </cell>
          <cell r="B1033" t="str">
            <v>VAR_ncap</v>
          </cell>
          <cell r="C1033" t="str">
            <v>-</v>
          </cell>
          <cell r="H1033">
            <v>5.2816198569792701E-2</v>
          </cell>
          <cell r="I1033">
            <v>0.195026798006918</v>
          </cell>
          <cell r="J1033">
            <v>0.12658690585378099</v>
          </cell>
        </row>
        <row r="1034">
          <cell r="A1034" t="str">
            <v>RHEM-SHNGAHP</v>
          </cell>
          <cell r="B1034" t="str">
            <v>VAR_cap</v>
          </cell>
          <cell r="C1034" t="str">
            <v>-</v>
          </cell>
          <cell r="H1034">
            <v>0.27228045336575474</v>
          </cell>
          <cell r="I1034">
            <v>0.33290052932572584</v>
          </cell>
          <cell r="J1034">
            <v>0.29045518029464445</v>
          </cell>
        </row>
        <row r="1035">
          <cell r="A1035" t="str">
            <v>D-SPLT</v>
          </cell>
          <cell r="B1035" t="str">
            <v>VAR_fout</v>
          </cell>
          <cell r="C1035" t="str">
            <v>SPLT</v>
          </cell>
          <cell r="H1035">
            <v>1.3469957502456191</v>
          </cell>
          <cell r="I1035">
            <v>1.4544242339465883</v>
          </cell>
          <cell r="J1035">
            <v>1.2190675609720893</v>
          </cell>
        </row>
        <row r="1036">
          <cell r="A1036" t="str">
            <v>D-SPLT</v>
          </cell>
          <cell r="B1036" t="str">
            <v>VAR_fin</v>
          </cell>
          <cell r="C1036" t="str">
            <v>PLT</v>
          </cell>
          <cell r="H1036">
            <v>1.3469957502456191</v>
          </cell>
          <cell r="I1036">
            <v>1.4544242339465883</v>
          </cell>
          <cell r="J1036">
            <v>1.2190675609720893</v>
          </cell>
        </row>
        <row r="1037">
          <cell r="A1037" t="str">
            <v>RHES-SHCONBR</v>
          </cell>
          <cell r="B1037" t="str">
            <v>VAR_fout</v>
          </cell>
          <cell r="C1037" t="str">
            <v>RHES-SHCON</v>
          </cell>
          <cell r="H1037">
            <v>5.9446827127519536E-3</v>
          </cell>
          <cell r="I1037">
            <v>5.4583929725143913E-3</v>
          </cell>
          <cell r="J1037">
            <v>6.9254453633628751E-3</v>
          </cell>
        </row>
        <row r="1038">
          <cell r="A1038" t="str">
            <v>RHES-SHCONBR</v>
          </cell>
          <cell r="B1038" t="str">
            <v>VAR_fin</v>
          </cell>
          <cell r="C1038" t="str">
            <v>CON</v>
          </cell>
          <cell r="H1038">
            <v>5.9446827127519536E-3</v>
          </cell>
          <cell r="I1038">
            <v>5.4583929725143913E-3</v>
          </cell>
          <cell r="J1038">
            <v>6.9254453633628751E-3</v>
          </cell>
        </row>
        <row r="1039">
          <cell r="A1039" t="str">
            <v>RHES-SHCONBR</v>
          </cell>
          <cell r="B1039" t="str">
            <v>VAR_ncap</v>
          </cell>
          <cell r="C1039" t="str">
            <v>-</v>
          </cell>
          <cell r="H1039">
            <v>9.2541900576537694E-5</v>
          </cell>
          <cell r="I1039">
            <v>1.5937296806632E-5</v>
          </cell>
          <cell r="J1039">
            <v>1.3599394825620299E-4</v>
          </cell>
        </row>
        <row r="1040">
          <cell r="A1040" t="str">
            <v>RHES-SHCONBR</v>
          </cell>
          <cell r="B1040" t="str">
            <v>VAR_cap</v>
          </cell>
          <cell r="C1040" t="str">
            <v>-</v>
          </cell>
          <cell r="H1040">
            <v>3.1343859279568751E-4</v>
          </cell>
          <cell r="I1040">
            <v>3.2593048663061991E-4</v>
          </cell>
          <cell r="J1040">
            <v>4.6655371351754163E-4</v>
          </cell>
        </row>
        <row r="1041">
          <cell r="A1041" t="str">
            <v>RHSA-WHSOLBR</v>
          </cell>
          <cell r="B1041" t="str">
            <v>VAR_fout</v>
          </cell>
          <cell r="C1041" t="str">
            <v>RHSA-WHASOL</v>
          </cell>
          <cell r="H1041">
            <v>1.4513455869647727</v>
          </cell>
          <cell r="I1041">
            <v>1.7179648032051795</v>
          </cell>
          <cell r="J1041">
            <v>1.9399947570104135</v>
          </cell>
        </row>
        <row r="1042">
          <cell r="A1042" t="str">
            <v>RHSA-WHSOLBR</v>
          </cell>
          <cell r="B1042" t="str">
            <v>VAR_fin</v>
          </cell>
          <cell r="C1042" t="str">
            <v>SOL</v>
          </cell>
          <cell r="H1042">
            <v>1.4513455869647727</v>
          </cell>
          <cell r="I1042">
            <v>1.7179648032051795</v>
          </cell>
          <cell r="J1042">
            <v>1.9399947570104135</v>
          </cell>
        </row>
        <row r="1043">
          <cell r="A1043" t="str">
            <v>RHSA-WHSOLBR</v>
          </cell>
          <cell r="B1043" t="str">
            <v>VAR_fin</v>
          </cell>
          <cell r="C1043" t="str">
            <v>RHSASOLBRC</v>
          </cell>
          <cell r="H1043">
            <v>1.4513455869647727</v>
          </cell>
          <cell r="I1043">
            <v>1.7179648032051795</v>
          </cell>
          <cell r="J1043">
            <v>1.9399947570104135</v>
          </cell>
        </row>
        <row r="1044">
          <cell r="A1044" t="str">
            <v>RHSA-WHSOLBR</v>
          </cell>
          <cell r="B1044" t="str">
            <v>VAR_ncap</v>
          </cell>
          <cell r="C1044" t="str">
            <v>-</v>
          </cell>
          <cell r="H1044">
            <v>0.252887003887527</v>
          </cell>
          <cell r="I1044">
            <v>0.18881161861529699</v>
          </cell>
          <cell r="J1044">
            <v>0.26270487332769599</v>
          </cell>
        </row>
        <row r="1045">
          <cell r="A1045" t="str">
            <v>RHSA-WHSOLBR</v>
          </cell>
          <cell r="B1045" t="str">
            <v>VAR_cap</v>
          </cell>
          <cell r="C1045" t="str">
            <v>-</v>
          </cell>
          <cell r="H1045">
            <v>0.36131718262902057</v>
          </cell>
          <cell r="I1045">
            <v>0.44207001231797161</v>
          </cell>
          <cell r="J1045">
            <v>0.50667715470767349</v>
          </cell>
        </row>
        <row r="1046">
          <cell r="A1046" t="str">
            <v>SCOM-SHCONBR</v>
          </cell>
          <cell r="B1046" t="str">
            <v>VAR_ncap</v>
          </cell>
          <cell r="C1046" t="str">
            <v>-</v>
          </cell>
          <cell r="H1046">
            <v>5.3514674092319805E-7</v>
          </cell>
          <cell r="I1046">
            <v>6.7193878659580304E-7</v>
          </cell>
          <cell r="J1046">
            <v>1.18638459642806E-6</v>
          </cell>
        </row>
        <row r="1047">
          <cell r="A1047" t="str">
            <v>SCOM-SHCONBR</v>
          </cell>
          <cell r="B1047" t="str">
            <v>VAR_cap</v>
          </cell>
          <cell r="C1047" t="str">
            <v>-</v>
          </cell>
          <cell r="H1047">
            <v>-6.4249193871985896E-6</v>
          </cell>
          <cell r="I1047">
            <v>-6.78270046969824E-6</v>
          </cell>
          <cell r="J1047">
            <v>2.15166766363157E-6</v>
          </cell>
        </row>
        <row r="1048">
          <cell r="A1048" t="str">
            <v>RHNM-SHNGABR</v>
          </cell>
          <cell r="B1048" t="str">
            <v>VAR_fout</v>
          </cell>
          <cell r="C1048" t="str">
            <v>CO2_R</v>
          </cell>
          <cell r="H1048">
            <v>6.5720393194605302</v>
          </cell>
          <cell r="I1048">
            <v>3.5522985352158001</v>
          </cell>
        </row>
        <row r="1049">
          <cell r="A1049" t="str">
            <v>RHNM-SHNGABR</v>
          </cell>
          <cell r="B1049" t="str">
            <v>VAR_fout</v>
          </cell>
          <cell r="C1049" t="str">
            <v>RHNM-SHNGA</v>
          </cell>
          <cell r="H1049">
            <v>0.11183639312601501</v>
          </cell>
          <cell r="I1049">
            <v>6.0449464188228989E-2</v>
          </cell>
        </row>
        <row r="1050">
          <cell r="A1050" t="str">
            <v>RHNM-SHNGABR</v>
          </cell>
          <cell r="B1050" t="str">
            <v>VAR_fin</v>
          </cell>
          <cell r="C1050" t="str">
            <v>RNGA</v>
          </cell>
          <cell r="H1050">
            <v>0.116525519848591</v>
          </cell>
          <cell r="I1050">
            <v>6.2984016581840496E-2</v>
          </cell>
        </row>
        <row r="1051">
          <cell r="A1051" t="str">
            <v>RHNM-SHNGABR</v>
          </cell>
          <cell r="B1051" t="str">
            <v>VAR_ncap</v>
          </cell>
          <cell r="C1051" t="str">
            <v>-</v>
          </cell>
          <cell r="H1051">
            <v>2.2424451637068298E-3</v>
          </cell>
          <cell r="I1051">
            <v>5.3715467763934101E-3</v>
          </cell>
          <cell r="J1051">
            <v>2.0565758322788699E-5</v>
          </cell>
        </row>
        <row r="1052">
          <cell r="A1052" t="str">
            <v>RHNM-SHNGABR</v>
          </cell>
          <cell r="B1052" t="str">
            <v>VAR_cap</v>
          </cell>
          <cell r="C1052" t="str">
            <v>-</v>
          </cell>
          <cell r="H1052">
            <v>3.257944244326276E-2</v>
          </cell>
          <cell r="I1052">
            <v>7.7219054105053383E-3</v>
          </cell>
          <cell r="J1052">
            <v>5.5865019589238039E-4</v>
          </cell>
        </row>
        <row r="1053">
          <cell r="A1053" t="str">
            <v>RHES-SHSOLBR</v>
          </cell>
          <cell r="B1053" t="str">
            <v>VAR_fout</v>
          </cell>
          <cell r="C1053" t="str">
            <v>RHES-SHASOL</v>
          </cell>
          <cell r="H1053">
            <v>2.7483957925666193E-2</v>
          </cell>
          <cell r="I1053">
            <v>2.7674791243439526E-2</v>
          </cell>
          <cell r="J1053">
            <v>2.7021246654643165E-2</v>
          </cell>
        </row>
        <row r="1054">
          <cell r="A1054" t="str">
            <v>RHES-SHSOLBR</v>
          </cell>
          <cell r="B1054" t="str">
            <v>VAR_fin</v>
          </cell>
          <cell r="C1054" t="str">
            <v>SOL</v>
          </cell>
          <cell r="H1054">
            <v>2.7483957925666193E-2</v>
          </cell>
          <cell r="I1054">
            <v>2.7674791243439526E-2</v>
          </cell>
          <cell r="J1054">
            <v>2.7021246654643165E-2</v>
          </cell>
        </row>
        <row r="1055">
          <cell r="A1055" t="str">
            <v>RHES-SHSOLBR</v>
          </cell>
          <cell r="B1055" t="str">
            <v>VAR_ncap</v>
          </cell>
          <cell r="C1055" t="str">
            <v>-</v>
          </cell>
          <cell r="H1055">
            <v>4.7835456100100803E-4</v>
          </cell>
          <cell r="I1055">
            <v>6.5558720690979703E-3</v>
          </cell>
          <cell r="J1055">
            <v>1.6578529310746499E-3</v>
          </cell>
        </row>
        <row r="1056">
          <cell r="A1056" t="str">
            <v>RHES-SHSOLBR</v>
          </cell>
          <cell r="B1056" t="str">
            <v>VAR_cap</v>
          </cell>
          <cell r="C1056" t="str">
            <v>-</v>
          </cell>
          <cell r="H1056">
            <v>1.9637927962628855E-2</v>
          </cell>
          <cell r="I1056">
            <v>7.0543065984953798E-3</v>
          </cell>
          <cell r="J1056">
            <v>6.6061740087282562E-3</v>
          </cell>
        </row>
        <row r="1057">
          <cell r="A1057" t="str">
            <v>SCOM-SHSOLBR</v>
          </cell>
          <cell r="B1057" t="str">
            <v>VAR_fout</v>
          </cell>
          <cell r="C1057" t="str">
            <v>SCOM-SHASOL</v>
          </cell>
          <cell r="H1057">
            <v>0.89873180611718417</v>
          </cell>
          <cell r="I1057">
            <v>1.1060759037806036</v>
          </cell>
          <cell r="J1057">
            <v>1.266719222975748</v>
          </cell>
        </row>
        <row r="1058">
          <cell r="A1058" t="str">
            <v>SCOM-SHSOLBR</v>
          </cell>
          <cell r="B1058" t="str">
            <v>VAR_fin</v>
          </cell>
          <cell r="C1058" t="str">
            <v>SOL</v>
          </cell>
          <cell r="H1058">
            <v>0.89873180611718417</v>
          </cell>
          <cell r="I1058">
            <v>1.1060759037806036</v>
          </cell>
          <cell r="J1058">
            <v>1.266719222975748</v>
          </cell>
        </row>
        <row r="1059">
          <cell r="A1059" t="str">
            <v>SCOM-SHSOLBR</v>
          </cell>
          <cell r="B1059" t="str">
            <v>VAR_ncap</v>
          </cell>
          <cell r="C1059" t="str">
            <v>-</v>
          </cell>
          <cell r="H1059">
            <v>9.21926447933622E-2</v>
          </cell>
          <cell r="I1059">
            <v>6.4777870074995095E-2</v>
          </cell>
          <cell r="J1059">
            <v>0.10821325712122599</v>
          </cell>
        </row>
        <row r="1060">
          <cell r="A1060" t="str">
            <v>SCOM-SHSOLBR</v>
          </cell>
          <cell r="B1060" t="str">
            <v>VAR_cap</v>
          </cell>
          <cell r="C1060" t="str">
            <v>-</v>
          </cell>
          <cell r="H1060">
            <v>0.13602660328188901</v>
          </cell>
          <cell r="I1060">
            <v>0.16673850797185077</v>
          </cell>
          <cell r="J1060">
            <v>0.19419798018086595</v>
          </cell>
        </row>
        <row r="1061">
          <cell r="A1061" t="str">
            <v>RHEM-SHSTG-ELCHP</v>
          </cell>
          <cell r="B1061" t="str">
            <v>VAR_fout</v>
          </cell>
          <cell r="C1061" t="str">
            <v>RHEM-SHAELCH</v>
          </cell>
          <cell r="H1061">
            <v>3.1532427185952985</v>
          </cell>
          <cell r="I1061">
            <v>3.8047277907436685</v>
          </cell>
          <cell r="J1061">
            <v>4.3022802432670275</v>
          </cell>
        </row>
        <row r="1062">
          <cell r="A1062" t="str">
            <v>RHEM-SHSTG-ELCHP</v>
          </cell>
          <cell r="B1062" t="str">
            <v>VAR_fout</v>
          </cell>
          <cell r="C1062" t="str">
            <v>AUX_RHEM-SHSTG-ELCHP_OUT</v>
          </cell>
          <cell r="H1062">
            <v>3.1563959613138932</v>
          </cell>
          <cell r="I1062">
            <v>3.8085325185344079</v>
          </cell>
          <cell r="J1062">
            <v>4.3065825235102908</v>
          </cell>
        </row>
        <row r="1063">
          <cell r="A1063" t="str">
            <v>RHEM-SHSTG-ELCHP</v>
          </cell>
          <cell r="B1063" t="str">
            <v>VAR_fin</v>
          </cell>
          <cell r="C1063" t="str">
            <v>RHEM-SHAELCH</v>
          </cell>
          <cell r="H1063">
            <v>3.1534605675996352</v>
          </cell>
          <cell r="I1063">
            <v>3.8050029706463397</v>
          </cell>
          <cell r="J1063">
            <v>4.3025799039910986</v>
          </cell>
        </row>
        <row r="1064">
          <cell r="A1064" t="str">
            <v>RHEM-SHSTG-ELCHP</v>
          </cell>
          <cell r="B1064" t="str">
            <v>VAR_ncap</v>
          </cell>
          <cell r="C1064" t="str">
            <v>-</v>
          </cell>
          <cell r="H1064">
            <v>0.223164753306372</v>
          </cell>
          <cell r="I1064">
            <v>0.17133986766630599</v>
          </cell>
          <cell r="J1064">
            <v>0.25894593669041499</v>
          </cell>
        </row>
        <row r="1065">
          <cell r="A1065" t="str">
            <v>RHEM-SHSTG-ELCHP</v>
          </cell>
          <cell r="B1065" t="str">
            <v>VAR_cap</v>
          </cell>
          <cell r="C1065" t="str">
            <v>-</v>
          </cell>
          <cell r="H1065">
            <v>0.39924745479554302</v>
          </cell>
          <cell r="I1065">
            <v>0.48278396754976044</v>
          </cell>
          <cell r="J1065">
            <v>0.47491930885103317</v>
          </cell>
        </row>
        <row r="1066">
          <cell r="A1066" t="str">
            <v>ITOT-SWHELCBR</v>
          </cell>
          <cell r="B1066" t="str">
            <v>VAR_fout</v>
          </cell>
          <cell r="C1066" t="str">
            <v>ITOT-SWHAELC</v>
          </cell>
          <cell r="H1066">
            <v>11.349152699322733</v>
          </cell>
          <cell r="I1066">
            <v>11.349183384620307</v>
          </cell>
          <cell r="J1066">
            <v>11.349139330286949</v>
          </cell>
        </row>
        <row r="1067">
          <cell r="A1067" t="str">
            <v>ITOT-SWHELCBR</v>
          </cell>
          <cell r="B1067" t="str">
            <v>VAR_fin</v>
          </cell>
          <cell r="C1067" t="str">
            <v>ITOT_ELC</v>
          </cell>
          <cell r="H1067">
            <v>13.41559032171466</v>
          </cell>
          <cell r="I1067">
            <v>13.39793083655197</v>
          </cell>
          <cell r="J1067">
            <v>13.362627131264656</v>
          </cell>
        </row>
        <row r="1068">
          <cell r="A1068" t="str">
            <v>ITOT-SWHELCBR</v>
          </cell>
          <cell r="B1068" t="str">
            <v>VAR_ncap</v>
          </cell>
          <cell r="C1068" t="str">
            <v>-</v>
          </cell>
          <cell r="H1068">
            <v>0.46093434591332999</v>
          </cell>
          <cell r="I1068">
            <v>0.334518620067558</v>
          </cell>
          <cell r="J1068">
            <v>0.57872690463627796</v>
          </cell>
        </row>
        <row r="1069">
          <cell r="A1069" t="str">
            <v>ITOT-SWHELCBR</v>
          </cell>
          <cell r="B1069" t="str">
            <v>VAR_cap</v>
          </cell>
          <cell r="C1069" t="str">
            <v>-</v>
          </cell>
          <cell r="H1069">
            <v>0.87400580129573646</v>
          </cell>
          <cell r="I1069">
            <v>0.87031009772156021</v>
          </cell>
          <cell r="J1069">
            <v>1.0156968004077773</v>
          </cell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15.028707161717275</v>
          </cell>
          <cell r="K4">
            <v>17.088266469481159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0.30833106023785162</v>
          </cell>
          <cell r="K5">
            <v>0.25018732415777223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6.2704805785630242</v>
          </cell>
          <cell r="K6">
            <v>12.082858029611184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8.4498955229164139</v>
          </cell>
          <cell r="K7">
            <v>4.7552211157121986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-56.055207381694728</v>
          </cell>
          <cell r="K8">
            <v>-54.437349846493454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570.46501952817403</v>
          </cell>
          <cell r="K9">
            <v>2186.4245320877362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636.10178971134769</v>
          </cell>
          <cell r="K10">
            <v>2086.1227424631088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43.897231239328136</v>
          </cell>
          <cell r="K11">
            <v>345.30317960360247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21.461266186787402</v>
          </cell>
          <cell r="K12">
            <v>35.493001876478367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272.63267959283155</v>
          </cell>
          <cell r="K13">
            <v>645.38544797974612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10.390237927375019</v>
          </cell>
          <cell r="K14">
            <v>32.546178502391463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4.8687150232685195</v>
          </cell>
          <cell r="K15">
            <v>735.34154832647744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1.8735190342872634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0.31165895783245662</v>
          </cell>
          <cell r="K17">
            <v>1.3033344048505215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1558.5318412822153</v>
          </cell>
          <cell r="K18">
            <v>6068.392675788923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-57.792781074107332</v>
          </cell>
          <cell r="K19">
            <v>-56.132096630451507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828.50494029935874</v>
          </cell>
          <cell r="K20">
            <v>1907.5801018280049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828.50494029935874</v>
          </cell>
          <cell r="K21">
            <v>1907.5801018280049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-56.055207381694728</v>
          </cell>
          <cell r="K22">
            <v>-54.437349846493454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4.3768847221520204</v>
          </cell>
          <cell r="J23">
            <v>2.3765740402783102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18.448497580377001</v>
          </cell>
          <cell r="J24">
            <v>22.7743094700221</v>
          </cell>
          <cell r="K24">
            <v>25.9172809294069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8.6410749057856506</v>
          </cell>
          <cell r="J25">
            <v>5.1670320523320799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518.92522651546506</v>
          </cell>
          <cell r="J26">
            <v>187.18782073928699</v>
          </cell>
          <cell r="K26">
            <v>58.7662338110636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57.126079509445901</v>
          </cell>
          <cell r="J27">
            <v>71.003142771073698</v>
          </cell>
          <cell r="K27">
            <v>66.443827976100806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554.51558531952901</v>
          </cell>
          <cell r="J28">
            <v>194.77918684558699</v>
          </cell>
          <cell r="K28">
            <v>18.292966384789001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40.523155762705201</v>
          </cell>
          <cell r="J29">
            <v>36.468405336782403</v>
          </cell>
          <cell r="K29">
            <v>27.307437396521401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3.3304317308701901</v>
          </cell>
          <cell r="J30">
            <v>3.2506747817855901</v>
          </cell>
          <cell r="K30">
            <v>1.96636920816071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1.8837662422704899</v>
          </cell>
          <cell r="J31">
            <v>1.5563616162332199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26.914927993607598</v>
          </cell>
          <cell r="J32">
            <v>14.785127134901201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23.948426218948299</v>
          </cell>
          <cell r="J33">
            <v>29.7803582096805</v>
          </cell>
          <cell r="K33">
            <v>33.360472249971103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282.59968997622502</v>
          </cell>
          <cell r="J34">
            <v>130.72766120204199</v>
          </cell>
          <cell r="K34">
            <v>52.0512808309619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213.33248028400499</v>
          </cell>
          <cell r="J35">
            <v>115.50085059094199</v>
          </cell>
          <cell r="K35">
            <v>44.876771069895199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173.80078959384701</v>
          </cell>
          <cell r="J36">
            <v>79.316140440384402</v>
          </cell>
          <cell r="K36">
            <v>4.0854581503933902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331.431679652181</v>
          </cell>
          <cell r="J37">
            <v>105.299848784129</v>
          </cell>
          <cell r="K37">
            <v>10.6748956367761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11.1448676096527</v>
          </cell>
          <cell r="J38">
            <v>6.0214660240300404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23.3602681182041</v>
          </cell>
          <cell r="J39">
            <v>12.974476641105699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108.400560074807</v>
          </cell>
          <cell r="J41">
            <v>130.38447959797</v>
          </cell>
          <cell r="K41">
            <v>108.73142033292901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6.5720393194605302</v>
          </cell>
          <cell r="J42">
            <v>3.5522985352158001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2409.27643112954</v>
          </cell>
          <cell r="J43">
            <v>1152.90621481378</v>
          </cell>
          <cell r="K43">
            <v>452.474413976969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102.740290283986</v>
          </cell>
          <cell r="J44">
            <v>124.528144884808</v>
          </cell>
          <cell r="K44">
            <v>112.687995891387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96.1354714853519</v>
          </cell>
          <cell r="J45">
            <v>51.509489633454898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510.21408098446602</v>
          </cell>
          <cell r="J46">
            <v>212.334382837596</v>
          </cell>
          <cell r="K46">
            <v>63.662356205809701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659.28326619418795</v>
          </cell>
          <cell r="J47">
            <v>266.651922360264</v>
          </cell>
          <cell r="K47">
            <v>15.0509743116382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1368.37310894799</v>
          </cell>
          <cell r="J48">
            <v>655.02393971612196</v>
          </cell>
          <cell r="K48">
            <v>191.40132640883499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2.9436787980650809</v>
          </cell>
          <cell r="J50">
            <v>2.888068739957073</v>
          </cell>
          <cell r="K50">
            <v>0.43191243344881203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5.3022173636407048</v>
          </cell>
          <cell r="J51">
            <v>2.6330875551207198</v>
          </cell>
          <cell r="K51">
            <v>0.419242707406216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27.817940670595814</v>
          </cell>
          <cell r="J52">
            <v>15.211296616662619</v>
          </cell>
          <cell r="K52">
            <v>2.500852087911412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772.64966675190749</v>
          </cell>
          <cell r="J53">
            <v>418.96347787690758</v>
          </cell>
          <cell r="K53">
            <v>55.69726075643004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26.170607905408062</v>
          </cell>
          <cell r="J54">
            <v>11.126734122221949</v>
          </cell>
          <cell r="K54">
            <v>1.5867641277216911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136.32344393245381</v>
          </cell>
          <cell r="J55">
            <v>0.36788731719211798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0.15863418640856528</v>
          </cell>
          <cell r="J58">
            <v>3.8278046975226229E-2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0.40456363852774013</v>
          </cell>
          <cell r="J59">
            <v>7.7135961474564002E-2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12.56371460299003</v>
          </cell>
          <cell r="J60">
            <v>0.44645539345441498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0.35216754754971769</v>
          </cell>
          <cell r="J61">
            <v>9.3777757909068907E-2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0.55806207951409736</v>
          </cell>
          <cell r="J62">
            <v>8.1469345000795196E-2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2.576754281728685</v>
          </cell>
          <cell r="J63">
            <v>0.817288595159121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3.1684404148077219</v>
          </cell>
          <cell r="J64">
            <v>0.98853428359641593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1.952741334406682</v>
          </cell>
          <cell r="J65">
            <v>0.61787598516464692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3.340644557243579</v>
          </cell>
          <cell r="J66">
            <v>0.99110389247193698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2.468946118831254</v>
          </cell>
          <cell r="J67">
            <v>0.7737867891484379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4.2269989010766054</v>
          </cell>
          <cell r="J68">
            <v>1.289341095104908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2.5356942647766711</v>
          </cell>
          <cell r="J69">
            <v>0.76013378001075504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4.9083237935097612E-2</v>
          </cell>
          <cell r="J70">
            <v>4.3950180777634358E-2</v>
          </cell>
          <cell r="K70">
            <v>2.8323932458407419E-2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1.7823200901555241</v>
          </cell>
          <cell r="J71">
            <v>0.53437588175430595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3.8508907228023997E-2</v>
          </cell>
          <cell r="J72">
            <v>7.4724059575285287E-2</v>
          </cell>
          <cell r="K72">
            <v>3.7361280647119313E-2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I73">
            <v>3.0851548100699101E-2</v>
          </cell>
          <cell r="J73">
            <v>1.514332932528969E-2</v>
          </cell>
          <cell r="K73">
            <v>5.4001486485061598E-3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I74">
            <v>2.8557819322616397E-2</v>
          </cell>
          <cell r="J74">
            <v>3.4191791963352272E-2</v>
          </cell>
          <cell r="K74">
            <v>7.03707695377418E-3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2.3050313995377598</v>
          </cell>
          <cell r="J76">
            <v>1.2201578540851601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47.255428009887702</v>
          </cell>
          <cell r="J77">
            <v>45.731405037684233</v>
          </cell>
          <cell r="K77">
            <v>15.89754678024876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1183.1232793955</v>
          </cell>
          <cell r="J78">
            <v>563.48033842001303</v>
          </cell>
          <cell r="K78">
            <v>149.68288797169799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2.7576160493412658</v>
          </cell>
          <cell r="J79">
            <v>1.490099127313316</v>
          </cell>
          <cell r="K79">
            <v>0.76192193721429602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16.14160709078249</v>
          </cell>
          <cell r="J80">
            <v>5.1254830794712083</v>
          </cell>
          <cell r="K80">
            <v>0.76335853883567206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11.075648601407853</v>
          </cell>
          <cell r="J82">
            <v>10.113904247413839</v>
          </cell>
          <cell r="K82">
            <v>1.2774917194383082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0.31665262723474014</v>
          </cell>
          <cell r="J85">
            <v>4.5798861700702201E-2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1.807807757888566E-2</v>
          </cell>
          <cell r="J86">
            <v>1.8928775557916219E-2</v>
          </cell>
          <cell r="K86">
            <v>1.2217145105002939E-2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2.8873617804795262E-2</v>
          </cell>
          <cell r="J87">
            <v>3.6994992113297681E-2</v>
          </cell>
          <cell r="K87">
            <v>2.0425823208744351E-2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1.986885125891813E-2</v>
          </cell>
          <cell r="J88">
            <v>1.193821860802711E-2</v>
          </cell>
          <cell r="K88">
            <v>8.338933976269329E-3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I89">
            <v>1.225509808810815E-2</v>
          </cell>
          <cell r="J89">
            <v>1.3002880521242231E-2</v>
          </cell>
          <cell r="K89">
            <v>4.66953213760604E-3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2.425751309113338E-2</v>
          </cell>
          <cell r="J90">
            <v>1.524177229722287E-2</v>
          </cell>
          <cell r="K90">
            <v>1.9046540263423461E-2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I91">
            <v>2.035401715662119E-2</v>
          </cell>
          <cell r="J91">
            <v>2.2876523424645898E-2</v>
          </cell>
          <cell r="K91">
            <v>7.6723617288485596E-3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I92">
            <v>2.2467654546783303E-2</v>
          </cell>
          <cell r="J92">
            <v>1.537642152880532E-2</v>
          </cell>
          <cell r="K92">
            <v>2.37807543488056E-2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I93">
            <v>2.95838335371502E-2</v>
          </cell>
          <cell r="J93">
            <v>1.3009844452481489E-2</v>
          </cell>
          <cell r="K93">
            <v>4.1491082492104502E-2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32.374342788505395</v>
          </cell>
          <cell r="J98">
            <v>5.2457377389110897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74.149120969921299</v>
          </cell>
          <cell r="J99">
            <v>0.42192261369508999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46.438349425874684</v>
          </cell>
          <cell r="J100">
            <v>5.5570825381927591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2.0760054321374208</v>
          </cell>
          <cell r="J101">
            <v>0.56501827316231301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49.716652660740756</v>
          </cell>
          <cell r="J102">
            <v>4.6641617879748996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4.1380549085863843</v>
          </cell>
          <cell r="J103">
            <v>0.70326279646203704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179.52036673298107</v>
          </cell>
          <cell r="J104">
            <v>23.930297462658309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12.040272122461317</v>
          </cell>
          <cell r="J105">
            <v>0.69654678636256107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8.0820428984051453</v>
          </cell>
          <cell r="J106">
            <v>0.52119008517019205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2.0655204031067791E-2</v>
          </cell>
          <cell r="J108">
            <v>1.068696043518479E-2</v>
          </cell>
          <cell r="K108">
            <v>7.4181468048024092E-3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2.266224172708154E-2</v>
          </cell>
          <cell r="J109">
            <v>1.3774325832316241E-2</v>
          </cell>
          <cell r="K109">
            <v>1.3446058381258761E-2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2.647539082073852E-2</v>
          </cell>
          <cell r="J110">
            <v>4.2769424141194202E-2</v>
          </cell>
          <cell r="K110">
            <v>2.9013653221739499E-2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3.2928175917831415</v>
          </cell>
          <cell r="J111">
            <v>0.99730551277131496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I112">
            <v>2.0263116901330258E-2</v>
          </cell>
          <cell r="J112">
            <v>3.2922507263168602E-2</v>
          </cell>
          <cell r="K112">
            <v>2.4962621162804701E-2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1.93959289173947</v>
          </cell>
          <cell r="J113">
            <v>1.9115082366074301</v>
          </cell>
          <cell r="K113">
            <v>0.79945748765310598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19.671986665210142</v>
          </cell>
          <cell r="J114">
            <v>2.6639529890758187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3.2277763084416611</v>
          </cell>
          <cell r="J115">
            <v>0.64575474287963897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23.783830738172767</v>
          </cell>
          <cell r="J116">
            <v>0.53070335089999476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42.717531948094859</v>
          </cell>
          <cell r="J117">
            <v>4.0736037238744345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3.1247255275514512</v>
          </cell>
          <cell r="J118">
            <v>0.56521236342199954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2.3258533454834969</v>
          </cell>
          <cell r="J119">
            <v>0.45143610579469451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2.8587048663828831</v>
          </cell>
          <cell r="J120">
            <v>0.47313548883397122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875.31698323930095</v>
          </cell>
          <cell r="J121">
            <v>748.55154002269398</v>
          </cell>
          <cell r="K121">
            <v>34.3676441773516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3.8234414474304916</v>
          </cell>
          <cell r="J122">
            <v>4.6305643104646403</v>
          </cell>
          <cell r="K122">
            <v>0.45086529130960801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5.2049151538146567</v>
          </cell>
          <cell r="J123">
            <v>2.5731812314801701</v>
          </cell>
          <cell r="K123">
            <v>0.41475819869840802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27.668086821359086</v>
          </cell>
          <cell r="J124">
            <v>15.657237383406009</v>
          </cell>
          <cell r="K124">
            <v>2.6229569238970418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525.11958796463921</v>
          </cell>
          <cell r="J125">
            <v>283.78974515896749</v>
          </cell>
          <cell r="K125">
            <v>36.830830044885367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5.577324485917861E-2</v>
          </cell>
          <cell r="J126">
            <v>5.8661544099417942E-2</v>
          </cell>
          <cell r="K126">
            <v>3.8045857738739391E-2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26.494248574386422</v>
          </cell>
          <cell r="J127">
            <v>11.15473839120455</v>
          </cell>
          <cell r="K127">
            <v>1.609101239197261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4.5309609571970916E-2</v>
          </cell>
          <cell r="J128">
            <v>9.640579776812426E-2</v>
          </cell>
          <cell r="K128">
            <v>5.1928476164813636E-2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I129">
            <v>1.3911327760552591E-2</v>
          </cell>
          <cell r="J129">
            <v>1.3568086951340669E-2</v>
          </cell>
          <cell r="K129">
            <v>5.7572142456236803E-3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I130">
            <v>2.3195486729440801E-2</v>
          </cell>
          <cell r="J130">
            <v>1.9557526965495522E-2</v>
          </cell>
          <cell r="K130">
            <v>7.79821275810497E-3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2.6469580600380491E-2</v>
          </cell>
          <cell r="J131">
            <v>1.4844930424454759E-2</v>
          </cell>
          <cell r="K131">
            <v>1.101054432098447E-2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3.8219718295298799E-2</v>
          </cell>
          <cell r="J132">
            <v>1.7919364000950892E-2</v>
          </cell>
          <cell r="K132">
            <v>2.0750932723109159E-2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3.0716680743644101E-2</v>
          </cell>
          <cell r="J134">
            <v>2.6528591413701331E-2</v>
          </cell>
          <cell r="K134">
            <v>3.00792668616989E-2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I135">
            <v>2.3637826595289402E-2</v>
          </cell>
          <cell r="J135">
            <v>2.30581054530337E-2</v>
          </cell>
          <cell r="K135">
            <v>2.95862585957711E-2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4431.7236097862096</v>
          </cell>
          <cell r="J136">
            <v>2361.9503218179598</v>
          </cell>
          <cell r="K136">
            <v>429.68884794380699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-570.46501952817505</v>
          </cell>
          <cell r="K137">
            <v>-2186.4245320877399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6213.7347158123503</v>
          </cell>
          <cell r="J138">
            <v>5424.8606950762696</v>
          </cell>
          <cell r="K138">
            <v>4056.2579166701498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1.8679863323827299</v>
          </cell>
          <cell r="J139">
            <v>26.385904794856302</v>
          </cell>
          <cell r="K139">
            <v>2.7171774200674599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-636.10178971134701</v>
          </cell>
          <cell r="K140">
            <v>-2086.1227424631102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364.91000275871602</v>
          </cell>
          <cell r="J142">
            <v>315.46887379385498</v>
          </cell>
          <cell r="K142">
            <v>1.99805016586573E-2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-43.8972312393282</v>
          </cell>
          <cell r="K143">
            <v>-345.30317960360298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-21.461266186787402</v>
          </cell>
          <cell r="K144">
            <v>-35.493001876478402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2704.74461748065</v>
          </cell>
          <cell r="J145">
            <v>1445.5833878103001</v>
          </cell>
          <cell r="K145">
            <v>4.7545963329646597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2085.5597481275099</v>
          </cell>
          <cell r="J146">
            <v>2077.53418181091</v>
          </cell>
          <cell r="K146">
            <v>2064.0013458196499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20.021620541236398</v>
          </cell>
          <cell r="J147">
            <v>82.695726027296104</v>
          </cell>
          <cell r="K147">
            <v>0.68987663445778502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4.5157686289603296</v>
          </cell>
          <cell r="J148">
            <v>2.8075878858624002</v>
          </cell>
          <cell r="K148">
            <v>0.42924122016963001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709.91081306555805</v>
          </cell>
          <cell r="J149">
            <v>381.42295707109503</v>
          </cell>
          <cell r="K149">
            <v>176.818570493029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-1228.75895285345</v>
          </cell>
          <cell r="J150">
            <v>-5.9365528806717904</v>
          </cell>
          <cell r="K150">
            <v>-4056.1747405915899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1345.752717973</v>
          </cell>
          <cell r="J151">
            <v>761.61168505800902</v>
          </cell>
          <cell r="K151">
            <v>420.29309072445898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2.6944909801771502</v>
          </cell>
          <cell r="J152">
            <v>11.0638454861661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668.99178546768803</v>
          </cell>
          <cell r="J153">
            <v>270.53835389963098</v>
          </cell>
          <cell r="K153">
            <v>1.7643240482851201E-2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-272.63267959283201</v>
          </cell>
          <cell r="K155">
            <v>-645.38544797974703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1082.5552504227501</v>
          </cell>
          <cell r="J156">
            <v>389.142826383532</v>
          </cell>
          <cell r="K156">
            <v>2.4629459815649301E-2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1296.87696775781</v>
          </cell>
          <cell r="J157">
            <v>535.90672675410894</v>
          </cell>
          <cell r="K157">
            <v>12.0828580296112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-10.390237927375001</v>
          </cell>
          <cell r="K158">
            <v>-32.546178502391399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-4.8687150232685203</v>
          </cell>
          <cell r="K159">
            <v>-735.34154832647801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1001.75968247955</v>
          </cell>
          <cell r="J160">
            <v>996.81520709054996</v>
          </cell>
          <cell r="K160">
            <v>986.60439641630899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-1.8735190342872601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183.349685972521</v>
          </cell>
          <cell r="J162">
            <v>155.003912510037</v>
          </cell>
          <cell r="K162">
            <v>6.0701672076953405E-4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571.87716336457902</v>
          </cell>
          <cell r="J163">
            <v>392.78127267883201</v>
          </cell>
          <cell r="K163">
            <v>60.654204765178498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-0.31165895783245701</v>
          </cell>
          <cell r="K164">
            <v>-1.30333440485052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2240.4624820230501</v>
          </cell>
          <cell r="J165">
            <v>2267.5721643388702</v>
          </cell>
          <cell r="K165">
            <v>2340.6054904192001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19270.826546335</v>
          </cell>
          <cell r="J166">
            <v>13970.908960181199</v>
          </cell>
          <cell r="K166">
            <v>-2.2850976593247201E-3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-0.20317370566926199</v>
          </cell>
          <cell r="J167">
            <v>-0.25695490928423997</v>
          </cell>
          <cell r="K167">
            <v>-0.48697946520110802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J168">
            <v>714.99819382113935</v>
          </cell>
          <cell r="K168">
            <v>4143.724307491435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J169">
            <v>714.99819382113935</v>
          </cell>
          <cell r="K169">
            <v>4143.724307491435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1.5624191268400951</v>
          </cell>
          <cell r="K170">
            <v>3.1802766620413534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828.50494029935874</v>
          </cell>
          <cell r="K171">
            <v>1907.5801018280049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828.50494029935874</v>
          </cell>
          <cell r="K172">
            <v>1907.5801018280049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4028.6690740429103</v>
          </cell>
          <cell r="J173">
            <v>3820.0492856551687</v>
          </cell>
          <cell r="K173">
            <v>3113.9971049228666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2428.3079683957485</v>
          </cell>
          <cell r="J174">
            <v>1150.7545114415414</v>
          </cell>
          <cell r="K174">
            <v>420.31772018427506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4186.7925136527047</v>
          </cell>
          <cell r="J175">
            <v>2137.0236612285335</v>
          </cell>
          <cell r="K175">
            <v>17.267293678684954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2260.48410256429</v>
          </cell>
          <cell r="J176">
            <v>2350.2678903661686</v>
          </cell>
          <cell r="K176">
            <v>2341.295367053654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1378.9025985332448</v>
          </cell>
          <cell r="J177">
            <v>651.96131097072634</v>
          </cell>
          <cell r="K177">
            <v>176.83621373351195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2260.48410256429</v>
          </cell>
          <cell r="J178">
            <v>1133.0147635271971</v>
          </cell>
          <cell r="K178">
            <v>-1964.1040618957611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-1.8735190342872634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4028.4042082061655</v>
          </cell>
          <cell r="J180">
            <v>3477.1722460543838</v>
          </cell>
          <cell r="K180">
            <v>1352.6252198951877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20572.044567959376</v>
          </cell>
          <cell r="J181">
            <v>14720.243669243711</v>
          </cell>
          <cell r="K181">
            <v>5456.3613385381323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4.4281146092890302E-3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J184">
            <v>714.99819382114094</v>
          </cell>
          <cell r="K184">
            <v>4143.7243074914404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-1.06061802076002E-5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2085.5597481275095</v>
          </cell>
          <cell r="J186">
            <v>2077.5341818109091</v>
          </cell>
          <cell r="K186">
            <v>2064.0013458196545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2085.5597481275095</v>
          </cell>
          <cell r="J187">
            <v>2077.5341818109091</v>
          </cell>
          <cell r="K187">
            <v>2064.0013458196545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616.08221074022401</v>
          </cell>
          <cell r="K188">
            <v>2314.9625498739902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714.72111203522195</v>
          </cell>
          <cell r="K189">
            <v>2343.9581375990001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2535.9478537835198</v>
          </cell>
          <cell r="J191">
            <v>1796.8651548834</v>
          </cell>
          <cell r="K191">
            <v>9.6789054168358195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J192">
            <v>2.3295774095495E-3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1945.0056544813201</v>
          </cell>
          <cell r="J193">
            <v>1407.69757563596</v>
          </cell>
          <cell r="K193">
            <v>12.848794648850999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3.5476859004369303E-2</v>
          </cell>
          <cell r="K194">
            <v>22.956284815719499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7.5265837779704503</v>
          </cell>
          <cell r="J195">
            <v>0.76059522290278203</v>
          </cell>
          <cell r="K195">
            <v>3.01669902791925E-2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5.4026639834178303</v>
          </cell>
          <cell r="J196">
            <v>21.683492513942898</v>
          </cell>
          <cell r="K196">
            <v>0.38153305576943702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2.8048962302176701E-2</v>
          </cell>
          <cell r="K197">
            <v>13.0495298326386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6.7967941786627799</v>
          </cell>
          <cell r="J198">
            <v>59.108474646233397</v>
          </cell>
          <cell r="K198">
            <v>0.31542326356537997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4500.6795502048799</v>
          </cell>
          <cell r="J199">
            <v>4616.9844710766001</v>
          </cell>
          <cell r="K199">
            <v>4718.1813254966401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46.090160067327702</v>
          </cell>
          <cell r="J200">
            <v>77.951078244891704</v>
          </cell>
          <cell r="K200">
            <v>63.128718055168797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655.10756944413799</v>
          </cell>
          <cell r="J201">
            <v>418.99647352250099</v>
          </cell>
          <cell r="K201">
            <v>90.627018203427497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57.4550343043814</v>
          </cell>
          <cell r="K202">
            <v>476.314264704952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360.88937390827601</v>
          </cell>
          <cell r="J203">
            <v>352.49611412412298</v>
          </cell>
          <cell r="K203">
            <v>42.338395121027801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26.890484438702799</v>
          </cell>
          <cell r="K204">
            <v>40.984763983983299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4.8480874647017096</v>
          </cell>
          <cell r="J205">
            <v>5.5509585007483402</v>
          </cell>
          <cell r="K205">
            <v>4.63844435602718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1.8679863323827299</v>
          </cell>
          <cell r="J206">
            <v>26.385904794856302</v>
          </cell>
          <cell r="K206">
            <v>2.7171774200674599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40.324831375445299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925.11133101812902</v>
          </cell>
          <cell r="J208">
            <v>885.50412749511497</v>
          </cell>
          <cell r="K208">
            <v>501.255407434191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4.2434926203121996</v>
          </cell>
          <cell r="J209">
            <v>2.3562396900836</v>
          </cell>
          <cell r="K209">
            <v>1.37925936813207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76.872480023471297</v>
          </cell>
          <cell r="J210">
            <v>54.757597066689101</v>
          </cell>
          <cell r="K210">
            <v>9.4937876703842701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2.6494898406607601</v>
          </cell>
          <cell r="J211">
            <v>10.8790663727924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2118.0048020948402</v>
          </cell>
          <cell r="J212">
            <v>1919.22307855489</v>
          </cell>
          <cell r="K212">
            <v>1232.87723631736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6.1148228997200899E-5</v>
          </cell>
          <cell r="J4">
            <v>6.9355217148052201E-5</v>
          </cell>
          <cell r="K4">
            <v>5.5242187839972196E-3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1.07346063683898E-3</v>
          </cell>
          <cell r="K5">
            <v>2.0603968219704799E-5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1.59492361174746E-3</v>
          </cell>
          <cell r="J6">
            <v>0.15532950782581201</v>
          </cell>
          <cell r="K6">
            <v>1.5657066998220099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1.3123067447939801E-4</v>
          </cell>
          <cell r="J7">
            <v>5.1859881421411997E-3</v>
          </cell>
          <cell r="K7">
            <v>9.5704007463940196E-5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1.3032815578598099E-4</v>
          </cell>
          <cell r="J8">
            <v>3.02609240850365E-4</v>
          </cell>
          <cell r="K8">
            <v>5.1499272371234497E-4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8.5640060328154299E-2</v>
          </cell>
          <cell r="K9">
            <v>2.7318862457106099E-4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0.14150757779565501</v>
          </cell>
          <cell r="J10">
            <v>2.45321024498085E-2</v>
          </cell>
          <cell r="K10">
            <v>0.10212763222299601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6.01696437792285E-5</v>
          </cell>
          <cell r="J11">
            <v>1.0945286539808E-4</v>
          </cell>
          <cell r="K11">
            <v>1.9370408377421999E-2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2.9588602270456E-4</v>
          </cell>
          <cell r="J12">
            <v>5.0707889934766701E-2</v>
          </cell>
          <cell r="K12">
            <v>5.6180788933642797E-2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1.35147328534721E-3</v>
          </cell>
          <cell r="J13">
            <v>3.2872993266898201E-5</v>
          </cell>
          <cell r="K13">
            <v>2.77369565692408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2.3860045293887702E-5</v>
          </cell>
          <cell r="J14">
            <v>1.9851528376152402E-5</v>
          </cell>
          <cell r="K14">
            <v>5.9465465994036097E-5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2.57889297602094E-3</v>
          </cell>
          <cell r="J15">
            <v>0.10906935156580901</v>
          </cell>
          <cell r="K15">
            <v>7.2567900782024904E-3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2.3693559680074001E-4</v>
          </cell>
          <cell r="J16">
            <v>1.6569015555894202E-2</v>
          </cell>
          <cell r="K16">
            <v>7.5513022656086405E-5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4.4673098006154004E-3</v>
          </cell>
          <cell r="J17">
            <v>0.30505805417847698</v>
          </cell>
          <cell r="K17">
            <v>6.8644754097794993E-5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5.5402298660531699E-5</v>
          </cell>
          <cell r="J18">
            <v>6.9474362801450495E-5</v>
          </cell>
          <cell r="K18">
            <v>1.3024699462913501E-4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8.5190931833721095E-4</v>
          </cell>
          <cell r="J19">
            <v>0.101056411551067</v>
          </cell>
          <cell r="K19">
            <v>0.245761093688695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8.6800387300158899E-6</v>
          </cell>
          <cell r="J20">
            <v>1.3983178147015001E-5</v>
          </cell>
          <cell r="K20">
            <v>2.1997656915612801E-5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9.7187464803777704E-4</v>
          </cell>
          <cell r="J21">
            <v>5.7296032895751798E-4</v>
          </cell>
          <cell r="K21">
            <v>9.5324819045444905E-4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2.3943606129676501E-2</v>
          </cell>
          <cell r="K22">
            <v>1.1855779161683601E-2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3.7414170875479E-5</v>
          </cell>
          <cell r="K23">
            <v>2.91486454480287E-3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0.26074299002860102</v>
          </cell>
          <cell r="J24">
            <v>6.8035117958750294E-2</v>
          </cell>
          <cell r="K24">
            <v>0.70100113463135305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1.03525052877665E-3</v>
          </cell>
          <cell r="J25">
            <v>3.6788217168145701E-4</v>
          </cell>
          <cell r="K25">
            <v>8.4419697246965506E-5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7.00370994901304E-2</v>
          </cell>
          <cell r="J26">
            <v>0.16170509540470099</v>
          </cell>
          <cell r="K26">
            <v>7.0534098639919607E-2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3.5673818928593799E-3</v>
          </cell>
          <cell r="J27">
            <v>0.107537144763604</v>
          </cell>
          <cell r="K27">
            <v>6.07281988866542E-3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1.2576681764525199E-4</v>
          </cell>
          <cell r="J28">
            <v>4.1789189440007298E-4</v>
          </cell>
          <cell r="K28">
            <v>3.5813230848393799E-4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3.2350154425690199E-4</v>
          </cell>
          <cell r="J29">
            <v>4.9719281093393397E-4</v>
          </cell>
          <cell r="K29">
            <v>1.66235837306448E-3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3.0532856404534797E-4</v>
          </cell>
          <cell r="J30">
            <v>1.8734355418868601E-2</v>
          </cell>
          <cell r="K30">
            <v>8.0099347537214495E-5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8.9756687922425402E-2</v>
          </cell>
          <cell r="K31">
            <v>0.136332237439374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7.931669107225019E-5</v>
          </cell>
          <cell r="J32">
            <v>1.105728803917287E-4</v>
          </cell>
          <cell r="K32">
            <v>5.6199885287391785E-3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1.07346063683898E-3</v>
          </cell>
          <cell r="K33">
            <v>1.0895276117382077E-3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2.0455711606609298E-3</v>
          </cell>
          <cell r="J34">
            <v>0.15735197337747941</v>
          </cell>
          <cell r="K34">
            <v>1.7223921286488317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1.6597017343164511E-4</v>
          </cell>
          <cell r="J35">
            <v>5.3295250902799483E-3</v>
          </cell>
          <cell r="K35">
            <v>5.3523166091050669E-3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1.0299915510513808</v>
          </cell>
          <cell r="J36">
            <v>1.0302941602922313</v>
          </cell>
          <cell r="K36">
            <v>0.72797383978972363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8.5640060328154299E-2</v>
          </cell>
          <cell r="K37">
            <v>8.5913248952725299E-2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0.28570106038042642</v>
          </cell>
          <cell r="J38">
            <v>0.27873801219298933</v>
          </cell>
          <cell r="K38">
            <v>0.26522597917510193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1.6661854196031199E-4</v>
          </cell>
          <cell r="J39">
            <v>2.7607140735839102E-4</v>
          </cell>
          <cell r="K39">
            <v>1.9646479784780398E-2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8.8143246312949924E-2</v>
          </cell>
          <cell r="J40">
            <v>9.3107866106886997E-2</v>
          </cell>
          <cell r="K40">
            <v>0.10710152976226987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8.1050510143685695E-2</v>
          </cell>
          <cell r="J41">
            <v>8.2167754147597999E-2</v>
          </cell>
          <cell r="K41">
            <v>1.66815539354773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0.95987694777470955</v>
          </cell>
          <cell r="J42">
            <v>0.95989679930308569</v>
          </cell>
          <cell r="K42">
            <v>0.48159192112302374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2.9862092668841299E-3</v>
          </cell>
          <cell r="J43">
            <v>0.112055560832693</v>
          </cell>
          <cell r="K43">
            <v>0.118487075944368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3.0899633375556699E-4</v>
          </cell>
          <cell r="J44">
            <v>1.6852901504146246E-2</v>
          </cell>
          <cell r="K44">
            <v>1.666806206995107E-2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4.6221239317351601E-3</v>
          </cell>
          <cell r="J45">
            <v>0.30968017811021198</v>
          </cell>
          <cell r="K45">
            <v>0.30974882286430999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2.2367438549086596</v>
          </cell>
          <cell r="J46">
            <v>2.2368133292714609</v>
          </cell>
          <cell r="K46">
            <v>1.1227818771298099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0.16385860727530452</v>
          </cell>
          <cell r="J47">
            <v>0.18864574944170129</v>
          </cell>
          <cell r="K47">
            <v>0.34745763493768017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3.0973252472556032</v>
          </cell>
          <cell r="J48">
            <v>3.0973392304337506</v>
          </cell>
          <cell r="K48">
            <v>1.5534034687309661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2.9513630518373853E-3</v>
          </cell>
          <cell r="J49">
            <v>2.6784878499725574E-3</v>
          </cell>
          <cell r="K49">
            <v>2.3070860438855418E-3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2.3943606129676501E-2</v>
          </cell>
          <cell r="K50">
            <v>2.0047688082923187E-2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3.7414170875479E-5</v>
          </cell>
          <cell r="K51">
            <v>2.9457418335626234E-3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0.31431564816237872</v>
          </cell>
          <cell r="J52">
            <v>0.37785138411485708</v>
          </cell>
          <cell r="K52">
            <v>0.98884117716763509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1.5813499116551395E-3</v>
          </cell>
          <cell r="J53">
            <v>1.4196062636176567E-3</v>
          </cell>
          <cell r="K53">
            <v>1.2622288765130952E-3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0.30183864504415825</v>
          </cell>
          <cell r="J54">
            <v>0.31120073745165111</v>
          </cell>
          <cell r="K54">
            <v>0.28799007650390546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5.4180241404963502E-3</v>
          </cell>
          <cell r="J55">
            <v>0.112955168904101</v>
          </cell>
          <cell r="K55">
            <v>0.11902798879276601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1.7260636960716594E-3</v>
          </cell>
          <cell r="J56">
            <v>1.0989695479654198E-3</v>
          </cell>
          <cell r="K56">
            <v>8.6243418937990209E-4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1.9857662268174598</v>
          </cell>
          <cell r="J57">
            <v>1.9862634196283937</v>
          </cell>
          <cell r="K57">
            <v>1.0989018451812782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3.667805416810219E-4</v>
          </cell>
          <cell r="J58">
            <v>1.9086854248470096E-2</v>
          </cell>
          <cell r="K58">
            <v>1.8856180994517125E-2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8.9756687922425402E-2</v>
          </cell>
          <cell r="K59">
            <v>0.20069484992430192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0.30833106023785162</v>
          </cell>
          <cell r="K60">
            <v>0.25018732415777223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6.2704805785630242</v>
          </cell>
          <cell r="K61">
            <v>12.082858029611184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8.4498955229164139</v>
          </cell>
          <cell r="K62">
            <v>4.7552211157121986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0.15121019449756726</v>
          </cell>
          <cell r="J63">
            <v>0.14754354828746358</v>
          </cell>
          <cell r="K63">
            <v>0.14040255637456411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0.52416350920500698</v>
          </cell>
          <cell r="J64">
            <v>0.53116778159131017</v>
          </cell>
          <cell r="K64">
            <v>10.791874596555028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1.4339588170945996E-3</v>
          </cell>
          <cell r="J65">
            <v>1.6109080165094885E-3</v>
          </cell>
          <cell r="K65">
            <v>1.752735759564393E-3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11.195292577745628</v>
          </cell>
          <cell r="J66">
            <v>9.6708813154352757</v>
          </cell>
          <cell r="K66">
            <v>9.9286102874055295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1.8735190342872634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0.31165895783245662</v>
          </cell>
          <cell r="K68">
            <v>1.3033344048505215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7.0143951374863081E-2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2.5753608527735509E-2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12.999756435519409</v>
          </cell>
          <cell r="J71">
            <v>12.711129265295863</v>
          </cell>
          <cell r="K71">
            <v>12.102946257903985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2.7832418525314057E-2</v>
          </cell>
          <cell r="K72">
            <v>3.2922043304114787E-2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12.999756435519409</v>
          </cell>
          <cell r="J73">
            <v>12.684529622770786</v>
          </cell>
          <cell r="K73">
            <v>12.070608346601785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5.4668627701746735E-3</v>
          </cell>
          <cell r="K74">
            <v>4.4359454637902954E-3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2.3531571463895857E-2</v>
          </cell>
          <cell r="J75">
            <v>2.5656851206197321E-2</v>
          </cell>
          <cell r="K75">
            <v>1.904323803653736E-2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8.0066819662417091E-2</v>
          </cell>
          <cell r="J77">
            <v>4.9779927054297977E-2</v>
          </cell>
          <cell r="K77">
            <v>7.6106599320856227E-3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12.587071153644635</v>
          </cell>
          <cell r="J78">
            <v>6.7628183877853756</v>
          </cell>
          <cell r="K78">
            <v>3.1350810371104494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23.860863793847518</v>
          </cell>
          <cell r="J79">
            <v>13.503753281170361</v>
          </cell>
          <cell r="K79">
            <v>7.4520051546889921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10.139666017102472</v>
          </cell>
          <cell r="J80">
            <v>6.9642069623906258</v>
          </cell>
          <cell r="K80">
            <v>1.0754291625031651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364.91000275871602</v>
          </cell>
          <cell r="J82">
            <v>315.46887379385498</v>
          </cell>
          <cell r="K82">
            <v>1.99805016586573E-2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4.5157686289603296</v>
          </cell>
          <cell r="J83">
            <v>2.8075878858624002</v>
          </cell>
          <cell r="K83">
            <v>0.42924122016963001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709.91081306555805</v>
          </cell>
          <cell r="J84">
            <v>381.42295707109503</v>
          </cell>
          <cell r="K84">
            <v>176.818570493029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1345.752717973</v>
          </cell>
          <cell r="J85">
            <v>761.61168505800902</v>
          </cell>
          <cell r="K85">
            <v>420.29309072445898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668.99178546768803</v>
          </cell>
          <cell r="J86">
            <v>270.53835389963098</v>
          </cell>
          <cell r="K86">
            <v>1.7643240482851201E-2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1082.5552504227501</v>
          </cell>
          <cell r="J87">
            <v>389.142826383532</v>
          </cell>
          <cell r="K87">
            <v>2.4629459815649301E-2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1296.87696775781</v>
          </cell>
          <cell r="J88">
            <v>535.90672675410894</v>
          </cell>
          <cell r="K88">
            <v>12.0828580296112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-1.8735190342872601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571.87716336457902</v>
          </cell>
          <cell r="J90">
            <v>392.78127267883201</v>
          </cell>
          <cell r="K90">
            <v>60.654204765178498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-0.31165895783245701</v>
          </cell>
          <cell r="K91">
            <v>-1.30333440485052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J92">
            <v>9.4511962970868853E-4</v>
          </cell>
          <cell r="K92">
            <v>0.63840096894252107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5.4429019652165485</v>
          </cell>
          <cell r="J93">
            <v>4.7828509379121131</v>
          </cell>
          <cell r="K93">
            <v>0.57446940462724216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7.5343980482953044E-2</v>
          </cell>
          <cell r="K94">
            <v>4.2031654535954761E-2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7.3271703871529328E-2</v>
          </cell>
          <cell r="K95">
            <v>3.3724500165366565E-2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2.07227661142368E-3</v>
          </cell>
          <cell r="K96">
            <v>8.3071543705882378E-3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J97">
            <v>4.7325179461910538E-4</v>
          </cell>
          <cell r="K97">
            <v>1.4332606590733739E-2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2.9785407342965939</v>
          </cell>
          <cell r="J98">
            <v>2.9885598361917558</v>
          </cell>
          <cell r="K98">
            <v>3.0316532235400242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0.12961874319171346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9.2294672861661972E-2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3.7324070330051452E-2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2.0923799855142411</v>
          </cell>
          <cell r="J102">
            <v>2.0911207343182858</v>
          </cell>
          <cell r="K102">
            <v>2.1032704449431114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1.2065557183259553E-2</v>
          </cell>
          <cell r="J103">
            <v>0.83255790434616506</v>
          </cell>
          <cell r="K103">
            <v>0.88103615728726514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1.2065557183259553E-2</v>
          </cell>
          <cell r="J104">
            <v>0.83255790434616506</v>
          </cell>
          <cell r="K104">
            <v>0.88103615728726514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2.5560557785610598</v>
          </cell>
          <cell r="J105">
            <v>2.8356251608824361</v>
          </cell>
          <cell r="K105">
            <v>3.2737357876999882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J106">
            <v>8.8543249245012789E-4</v>
          </cell>
          <cell r="K106">
            <v>0.64052786099954451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0.13003282576769368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6.2314531102976092E-3</v>
          </cell>
          <cell r="J108">
            <v>1.9275953959006917E-2</v>
          </cell>
          <cell r="K108">
            <v>2.1507242518798166E-3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2.5796454370778297E-2</v>
          </cell>
          <cell r="J109">
            <v>0.15170115060351991</v>
          </cell>
          <cell r="K109">
            <v>1.0145496375088213E-2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2.7928494753818756E-2</v>
          </cell>
          <cell r="J110">
            <v>0.18706019011143904</v>
          </cell>
          <cell r="K110">
            <v>1.0010214639016119E-2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2.4975510742455436</v>
          </cell>
          <cell r="J111">
            <v>2.4975837468193007</v>
          </cell>
          <cell r="K111">
            <v>2.4976352322108588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4.9512890469296567</v>
          </cell>
          <cell r="J112">
            <v>4.280446048763296</v>
          </cell>
          <cell r="K112">
            <v>2.7110585696956942E-4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9.0772291108234384</v>
          </cell>
          <cell r="J113">
            <v>3.6708053446354278</v>
          </cell>
          <cell r="K113">
            <v>2.3939267955021994E-4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14.688673682805264</v>
          </cell>
          <cell r="J114">
            <v>5.2800926239285193</v>
          </cell>
          <cell r="K114">
            <v>3.3418534349592048E-4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12.540697369502601</v>
          </cell>
          <cell r="J115">
            <v>14.53989068188975</v>
          </cell>
          <cell r="K115">
            <v>26.81767692557295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8.5263019828145312E-2</v>
          </cell>
          <cell r="J116">
            <v>5.9096043604319005E-2</v>
          </cell>
          <cell r="K116">
            <v>8.8948599633344849E-3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8.0117642434776446</v>
          </cell>
          <cell r="J117">
            <v>8.2376421948821665</v>
          </cell>
          <cell r="K117">
            <v>7.7162968467244974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8.4965861498143933E-2</v>
          </cell>
          <cell r="K118">
            <v>0.16372436354486708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17.572858641704677</v>
          </cell>
          <cell r="J119">
            <v>7.2616087636058131</v>
          </cell>
          <cell r="K119">
            <v>0.16372436354486708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10.859531981994374</v>
          </cell>
          <cell r="J120">
            <v>11.826430718222365</v>
          </cell>
          <cell r="K120">
            <v>12.523953543847227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12.571734547289662</v>
          </cell>
          <cell r="J121">
            <v>6.8855516891328561</v>
          </cell>
          <cell r="K121">
            <v>3.1267792925034934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1.7795917980688843E-3</v>
          </cell>
          <cell r="J122">
            <v>3.6836015278530294E-3</v>
          </cell>
          <cell r="K122">
            <v>2.3449705177192538E-3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1.114789814296257E-2</v>
          </cell>
          <cell r="J123">
            <v>0.43407334518667973</v>
          </cell>
          <cell r="K123">
            <v>5.4443965668149081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1.1005154581632428E-3</v>
          </cell>
          <cell r="J124">
            <v>1.7986595751634481E-3</v>
          </cell>
          <cell r="K124">
            <v>1.3114248445494788E-3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1.9387821800762226E-3</v>
          </cell>
          <cell r="J125">
            <v>2.1827070927145655E-3</v>
          </cell>
          <cell r="K125">
            <v>1.6031413179338014E-3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6.3290087066542417E-3</v>
          </cell>
          <cell r="J126">
            <v>0.42640837699094863</v>
          </cell>
          <cell r="K126">
            <v>5.4391370301346917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7.0143951374863081E-2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1.8174313441441567E-3</v>
          </cell>
          <cell r="J128">
            <v>3.845632271709907E-3</v>
          </cell>
          <cell r="K128">
            <v>0.4360024455187998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1.1036245403386338E-2</v>
          </cell>
          <cell r="J129">
            <v>0.42973278825162725</v>
          </cell>
          <cell r="K129">
            <v>5.3899497969554124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5.641812830916945E-3</v>
          </cell>
          <cell r="J130">
            <v>0.40097099805798336</v>
          </cell>
          <cell r="K130">
            <v>2.7868878484116077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2.0682127968777502E-3</v>
          </cell>
          <cell r="J131">
            <v>1.7494052003895581E-2</v>
          </cell>
          <cell r="K131">
            <v>2.1597595497531334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1.5087884314474911E-3</v>
          </cell>
          <cell r="J132">
            <v>7.4221059180393052E-3</v>
          </cell>
          <cell r="K132">
            <v>7.2999532718644074E-3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2.4355447052114276</v>
          </cell>
          <cell r="K133">
            <v>2.4358136111190656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0.49035678744792682</v>
          </cell>
          <cell r="K134">
            <v>0.30352050148829912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2.5753608527735509E-2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8.4181740180397284</v>
          </cell>
          <cell r="J136">
            <v>7.1082007716977635</v>
          </cell>
          <cell r="K136">
            <v>7.8848059477043426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1.1944901611426958E-2</v>
          </cell>
          <cell r="J137">
            <v>0.82423232530270318</v>
          </cell>
          <cell r="K137">
            <v>0.87222579571439196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1.7795917980688843E-3</v>
          </cell>
          <cell r="J138">
            <v>3.6836015278530294E-3</v>
          </cell>
          <cell r="K138">
            <v>2.3449705177192538E-3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1.114789814296257E-2</v>
          </cell>
          <cell r="J139">
            <v>0.43407334518667973</v>
          </cell>
          <cell r="K139">
            <v>5.4443965668149081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1.1005154581632428E-3</v>
          </cell>
          <cell r="J140">
            <v>1.7986595751634481E-3</v>
          </cell>
          <cell r="K140">
            <v>1.3114248445494788E-3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1.9387821800762226E-3</v>
          </cell>
          <cell r="J141">
            <v>2.1827070927145655E-3</v>
          </cell>
          <cell r="K141">
            <v>1.6031413179338014E-3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6.3290087066542417E-3</v>
          </cell>
          <cell r="J142">
            <v>0.42640837699094863</v>
          </cell>
          <cell r="K142">
            <v>5.4391370301346917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7.0998217794476411E-3</v>
          </cell>
          <cell r="K143">
            <v>5.7609681347925903E-3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J144">
            <v>8.3969526507446577E-5</v>
          </cell>
          <cell r="K144">
            <v>1.3966287491486524E-2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1.0208129095898256E-3</v>
          </cell>
          <cell r="J145">
            <v>1.2890759621845983E-3</v>
          </cell>
          <cell r="K145">
            <v>1.6376085371361815E-4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0.12137980214020577</v>
          </cell>
          <cell r="K146">
            <v>0.2338919479212391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4.2335141688822332E-2</v>
          </cell>
          <cell r="J147">
            <v>3.3127590428757209E-2</v>
          </cell>
          <cell r="K147">
            <v>1.7585279304779131E-2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7.218915619127865E-2</v>
          </cell>
          <cell r="J148">
            <v>6.1706835590326713E-2</v>
          </cell>
          <cell r="K148">
            <v>3.3851205687937785E-2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0.33249232493454056</v>
          </cell>
          <cell r="J149">
            <v>0.24733340828453973</v>
          </cell>
          <cell r="K149">
            <v>9.167746548322403E-2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0.19875559869493323</v>
          </cell>
          <cell r="K150">
            <v>0.11185071072381322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1.8174313441441567E-3</v>
          </cell>
          <cell r="J151">
            <v>3.845632271709907E-3</v>
          </cell>
          <cell r="K151">
            <v>0.4360024455187998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1.1036245403386338E-2</v>
          </cell>
          <cell r="J152">
            <v>0.42973278825162725</v>
          </cell>
          <cell r="K152">
            <v>5.3899497969554133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5.641812830916945E-3</v>
          </cell>
          <cell r="J153">
            <v>0.40097099805798336</v>
          </cell>
          <cell r="K153">
            <v>2.7868878484116077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2.0682127968777502E-3</v>
          </cell>
          <cell r="J154">
            <v>1.7494052003895581E-2</v>
          </cell>
          <cell r="K154">
            <v>2.1597595497531348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1.5087884314474911E-3</v>
          </cell>
          <cell r="J155">
            <v>7.4221059180393052E-3</v>
          </cell>
          <cell r="K155">
            <v>7.2999532718644074E-3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23.811261897262732</v>
          </cell>
          <cell r="J156">
            <v>13.640091212173445</v>
          </cell>
          <cell r="K156">
            <v>7.4338229692071929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8.0117642434776446</v>
          </cell>
          <cell r="J157">
            <v>8.2376421948821665</v>
          </cell>
          <cell r="K157">
            <v>7.7162968467244974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4.8396110076942681E-2</v>
          </cell>
          <cell r="J158">
            <v>5.4368145557195192E-2</v>
          </cell>
          <cell r="K158">
            <v>5.9154831885298173E-2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1.7340738850202819E-2</v>
          </cell>
          <cell r="J159">
            <v>2.7776888932809916E-2</v>
          </cell>
          <cell r="K159">
            <v>3.0459792733007616E-2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7.9359247726456914</v>
          </cell>
          <cell r="J160">
            <v>8.1460447855993969</v>
          </cell>
          <cell r="K160">
            <v>7.6182017203950032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1.0102621904804933E-2</v>
          </cell>
          <cell r="J161">
            <v>9.4523747927598312E-3</v>
          </cell>
          <cell r="K161">
            <v>9.4837492802944314E-3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1.2161899235107014E-2</v>
          </cell>
          <cell r="K162">
            <v>8.3381417688122696E-6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3.7112478968586711</v>
          </cell>
          <cell r="J163">
            <v>3.6479581471582336</v>
          </cell>
          <cell r="K163">
            <v>6.0290932613139745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6.085537410143122E-3</v>
          </cell>
          <cell r="J164">
            <v>9.7479869916862506E-3</v>
          </cell>
          <cell r="K164">
            <v>1.0689521927709292E-2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0.58405969311567096</v>
          </cell>
          <cell r="J165">
            <v>0.58408944826828746</v>
          </cell>
          <cell r="K165">
            <v>0.58432936197407692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2.023708977273023E-2</v>
          </cell>
          <cell r="J166">
            <v>8.7957239744529923E-3</v>
          </cell>
          <cell r="K166">
            <v>0.20748183970406789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2.0475468697650146E-2</v>
          </cell>
          <cell r="J167">
            <v>9.2491457885526592E-3</v>
          </cell>
          <cell r="K167">
            <v>0.45551744590864029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3.0930036711784497</v>
          </cell>
          <cell r="J168">
            <v>3.0562409633426975</v>
          </cell>
          <cell r="K168">
            <v>4.7928775115445097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1.9482692967719848E-2</v>
          </cell>
          <cell r="K169">
            <v>2.3045430312880349E-2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7.5605097248783553</v>
          </cell>
          <cell r="J170">
            <v>7.3771774143731728</v>
          </cell>
          <cell r="K170">
            <v>7.0201278187281959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2.0923799855142411</v>
          </cell>
          <cell r="J171">
            <v>2.0911207343182858</v>
          </cell>
          <cell r="K171">
            <v>2.1032704449431114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4.3848592201058123</v>
          </cell>
          <cell r="J172">
            <v>5.0838778608006203</v>
          </cell>
          <cell r="K172">
            <v>9.3768101138367133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3.5848970427364922E-2</v>
          </cell>
          <cell r="J173">
            <v>4.0272700412737124E-2</v>
          </cell>
          <cell r="K173">
            <v>4.381839398910975E-2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10.859531981994374</v>
          </cell>
          <cell r="J174">
            <v>11.826430718222365</v>
          </cell>
          <cell r="K174">
            <v>12.523953543847227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1.1846742664391448</v>
          </cell>
          <cell r="J175">
            <v>1.1851391558826194</v>
          </cell>
          <cell r="K175">
            <v>1.1848122428803889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2.8006949452318031</v>
          </cell>
          <cell r="J176">
            <v>3.1070218112088162</v>
          </cell>
          <cell r="K176">
            <v>3.5870638463912479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3.0214274041839992</v>
          </cell>
          <cell r="J177">
            <v>2.98686163160369</v>
          </cell>
          <cell r="K177">
            <v>2.9022662092021236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16.4795196547167</v>
          </cell>
          <cell r="J178">
            <v>27.777608417782901</v>
          </cell>
          <cell r="K178">
            <v>75.889988583187503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1.1846742664391448</v>
          </cell>
          <cell r="J179">
            <v>1.1851391558826194</v>
          </cell>
          <cell r="K179">
            <v>1.1848122428803889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6.666176809022379</v>
          </cell>
          <cell r="J180">
            <v>6.8426776199034869</v>
          </cell>
          <cell r="K180">
            <v>6.3992894451318048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8.9454988628790684</v>
          </cell>
          <cell r="J181">
            <v>3.6180722165571817</v>
          </cell>
          <cell r="K181">
            <v>0.20421946148762851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1.0704942819155843</v>
          </cell>
          <cell r="J182">
            <v>0.43487138655364721</v>
          </cell>
          <cell r="K182">
            <v>0.9161400307156734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4.8337903850741333E-3</v>
          </cell>
          <cell r="J183">
            <v>4.5226673649568601E-3</v>
          </cell>
          <cell r="K183">
            <v>4.5376790814805864E-3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1.0753280723006584</v>
          </cell>
          <cell r="J184">
            <v>0.4393940539186042</v>
          </cell>
          <cell r="K184">
            <v>0.92067770979715458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18.374131009035331</v>
          </cell>
          <cell r="J185">
            <v>7.5877278398059245</v>
          </cell>
          <cell r="K185">
            <v>1.0684126515959724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14.463481867028269</v>
          </cell>
          <cell r="J186">
            <v>5.2009968378949587</v>
          </cell>
          <cell r="K186">
            <v>0.44806656258876193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1.6033963034231984E-2</v>
          </cell>
          <cell r="J187">
            <v>1.074268263672471</v>
          </cell>
          <cell r="K187">
            <v>1.0744343381552011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1.6033963034231984E-2</v>
          </cell>
          <cell r="J188">
            <v>1.074268263672471</v>
          </cell>
          <cell r="K188">
            <v>1.0744343381552011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2.8006949452318031</v>
          </cell>
          <cell r="J189">
            <v>3.1070218112088162</v>
          </cell>
          <cell r="K189">
            <v>3.5870638463912479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2.8006949452318031</v>
          </cell>
          <cell r="J190">
            <v>3.1070218112088162</v>
          </cell>
          <cell r="K190">
            <v>3.5870638463912479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4.2374661032209736E-2</v>
          </cell>
          <cell r="J191">
            <v>3.3231094955966087E-2</v>
          </cell>
          <cell r="K191">
            <v>1.7799859349930756E-2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7.2228945391157262E-2</v>
          </cell>
          <cell r="J192">
            <v>6.1851261436080628E-2</v>
          </cell>
          <cell r="K192">
            <v>3.4025403135516885E-2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4.3018764512837981E-3</v>
          </cell>
          <cell r="J193">
            <v>4.8327240495284647E-3</v>
          </cell>
          <cell r="K193">
            <v>5.258207278693177E-3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2.3733595899558149E-3</v>
          </cell>
          <cell r="J194">
            <v>3.8017149267576297E-3</v>
          </cell>
          <cell r="K194">
            <v>4.1689135518066158E-3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9.0840485548676023E-3</v>
          </cell>
          <cell r="K195">
            <v>1.0630685788699542E-2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2.3531571463895857E-2</v>
          </cell>
          <cell r="J196">
            <v>2.5656851206197321E-2</v>
          </cell>
          <cell r="K196">
            <v>1.904323803653736E-2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0.33253676623957534</v>
          </cell>
          <cell r="J197">
            <v>0.24733340828454273</v>
          </cell>
          <cell r="K197">
            <v>9.2247762453579629E-2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6.6502292557646905E-2</v>
          </cell>
          <cell r="K198">
            <v>3.1509181165550196E-2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0.52416350920500698</v>
          </cell>
          <cell r="J199">
            <v>0.53116778159131017</v>
          </cell>
          <cell r="K199">
            <v>10.791874596555028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1.6033963034231984E-2</v>
          </cell>
          <cell r="J200">
            <v>1.074268263672471</v>
          </cell>
          <cell r="K200">
            <v>1.0744343381552011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6.9004786698804305E-2</v>
          </cell>
          <cell r="J201">
            <v>2.2893648424116401E-2</v>
          </cell>
          <cell r="K201">
            <v>1.6908509023782601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16.4795196547167</v>
          </cell>
          <cell r="J202">
            <v>27.777608417782901</v>
          </cell>
          <cell r="K202">
            <v>75.889988583187503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16.4795196547167</v>
          </cell>
          <cell r="J203">
            <v>27.777608417782901</v>
          </cell>
          <cell r="K203">
            <v>75.889988583187503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11.195292577745628</v>
          </cell>
          <cell r="J204">
            <v>9.6708813154352757</v>
          </cell>
          <cell r="K204">
            <v>9.9286102874055295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1.2573784371401758E-4</v>
          </cell>
          <cell r="K205">
            <v>1.0202674566717663E-4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0.49035678744792682</v>
          </cell>
          <cell r="K206">
            <v>0.30352050148829912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11.186942216664093</v>
          </cell>
          <cell r="J207">
            <v>9.1718719634809833</v>
          </cell>
          <cell r="K207">
            <v>9.6156170093955371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4.2294485000494704E-4</v>
          </cell>
          <cell r="J208">
            <v>6.774850959221935E-4</v>
          </cell>
          <cell r="K208">
            <v>7.4292177397579482E-4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7.9274162315215776E-3</v>
          </cell>
          <cell r="J209">
            <v>7.4171744785292487E-3</v>
          </cell>
          <cell r="K209">
            <v>7.4417936936281614E-3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4.321670881943397E-4</v>
          </cell>
          <cell r="K210">
            <v>1.186034308413975E-3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3.0214274041839992</v>
          </cell>
          <cell r="J211">
            <v>2.98686163160369</v>
          </cell>
          <cell r="K211">
            <v>2.9022662092021236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12.592319537630905</v>
          </cell>
          <cell r="J212">
            <v>9.425908459391227</v>
          </cell>
          <cell r="K212">
            <v>3.5557514418462133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9.0846179307766742E-2</v>
          </cell>
          <cell r="K213">
            <v>6.4864888580691185E-2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12.999756435519409</v>
          </cell>
          <cell r="J214">
            <v>12.711129265295863</v>
          </cell>
          <cell r="K214">
            <v>12.102946257903985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0.52416350920500698</v>
          </cell>
          <cell r="J215">
            <v>0.53116778159130995</v>
          </cell>
          <cell r="K215">
            <v>10.791874596554999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1.6033963034232001E-2</v>
          </cell>
          <cell r="J216">
            <v>1.0742682636724701</v>
          </cell>
          <cell r="K216">
            <v>1.0744343381552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1.2290601572539001E-2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2.9436787980650809</v>
          </cell>
          <cell r="I8">
            <v>2.888068739957073</v>
          </cell>
          <cell r="J8">
            <v>0.43191243344881203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6.02618414424022E-3</v>
          </cell>
          <cell r="I9">
            <v>6.1741870130298231E-3</v>
          </cell>
          <cell r="J9">
            <v>9.2699345934834656E-4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5.2192886490515691E-2</v>
          </cell>
          <cell r="I10">
            <v>5.1206892552430334E-2</v>
          </cell>
          <cell r="J10">
            <v>7.6580218696597809E-3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1.02378104792385E-4</v>
          </cell>
          <cell r="I11">
            <v>1.11821096582692E-4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1.2344628238610634E-4</v>
          </cell>
          <cell r="I12">
            <v>1.238993634932903E-4</v>
          </cell>
          <cell r="J12">
            <v>1.9619969346574285E-5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6.8741063991260828E-2</v>
          </cell>
          <cell r="I13">
            <v>4.0366932702300524E-2</v>
          </cell>
          <cell r="J13">
            <v>8.9992642223388312E-3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6.8741063991260828E-2</v>
          </cell>
          <cell r="I14">
            <v>4.0366932702300524E-2</v>
          </cell>
          <cell r="J14">
            <v>8.9992642223388312E-3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5.2902233525540599E-3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1.0104191629915901E-2</v>
          </cell>
          <cell r="I16">
            <v>5.9591979717850321E-3</v>
          </cell>
          <cell r="J16">
            <v>1.3203149036298712E-3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0.44654349338392868</v>
          </cell>
          <cell r="I17">
            <v>0.82484636286156499</v>
          </cell>
          <cell r="J17">
            <v>2.6267868240308716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1.4646646796134899</v>
          </cell>
          <cell r="I18">
            <v>2.6387333933319272</v>
          </cell>
          <cell r="J18">
            <v>7.753137528978522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8.3694725360193793E-3</v>
          </cell>
          <cell r="I19">
            <v>9.8511213416719E-3</v>
          </cell>
          <cell r="J19">
            <v>4.9174166565684699E-2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8.4153235856654542E-3</v>
          </cell>
          <cell r="I20">
            <v>1.556704421283359E-2</v>
          </cell>
          <cell r="J20">
            <v>5.0902890132889012E-2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0.31305032083630913</v>
          </cell>
          <cell r="I21">
            <v>0.21032591686615068</v>
          </cell>
          <cell r="J21">
            <v>5.1450684465264192E-2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0.31305032083630913</v>
          </cell>
          <cell r="I22">
            <v>0.21032591686615068</v>
          </cell>
          <cell r="J22">
            <v>5.1450684465264192E-2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2.1201364830689701E-2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3.1358152685229838E-2</v>
          </cell>
          <cell r="I24">
            <v>2.1548506819034439E-2</v>
          </cell>
          <cell r="J24">
            <v>5.2924231078964835E-3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54.931147618928584</v>
          </cell>
          <cell r="I25">
            <v>66.77541792559866</v>
          </cell>
          <cell r="J25">
            <v>74.987610650325763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4.8167042930768299E-3</v>
          </cell>
          <cell r="I26">
            <v>0.298199186160992</v>
          </cell>
          <cell r="J26">
            <v>0.29788235638310201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10.94536344027375</v>
          </cell>
          <cell r="I27">
            <v>6.4219364131831576</v>
          </cell>
          <cell r="J27">
            <v>13.999297747339829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0.22446408911513235</v>
          </cell>
          <cell r="I28">
            <v>0.18238465067960866</v>
          </cell>
          <cell r="J28">
            <v>0.1290369202696427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1.2931505174982521</v>
          </cell>
          <cell r="I29">
            <v>1.2038938925659661</v>
          </cell>
          <cell r="J29">
            <v>2.1734258240133069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42.473353093612779</v>
          </cell>
          <cell r="I30">
            <v>59.266120346827243</v>
          </cell>
          <cell r="J30">
            <v>58.984530185841081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8.9963517357819853</v>
          </cell>
          <cell r="I31">
            <v>6.300529788736835</v>
          </cell>
          <cell r="J31">
            <v>1.3597383117030835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8.9963517357819853</v>
          </cell>
          <cell r="I32">
            <v>6.300529788736835</v>
          </cell>
          <cell r="J32">
            <v>1.3597383117030835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0.37767235042031799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0.6200133497256417</v>
          </cell>
          <cell r="I34">
            <v>0.43434063561415098</v>
          </cell>
          <cell r="J34">
            <v>9.428055918189597E-2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6.9309136549219483E-2</v>
          </cell>
          <cell r="I35">
            <v>4.0498022934949501E-2</v>
          </cell>
          <cell r="J35">
            <v>9.0316227378558264E-3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6.9309136549219483E-2</v>
          </cell>
          <cell r="I36">
            <v>4.0498022934949501E-2</v>
          </cell>
          <cell r="J36">
            <v>9.0316227378558264E-3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5.3208137544105798E-3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1.0188724426148389E-2</v>
          </cell>
          <cell r="I38">
            <v>5.9831112609848459E-3</v>
          </cell>
          <cell r="J38">
            <v>1.3279402487029104E-3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0.28023678617140235</v>
          </cell>
          <cell r="I39">
            <v>0.14897281476371185</v>
          </cell>
          <cell r="J39">
            <v>3.2740174684681191E-2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0.28023678617140235</v>
          </cell>
          <cell r="I40">
            <v>0.14897281476371185</v>
          </cell>
          <cell r="J40">
            <v>3.2740174684681191E-2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1.3202208272939799E-2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2.6462479327673597E-2</v>
          </cell>
          <cell r="I42">
            <v>1.5029438412659454E-2</v>
          </cell>
          <cell r="J42">
            <v>3.2955768774307033E-3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0.31854643542436328</v>
          </cell>
          <cell r="I43">
            <v>0.22138502724050241</v>
          </cell>
          <cell r="J43">
            <v>5.491806761482599E-2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0.31854643542436328</v>
          </cell>
          <cell r="I44">
            <v>0.22138502724050241</v>
          </cell>
          <cell r="J44">
            <v>5.491806761482599E-2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2.2742229528151098E-2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3.1992043506188693E-2</v>
          </cell>
          <cell r="I46">
            <v>2.2765667261788611E-2</v>
          </cell>
          <cell r="J46">
            <v>5.6770719808938649E-3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0.24488179361672036</v>
          </cell>
          <cell r="J47">
            <v>0.26323236854146287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9.7036220792717973</v>
          </cell>
          <cell r="J48">
            <v>10.445893510408672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1.3345676741711399E-4</v>
          </cell>
          <cell r="I49">
            <v>1.34227346900811E-4</v>
          </cell>
          <cell r="J49">
            <v>1.27948335946259E-3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2.4971938196090785E-3</v>
          </cell>
          <cell r="I50">
            <v>2.63145630843931E-3</v>
          </cell>
          <cell r="J50">
            <v>2.8279397994121136E-3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6.2466150965211051</v>
          </cell>
          <cell r="I51">
            <v>4.3569347980794246</v>
          </cell>
          <cell r="J51">
            <v>0.91649319324304102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6.2466150965211051</v>
          </cell>
          <cell r="I52">
            <v>4.3569347980794246</v>
          </cell>
          <cell r="J52">
            <v>0.91649319324304102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0.26248127343511002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0.43065942207385471</v>
          </cell>
          <cell r="I54">
            <v>0.30069223616397006</v>
          </cell>
          <cell r="J54">
            <v>6.5524674361895796E-2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0.28956733536534512</v>
          </cell>
          <cell r="I55">
            <v>0.15231436998578413</v>
          </cell>
          <cell r="J55">
            <v>3.3611048674685638E-2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0.28956733536534512</v>
          </cell>
          <cell r="I56">
            <v>0.15231436998578413</v>
          </cell>
          <cell r="J56">
            <v>3.3611048674685638E-2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1.38983164085559E-2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2.6000555225776108E-2</v>
          </cell>
          <cell r="I58">
            <v>1.5546164499680312E-2</v>
          </cell>
          <cell r="J58">
            <v>3.4693430264478259E-3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4.2779534827629576E-5</v>
          </cell>
          <cell r="I59">
            <v>5.2652448369684639E-5</v>
          </cell>
          <cell r="J59">
            <v>3.6214860109769956E-5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1.7510346319366248E-4</v>
          </cell>
          <cell r="I60">
            <v>2.0584269309602583E-4</v>
          </cell>
          <cell r="J60">
            <v>1.2894872057267663E-4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4.7795002061056399E-7</v>
          </cell>
          <cell r="I61">
            <v>4.7285450841299997E-7</v>
          </cell>
          <cell r="J61">
            <v>3.2147051806484901E-7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7.8491040853251696E-7</v>
          </cell>
          <cell r="I62">
            <v>8.7990265432235186E-7</v>
          </cell>
          <cell r="J62">
            <v>6.368786804448067E-7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5.127556409888949E-2</v>
          </cell>
          <cell r="I63">
            <v>2.6370898295338768E-2</v>
          </cell>
          <cell r="J63">
            <v>4.4188336810317645E-3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5.3022173636407048</v>
          </cell>
          <cell r="I64">
            <v>2.6330875551207198</v>
          </cell>
          <cell r="J64">
            <v>0.419242707406216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7.1845763734969065E-2</v>
          </cell>
          <cell r="I65">
            <v>3.5678693158817359E-2</v>
          </cell>
          <cell r="J65">
            <v>5.6807954933091615E-3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H66">
            <v>3.6344766821313834E-5</v>
          </cell>
          <cell r="I66">
            <v>5.7503940732518077E-5</v>
          </cell>
          <cell r="J66">
            <v>4.1672177729406926E-5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H67">
            <v>2.0718933872461391E-4</v>
          </cell>
          <cell r="I67">
            <v>3.1632929946458346E-4</v>
          </cell>
          <cell r="J67">
            <v>2.0894319571371683E-4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H68">
            <v>1.97196412693677E-7</v>
          </cell>
          <cell r="I68">
            <v>2.3620996381908101E-7</v>
          </cell>
          <cell r="J68">
            <v>1.9388985294833501E-7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3.5333265400756903E-7</v>
          </cell>
          <cell r="I69">
            <v>9.7559353234928999E-8</v>
          </cell>
          <cell r="J69">
            <v>3.3003872535549951E-7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27.817940670595814</v>
          </cell>
          <cell r="I70">
            <v>15.211296616662619</v>
          </cell>
          <cell r="J70">
            <v>2.500852087911412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0.22089108663530022</v>
          </cell>
          <cell r="I71">
            <v>0.12671847281026183</v>
          </cell>
          <cell r="J71">
            <v>2.1912220730496538E-2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0.37693686545522748</v>
          </cell>
          <cell r="I72">
            <v>0.20611513030708081</v>
          </cell>
          <cell r="J72">
            <v>3.3886884660046218E-2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4.1469312349546976E-5</v>
          </cell>
          <cell r="I73">
            <v>4.8990544547812133E-5</v>
          </cell>
          <cell r="J73">
            <v>4.1476030437364191E-5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3.5396024949936979E-4</v>
          </cell>
          <cell r="I74">
            <v>3.9156079393813198E-4</v>
          </cell>
          <cell r="J74">
            <v>3.0132260149516544E-4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H75">
            <v>1.09250371330176E-7</v>
          </cell>
          <cell r="I75">
            <v>1.9802276797757499E-7</v>
          </cell>
          <cell r="J75">
            <v>9.6024132809784994E-8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1.55953829927138E-7</v>
          </cell>
          <cell r="I76">
            <v>-4.6437233296063093E-7</v>
          </cell>
          <cell r="J76">
            <v>-1.7641032492765999E-8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7.3455573993641707E-2</v>
          </cell>
          <cell r="I77">
            <v>5.7741655096833454E-2</v>
          </cell>
          <cell r="J77">
            <v>1.6975755188398292E-2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7.3455573993641707E-2</v>
          </cell>
          <cell r="I78">
            <v>5.7741655096833454E-2</v>
          </cell>
          <cell r="J78">
            <v>1.6975755188398289E-2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7.3639594663856417E-2</v>
          </cell>
          <cell r="I79">
            <v>5.7838275024816761E-2</v>
          </cell>
          <cell r="J79">
            <v>1.7006016220385421E-2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7.3639594663856417E-2</v>
          </cell>
          <cell r="I80">
            <v>5.7838275024816761E-2</v>
          </cell>
          <cell r="J80">
            <v>1.7006016220385421E-2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0.45630787976562898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1.0413989731308084</v>
          </cell>
          <cell r="I82">
            <v>0.68260415135752961</v>
          </cell>
          <cell r="J82">
            <v>0.19260071296792733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772.64966675190749</v>
          </cell>
          <cell r="I83">
            <v>418.96347787690758</v>
          </cell>
          <cell r="J83">
            <v>55.69726075643004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5.711498976631125</v>
          </cell>
          <cell r="I84">
            <v>3.2795100544753111</v>
          </cell>
          <cell r="J84">
            <v>0.46014466279583344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10.469507679565144</v>
          </cell>
          <cell r="I85">
            <v>5.6770118953510496</v>
          </cell>
          <cell r="J85">
            <v>0.75470543030393078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H86">
            <v>3.0073546372871122E-5</v>
          </cell>
          <cell r="I86">
            <v>3.3956631014269365E-5</v>
          </cell>
          <cell r="J86">
            <v>3.3963844519556805E-5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H87">
            <v>3.8245369747187707E-4</v>
          </cell>
          <cell r="I87">
            <v>4.0356496816399968E-4</v>
          </cell>
          <cell r="J87">
            <v>3.6604520422949254E-4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H88">
            <v>1.45210504484811E-7</v>
          </cell>
          <cell r="I88">
            <v>1.68110698379683E-7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1.782001727000612E-7</v>
          </cell>
          <cell r="I89">
            <v>1.5214574528966501E-7</v>
          </cell>
          <cell r="J89">
            <v>-1.1651957001840159E-7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H90">
            <v>0.1428605050684961</v>
          </cell>
          <cell r="I90">
            <v>0.13095186477834561</v>
          </cell>
          <cell r="J90">
            <v>7.8480477639239848E-2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H91">
            <v>0.14286050506849607</v>
          </cell>
          <cell r="I91">
            <v>0.13095186477834561</v>
          </cell>
          <cell r="J91">
            <v>7.8480477639239821E-2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H92">
            <v>0.14300952766108346</v>
          </cell>
          <cell r="I92">
            <v>0.13101010520075548</v>
          </cell>
          <cell r="J92">
            <v>7.8520373086225406E-2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H93">
            <v>0.14300952766108346</v>
          </cell>
          <cell r="I93">
            <v>0.13101010520075548</v>
          </cell>
          <cell r="J93">
            <v>7.8520373086225406E-2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H94">
            <v>0.85477279856133703</v>
          </cell>
          <cell r="I94">
            <v>0.54063314940887996</v>
          </cell>
          <cell r="J94">
            <v>0.25522715151860498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H95">
            <v>2.7723376497145482</v>
          </cell>
          <cell r="I95">
            <v>2.1361850116354275</v>
          </cell>
          <cell r="J95">
            <v>1.0078760758534344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H96">
            <v>26.170607905408062</v>
          </cell>
          <cell r="I96">
            <v>11.126734122221949</v>
          </cell>
          <cell r="J96">
            <v>1.5867641277216911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H97">
            <v>0.18431330937466101</v>
          </cell>
          <cell r="I97">
            <v>8.1790525315347223E-2</v>
          </cell>
          <cell r="J97">
            <v>1.2217499265495783E-2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H98">
            <v>0.35461528327111191</v>
          </cell>
          <cell r="I98">
            <v>0.15076875504365805</v>
          </cell>
          <cell r="J98">
            <v>2.1500868939318317E-2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H99">
            <v>3.8555009579896287</v>
          </cell>
          <cell r="I99">
            <v>3.3765759369582926</v>
          </cell>
          <cell r="J99">
            <v>0.95500389036823063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H100">
            <v>3.8555009579896273</v>
          </cell>
          <cell r="I100">
            <v>3.3765759369582922</v>
          </cell>
          <cell r="J100">
            <v>0.95500389036823063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H101">
            <v>3.8559941118013139</v>
          </cell>
          <cell r="I101">
            <v>3.3769821802086337</v>
          </cell>
          <cell r="J101">
            <v>0.95512615226454667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H102">
            <v>3.8559941118013139</v>
          </cell>
          <cell r="I102">
            <v>3.3769821802086337</v>
          </cell>
          <cell r="J102">
            <v>0.95512615226454667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H103">
            <v>53.617101524816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H104">
            <v>101.84211948551018</v>
          </cell>
          <cell r="I104">
            <v>80.676403250830404</v>
          </cell>
          <cell r="J104">
            <v>21.38500596761369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H105">
            <v>136.32344393245381</v>
          </cell>
          <cell r="I105">
            <v>0.36788731719211798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H106">
            <v>0.8569362221287572</v>
          </cell>
          <cell r="I106">
            <v>2.3125587108839612E-3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H107">
            <v>1.859801417905234</v>
          </cell>
          <cell r="I107">
            <v>5.0189265646946521E-3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H109">
            <v>8.297302046205389E-2</v>
          </cell>
          <cell r="I109">
            <v>1.8504522207399982E-4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H110">
            <v>1.1025299970864383E-3</v>
          </cell>
          <cell r="I110">
            <v>1.0585584084864897E-3</v>
          </cell>
          <cell r="J110">
            <v>9.9624420294065373E-4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H111">
            <v>5.6854041015765421E-3</v>
          </cell>
          <cell r="I111">
            <v>5.3024427764888265E-3</v>
          </cell>
          <cell r="J111">
            <v>4.588368684386562E-3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H112">
            <v>2.08055752042954E-5</v>
          </cell>
          <cell r="I112">
            <v>1.28668431953378E-5</v>
          </cell>
          <cell r="J112">
            <v>1.8951104935945399E-5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H113">
            <v>2.3150399112763408E-5</v>
          </cell>
          <cell r="I113">
            <v>2.2347648634660582E-5</v>
          </cell>
          <cell r="J113">
            <v>2.1202047291681037E-5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H114">
            <v>0.2291513407594786</v>
          </cell>
          <cell r="I114">
            <v>0.15185963116430937</v>
          </cell>
          <cell r="J114">
            <v>5.9593400756219259E-2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H115">
            <v>0.22915134075947854</v>
          </cell>
          <cell r="I115">
            <v>0.15185963116430937</v>
          </cell>
          <cell r="J115">
            <v>5.9593400756219259E-2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H116">
            <v>0.22925897271363041</v>
          </cell>
          <cell r="I116">
            <v>0.15194337053424206</v>
          </cell>
          <cell r="J116">
            <v>5.962611264860971E-2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H117">
            <v>0.22925897271363041</v>
          </cell>
          <cell r="I117">
            <v>0.15194337053424206</v>
          </cell>
          <cell r="J117">
            <v>5.962611264860971E-2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H118">
            <v>2.2852226949468299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H119">
            <v>5.3425795350918026</v>
          </cell>
          <cell r="I119">
            <v>3.4645742431117195</v>
          </cell>
          <cell r="J119">
            <v>0.96339260243114999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H124">
            <v>3.2992232675897799E-2</v>
          </cell>
          <cell r="I124">
            <v>3.3722245497857344E-2</v>
          </cell>
          <cell r="J124">
            <v>3.6322178098205614E-2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H125">
            <v>1.975105905122607</v>
          </cell>
          <cell r="I125">
            <v>2.0188086957046121</v>
          </cell>
          <cell r="J125">
            <v>2.1744557015412336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H126">
            <v>1.35268001724037E-4</v>
          </cell>
          <cell r="I126">
            <v>6.7321132905744395E-5</v>
          </cell>
          <cell r="J126">
            <v>1.49919583770124E-3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H127">
            <v>3.0477468813846992E-3</v>
          </cell>
          <cell r="I127">
            <v>3.1149105103264784E-3</v>
          </cell>
          <cell r="J127">
            <v>3.3541951024823754E-3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H132">
            <v>0.15863418640856528</v>
          </cell>
          <cell r="I132">
            <v>3.8278046975226229E-2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H133">
            <v>1.5791154731680352E-3</v>
          </cell>
          <cell r="I133">
            <v>3.7948620535214133E-4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H134">
            <v>2.8126628795844869E-3</v>
          </cell>
          <cell r="I134">
            <v>6.7868877615649432E-4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H136">
            <v>1.9612057825336971E-4</v>
          </cell>
          <cell r="I136">
            <v>4.6337200099593674E-5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H137">
            <v>33.4008450189244</v>
          </cell>
          <cell r="I137">
            <v>38.137616827273092</v>
          </cell>
          <cell r="J137">
            <v>37.615725408546552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H138">
            <v>33.4008450189244</v>
          </cell>
          <cell r="I138">
            <v>38.137616827273092</v>
          </cell>
          <cell r="J138">
            <v>37.615725408546552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H139">
            <v>14.801455068530201</v>
          </cell>
          <cell r="I139">
            <v>12.431048724684601</v>
          </cell>
          <cell r="J139">
            <v>26.1841745906729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H140">
            <v>25.162669691171107</v>
          </cell>
          <cell r="I140">
            <v>33.5829811845393</v>
          </cell>
          <cell r="J140">
            <v>41.466739713197001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H141">
            <v>0.40456363852774013</v>
          </cell>
          <cell r="I141">
            <v>7.7135961474564002E-2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H142">
            <v>3.4631480557223387E-3</v>
          </cell>
          <cell r="I142">
            <v>6.128259868572616E-4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H143">
            <v>7.1731141582932626E-3</v>
          </cell>
          <cell r="I143">
            <v>1.3676588913929786E-3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H145">
            <v>2.8979436515162135E-4</v>
          </cell>
          <cell r="I145">
            <v>5.0781449742703393E-5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H146">
            <v>12.56371460299003</v>
          </cell>
          <cell r="I146">
            <v>0.44645539345441498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H147">
            <v>5.8638869144537087E-2</v>
          </cell>
          <cell r="I147">
            <v>2.0837499277017797E-3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H148">
            <v>0.17140129062742207</v>
          </cell>
          <cell r="I148">
            <v>6.0907966364858899E-3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H150">
            <v>5.4256289605400208E-3</v>
          </cell>
          <cell r="I150">
            <v>1.69453241220273E-4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H151">
            <v>0.35216754754971769</v>
          </cell>
          <cell r="I151">
            <v>9.3777757909068907E-2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H152">
            <v>2.9263393262943535E-3</v>
          </cell>
          <cell r="I152">
            <v>7.3529137231250494E-4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H153">
            <v>6.2441054530091716E-3</v>
          </cell>
          <cell r="I153">
            <v>1.6627262040615034E-3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H155">
            <v>2.2038280143363159E-4</v>
          </cell>
          <cell r="I155">
            <v>5.5496818099758272E-5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H156">
            <v>0.55806207951409736</v>
          </cell>
          <cell r="I156">
            <v>8.1469345000795196E-2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H157">
            <v>5.3357575423429839E-3</v>
          </cell>
          <cell r="I157">
            <v>6.2933802660108907E-4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H158">
            <v>9.8947177218811529E-3</v>
          </cell>
          <cell r="I158">
            <v>1.4444919326382117E-3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H160">
            <v>4.735705063422524E-4</v>
          </cell>
          <cell r="I160">
            <v>5.4632442472010903E-5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H161">
            <v>2.576754281728685</v>
          </cell>
          <cell r="I161">
            <v>0.817288595159121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H162">
            <v>2.0229233320296677E-2</v>
          </cell>
          <cell r="I162">
            <v>6.6292243577282528E-3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H163">
            <v>3.4915369671120328E-2</v>
          </cell>
          <cell r="I163">
            <v>1.1074371208118165E-2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H165">
            <v>2.9117148230577098E-3</v>
          </cell>
          <cell r="I165">
            <v>9.4221454933316503E-4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H166">
            <v>3.1140487340042711E-2</v>
          </cell>
          <cell r="I166">
            <v>3.2006602244411902E-2</v>
          </cell>
          <cell r="J166">
            <v>3.3071687199031169E-2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H167">
            <v>0.45958965891661224</v>
          </cell>
          <cell r="I167">
            <v>0.47237229295618205</v>
          </cell>
          <cell r="J167">
            <v>0.48809144422268363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H168">
            <v>3.1684404148077219</v>
          </cell>
          <cell r="I168">
            <v>0.98853428359641593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H169">
            <v>2.0140187156966562E-2</v>
          </cell>
          <cell r="I169">
            <v>6.4983161412070856E-3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H170">
            <v>4.2932796948614182E-2</v>
          </cell>
          <cell r="I170">
            <v>1.3394773490466338E-2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H172">
            <v>1.8299505767021499E-3</v>
          </cell>
          <cell r="I172">
            <v>5.8988909182146505E-4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H173">
            <v>1.952741334406682</v>
          </cell>
          <cell r="I173">
            <v>0.61787598516464692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H174">
            <v>1.6410261264074001E-2</v>
          </cell>
          <cell r="I174">
            <v>5.3411637496220731E-3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H175">
            <v>2.6640400196544057E-2</v>
          </cell>
          <cell r="I175">
            <v>8.429413167321256E-3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H177">
            <v>2.3345472156557799E-3</v>
          </cell>
          <cell r="I177">
            <v>7.4878869699222697E-4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H178">
            <v>3.340644557243579</v>
          </cell>
          <cell r="I178">
            <v>0.99110389247193698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H179">
            <v>1.9698233885327546E-2</v>
          </cell>
          <cell r="I179">
            <v>6.0591160461202038E-3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H180">
            <v>4.5266186412514689E-2</v>
          </cell>
          <cell r="I180">
            <v>1.3429592038915139E-2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H182">
            <v>1.56149925302391E-3</v>
          </cell>
          <cell r="I182">
            <v>4.8568892398750903E-4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H183">
            <v>2.468946118831254</v>
          </cell>
          <cell r="I183">
            <v>0.7737867891484379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H184">
            <v>1.6800937964112264E-2</v>
          </cell>
          <cell r="I184">
            <v>5.4208362609105883E-3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H185">
            <v>3.368275741925307E-2</v>
          </cell>
          <cell r="I185">
            <v>1.055643641403054E-2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H187">
            <v>1.4933124192712201E-3</v>
          </cell>
          <cell r="I187">
            <v>4.8211052181310401E-4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H188">
            <v>4.2269989010766054</v>
          </cell>
          <cell r="I188">
            <v>1.289341095104908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H189">
            <v>2.5203013362237205E-2</v>
          </cell>
          <cell r="I189">
            <v>7.9514685969880317E-3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H190">
            <v>5.7276407873666724E-2</v>
          </cell>
          <cell r="I190">
            <v>1.7470746546136933E-2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H192">
            <v>2.4088244515842201E-3</v>
          </cell>
          <cell r="I192">
            <v>7.5609329131421396E-4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H193">
            <v>2.5356942647766711</v>
          </cell>
          <cell r="I193">
            <v>0.76013378001075504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H194">
            <v>1.6013534935948131E-2</v>
          </cell>
          <cell r="I194">
            <v>4.9538069426430112E-3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H195">
            <v>3.4593373325738974E-2</v>
          </cell>
          <cell r="I195">
            <v>1.0370174352124889E-2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H197">
            <v>1.2525149579579299E-3</v>
          </cell>
          <cell r="I197">
            <v>3.9041023532047399E-4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H198">
            <v>4.9083237935097612E-2</v>
          </cell>
          <cell r="I198">
            <v>4.3950180777634358E-2</v>
          </cell>
          <cell r="J198">
            <v>2.8323932458407419E-2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H199">
            <v>1.2717197337288138E-4</v>
          </cell>
          <cell r="I199">
            <v>1.2194872459507217E-4</v>
          </cell>
          <cell r="J199">
            <v>7.8016970823308862E-5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H200">
            <v>6.6962125423052717E-4</v>
          </cell>
          <cell r="I200">
            <v>5.9959318932652575E-4</v>
          </cell>
          <cell r="J200">
            <v>3.8641108401647279E-4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H201">
            <v>2.01476503223745E-6</v>
          </cell>
          <cell r="I201">
            <v>2.3825290842438198E-6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H202">
            <v>2.4651340613896996E-6</v>
          </cell>
          <cell r="I202">
            <v>2.3651165998958201E-6</v>
          </cell>
          <cell r="J202">
            <v>1.54841930729091E-6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H203">
            <v>1.7823200901555241</v>
          </cell>
          <cell r="I203">
            <v>0.53437588175430595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H204">
            <v>1.0663101707606315E-2</v>
          </cell>
          <cell r="I204">
            <v>3.3003129264836842E-3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H205">
            <v>2.4315417328179077E-2</v>
          </cell>
          <cell r="I205">
            <v>7.2902575955566991E-3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H207">
            <v>9.7965552601348501E-4</v>
          </cell>
          <cell r="I207">
            <v>3.0213026421719598E-4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H208">
            <v>3.8508907228023997E-2</v>
          </cell>
          <cell r="I208">
            <v>7.4724059575285287E-2</v>
          </cell>
          <cell r="J208">
            <v>3.7361280647119313E-2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H209">
            <v>6.9753186555423827E-5</v>
          </cell>
          <cell r="I209">
            <v>1.4845997751250351E-4</v>
          </cell>
          <cell r="J209">
            <v>7.4146805976881065E-5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H210">
            <v>5.2536026231956364E-4</v>
          </cell>
          <cell r="I210">
            <v>1.0194278250379978E-3</v>
          </cell>
          <cell r="J210">
            <v>5.0970369232086407E-4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H211">
            <v>5.7396810558844496E-7</v>
          </cell>
          <cell r="I211">
            <v>2.54171487541201E-6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H212">
            <v>9.9556254295477989E-7</v>
          </cell>
          <cell r="I212">
            <v>1.7666303821446898E-6</v>
          </cell>
          <cell r="J212">
            <v>1.3754083357742199E-6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H216">
            <v>2704.74461748065</v>
          </cell>
          <cell r="I216">
            <v>1445.5833878103001</v>
          </cell>
          <cell r="J216">
            <v>4.7545963329646597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H217">
            <v>36.357372541811387</v>
          </cell>
          <cell r="I217">
            <v>19.431636329432088</v>
          </cell>
          <cell r="J217">
            <v>6.3911627384822062E-2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H218">
            <v>36.899653717334907</v>
          </cell>
          <cell r="I218">
            <v>19.721465045160986</v>
          </cell>
          <cell r="J218">
            <v>6.4864888580691185E-2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H219">
            <v>3.0851548100699101E-2</v>
          </cell>
          <cell r="I219">
            <v>1.514332932528969E-2</v>
          </cell>
          <cell r="J219">
            <v>5.4001486485061598E-3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H220">
            <v>3.8312673709548281E-5</v>
          </cell>
          <cell r="I220">
            <v>2.0159101082542267E-5</v>
          </cell>
          <cell r="J220">
            <v>7.2737712981886431E-6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H221">
            <v>4.2089424421144756E-4</v>
          </cell>
          <cell r="I221">
            <v>2.0659385164105919E-4</v>
          </cell>
          <cell r="J221">
            <v>7.3671877878665331E-5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H222">
            <v>3.4474728089857902E-7</v>
          </cell>
          <cell r="I222">
            <v>2.89433427108164E-7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H223">
            <v>7.4679283628396393E-7</v>
          </cell>
          <cell r="I223">
            <v>3.0922493052829694E-7</v>
          </cell>
          <cell r="J223">
            <v>9.9137098302576204E-8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H224">
            <v>1.0506977038147254</v>
          </cell>
          <cell r="I224">
            <v>1.2095826049640332</v>
          </cell>
          <cell r="J224">
            <v>1.2359013441498281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H225">
            <v>1.0506977038147254</v>
          </cell>
          <cell r="I225">
            <v>1.2095826049640332</v>
          </cell>
          <cell r="J225">
            <v>1.2359013441498281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H226">
            <v>1.0515185382581376</v>
          </cell>
          <cell r="I226">
            <v>1.2102820863777985</v>
          </cell>
          <cell r="J226">
            <v>1.2365141103537225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H227">
            <v>1.0515185382581376</v>
          </cell>
          <cell r="I227">
            <v>1.2102820863777985</v>
          </cell>
          <cell r="J227">
            <v>1.2365141103537225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H228">
            <v>12.1781521210132</v>
          </cell>
          <cell r="I228">
            <v>11.0210730669321</v>
          </cell>
          <cell r="J228">
            <v>20.027040866649699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H229">
            <v>19.994982950930329</v>
          </cell>
          <cell r="I229">
            <v>24.67913081435027</v>
          </cell>
          <cell r="J229">
            <v>25.680699720903444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H230">
            <v>2.8557819322616397E-2</v>
          </cell>
          <cell r="I230">
            <v>3.4191791963352272E-2</v>
          </cell>
          <cell r="J230">
            <v>7.03707695377418E-3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H231">
            <v>2.4109553974059976E-5</v>
          </cell>
          <cell r="I231">
            <v>3.0657130223820342E-5</v>
          </cell>
          <cell r="J231">
            <v>6.4012214031497762E-6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H232">
            <v>3.8960190071782238E-4</v>
          </cell>
          <cell r="I232">
            <v>4.6646373756278599E-4</v>
          </cell>
          <cell r="J232">
            <v>9.6003778359811455E-5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H233">
            <v>1.33088097583867E-7</v>
          </cell>
          <cell r="I233">
            <v>6.5320071275994897E-8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H234">
            <v>2.1062491282931272E-7</v>
          </cell>
          <cell r="I234">
            <v>-1.8068345215316E-7</v>
          </cell>
          <cell r="J234">
            <v>1.14629302327749E-8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H239">
            <v>2.8310416545965101E-2</v>
          </cell>
          <cell r="I239">
            <v>1.49859898255221E-2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H240">
            <v>2.3050313995377598</v>
          </cell>
          <cell r="I240">
            <v>1.2201578540851601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H241">
            <v>3.123348779861462E-2</v>
          </cell>
          <cell r="I241">
            <v>1.6533304255896501E-2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H242">
            <v>1.4763970319933901E-3</v>
          </cell>
          <cell r="I242">
            <v>2.56429741910617E-3</v>
          </cell>
          <cell r="J242">
            <v>9.0987586931028899E-5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H243">
            <v>2.7896690190615692E-2</v>
          </cell>
          <cell r="I243">
            <v>1.3399591909434738E-2</v>
          </cell>
          <cell r="J243">
            <v>3.2168487590128036E-4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H244">
            <v>10.386300625253664</v>
          </cell>
          <cell r="I244">
            <v>11.43509462799614</v>
          </cell>
          <cell r="J244">
            <v>10.479040628782762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H245">
            <v>10.386300625253664</v>
          </cell>
          <cell r="I245">
            <v>11.43509462799614</v>
          </cell>
          <cell r="J245">
            <v>10.479040628782762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H246">
            <v>10.388042399215697</v>
          </cell>
          <cell r="I246">
            <v>11.43681007490007</v>
          </cell>
          <cell r="J246">
            <v>10.48052189395422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H247">
            <v>10.388042399215697</v>
          </cell>
          <cell r="I247">
            <v>11.43681007490007</v>
          </cell>
          <cell r="J247">
            <v>10.48052189395422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H248">
            <v>157.945988048582</v>
          </cell>
          <cell r="I248">
            <v>84.445527164835596</v>
          </cell>
          <cell r="J248">
            <v>178.17835869869299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H249">
            <v>216.74035531043782</v>
          </cell>
          <cell r="I249">
            <v>240.76655713291589</v>
          </cell>
          <cell r="J249">
            <v>231.98942506327973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H250">
            <v>47.255428009887702</v>
          </cell>
          <cell r="I250">
            <v>45.731405037684233</v>
          </cell>
          <cell r="J250">
            <v>15.89754678024876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H251">
            <v>1.2923069476183726</v>
          </cell>
          <cell r="I251">
            <v>1.2771418246098931</v>
          </cell>
          <cell r="J251">
            <v>0.45335610510048879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H252">
            <v>0.64031745270850693</v>
          </cell>
          <cell r="I252">
            <v>0.61966673492796998</v>
          </cell>
          <cell r="J252">
            <v>0.21541391301150092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H253">
            <v>0.28655725148725503</v>
          </cell>
          <cell r="I253">
            <v>0.217072610229332</v>
          </cell>
          <cell r="J253">
            <v>5.4706977713387103E-2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H254">
            <v>0.53222405517249149</v>
          </cell>
          <cell r="I254">
            <v>0.5388408843339888</v>
          </cell>
          <cell r="J254">
            <v>0.21384807327465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H255">
            <v>15.951500453206201</v>
          </cell>
          <cell r="I255">
            <v>7.5971431128226001</v>
          </cell>
          <cell r="J255">
            <v>2.01810470379528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H256">
            <v>1183.1232793955</v>
          </cell>
          <cell r="I256">
            <v>563.48033842001303</v>
          </cell>
          <cell r="J256">
            <v>149.68288797169799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H257">
            <v>16.140836008124158</v>
          </cell>
          <cell r="I257">
            <v>7.6873170316508981</v>
          </cell>
          <cell r="J257">
            <v>2.0420584989317545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H258">
            <v>9.3349355487909599E-4</v>
          </cell>
          <cell r="I258">
            <v>2.01421719659331</v>
          </cell>
          <cell r="J258">
            <v>3.97531922635826E-3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H259">
            <v>15.951944765528683</v>
          </cell>
          <cell r="I259">
            <v>7.5966812648319157</v>
          </cell>
          <cell r="J259">
            <v>2.0178158852130466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H260">
            <v>2.1563416883360782</v>
          </cell>
          <cell r="I260">
            <v>5.5280607458011577</v>
          </cell>
          <cell r="J260">
            <v>9.3038795103402521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H261">
            <v>2.1563416883360782</v>
          </cell>
          <cell r="I261">
            <v>5.5280607458011577</v>
          </cell>
          <cell r="J261">
            <v>9.3038795103402503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H262">
            <v>2.15725132743888</v>
          </cell>
          <cell r="I262">
            <v>5.5291876595383265</v>
          </cell>
          <cell r="J262">
            <v>9.3052428296307923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H263">
            <v>2.15725132743888</v>
          </cell>
          <cell r="I263">
            <v>5.5291876595383265</v>
          </cell>
          <cell r="J263">
            <v>9.3052428296307923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H264">
            <v>22.931669159060601</v>
          </cell>
          <cell r="I264">
            <v>63.202484820102001</v>
          </cell>
          <cell r="J264">
            <v>124.994750780921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H265">
            <v>30.940569198305191</v>
          </cell>
          <cell r="I265">
            <v>82.501414490176629</v>
          </cell>
          <cell r="J265">
            <v>144.16718530916035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H266">
            <v>2.7576160493412658</v>
          </cell>
          <cell r="I266">
            <v>1.490099127313316</v>
          </cell>
          <cell r="J266">
            <v>0.76192193721429602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H267">
            <v>4.2596889552352794E-2</v>
          </cell>
          <cell r="I267">
            <v>2.384569169797774E-2</v>
          </cell>
          <cell r="J267">
            <v>1.2529272325347965E-2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H268">
            <v>3.736607112928543E-2</v>
          </cell>
          <cell r="I268">
            <v>2.019104508554629E-2</v>
          </cell>
          <cell r="J268">
            <v>1.0324145490708604E-2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H269">
            <v>4.5920608171503103E-3</v>
          </cell>
          <cell r="I269">
            <v>3.0076821271853302E-3</v>
          </cell>
          <cell r="J269">
            <v>1.7296622366827501E-3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H270">
            <v>1.7061920444850501E-2</v>
          </cell>
          <cell r="I270">
            <v>9.5897785617320343E-3</v>
          </cell>
          <cell r="J270">
            <v>5.2608271835319466E-3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H271">
            <v>15.505730093179571</v>
          </cell>
          <cell r="I271">
            <v>16.245582995249379</v>
          </cell>
          <cell r="J271">
            <v>15.484088792137767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H272">
            <v>15.505730093179567</v>
          </cell>
          <cell r="I272">
            <v>16.245582995249375</v>
          </cell>
          <cell r="J272">
            <v>15.484088792137767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H273">
            <v>15.507991524601893</v>
          </cell>
          <cell r="I273">
            <v>16.247718232537213</v>
          </cell>
          <cell r="J273">
            <v>15.486071030146771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H274">
            <v>15.507991524601893</v>
          </cell>
          <cell r="I274">
            <v>16.247718232537213</v>
          </cell>
          <cell r="J274">
            <v>15.486071030146771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H275">
            <v>133.844003719255</v>
          </cell>
          <cell r="I275">
            <v>126.233764097323</v>
          </cell>
          <cell r="J275">
            <v>263.87227521718597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H276">
            <v>244.31140601833556</v>
          </cell>
          <cell r="I276">
            <v>280.61934384377514</v>
          </cell>
          <cell r="J276">
            <v>315.21158010010828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H277">
            <v>16.14160709078249</v>
          </cell>
          <cell r="I277">
            <v>5.1254830794712083</v>
          </cell>
          <cell r="J277">
            <v>0.76335853883567206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H278">
            <v>0.1602034199626374</v>
          </cell>
          <cell r="I278">
            <v>5.1454008891645753E-2</v>
          </cell>
          <cell r="J278">
            <v>8.2172916248104237E-3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H279">
            <v>0.21872096328973559</v>
          </cell>
          <cell r="I279">
            <v>6.9450990236737245E-2</v>
          </cell>
          <cell r="J279">
            <v>1.0343611637339732E-2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H280">
            <v>1.38569730817982E-3</v>
          </cell>
          <cell r="I280">
            <v>1.0515244409202301E-3</v>
          </cell>
          <cell r="J280">
            <v>8.1957329076998403E-4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H281">
            <v>6.9918931217684943E-2</v>
          </cell>
          <cell r="I281">
            <v>2.1712673583754359E-2</v>
          </cell>
          <cell r="J281">
            <v>3.3915559638882718E-3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H286">
            <v>11.075648601407853</v>
          </cell>
          <cell r="I286">
            <v>10.113904247413839</v>
          </cell>
          <cell r="J286">
            <v>1.2774917194383082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H287">
            <v>0.10178094451667176</v>
          </cell>
          <cell r="I287">
            <v>9.3108174482532197E-2</v>
          </cell>
          <cell r="J287">
            <v>1.2197503683987088E-2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H288">
            <v>0.15007653931446979</v>
          </cell>
          <cell r="I288">
            <v>0.13704477300018802</v>
          </cell>
          <cell r="J288">
            <v>1.7310185900248069E-2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H289">
            <v>7.2283134085012097E-4</v>
          </cell>
          <cell r="I289">
            <v>6.28318664466184E-4</v>
          </cell>
          <cell r="J289">
            <v>5.0261830672328797E-4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H290">
            <v>4.384511491662945E-2</v>
          </cell>
          <cell r="I290">
            <v>4.0635726952532349E-2</v>
          </cell>
          <cell r="J290">
            <v>5.0455863780374298E-3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H295">
            <v>1.7518607882603374E-2</v>
          </cell>
          <cell r="I295">
            <v>1.4185358062934413E-2</v>
          </cell>
          <cell r="J295">
            <v>4.7700602795003842E-3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H296">
            <v>9.3937873046001999E-3</v>
          </cell>
          <cell r="I296">
            <v>7.431851813179644E-3</v>
          </cell>
          <cell r="J296">
            <v>2.3475668127842311E-3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H297">
            <v>9.2208584080997552E-2</v>
          </cell>
          <cell r="I297">
            <v>8.3728004881235274E-2</v>
          </cell>
          <cell r="J297">
            <v>2.9815164531772763E-2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H298">
            <v>5.9614298215785927E-2</v>
          </cell>
          <cell r="I298">
            <v>5.2553075040674677E-2</v>
          </cell>
          <cell r="J298">
            <v>1.7466610963789833E-2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H299">
            <v>1.7697734633080355E-2</v>
          </cell>
          <cell r="I299">
            <v>1.4223145664608722E-2</v>
          </cell>
          <cell r="J299">
            <v>4.8255007369395917E-3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H300">
            <v>9.4896937325363896E-3</v>
          </cell>
          <cell r="I300">
            <v>7.4515580923168942E-3</v>
          </cell>
          <cell r="J300">
            <v>2.3746550660932709E-3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H301">
            <v>3.8185104274620588E-2</v>
          </cell>
          <cell r="I301">
            <v>3.9048512196511807E-2</v>
          </cell>
          <cell r="J301">
            <v>4.0347931071859175E-2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H302">
            <v>0.7561616857731851</v>
          </cell>
          <cell r="I302">
            <v>0.77325934733858914</v>
          </cell>
          <cell r="J302">
            <v>0.79899112903654423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H303">
            <v>3.2849162059102319</v>
          </cell>
          <cell r="I303">
            <v>3.02119327682363</v>
          </cell>
          <cell r="J303">
            <v>0.89986632508624409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H304">
            <v>2.2431038489254997</v>
          </cell>
          <cell r="I304">
            <v>1.9742685031218277</v>
          </cell>
          <cell r="J304">
            <v>0.53636835757754098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H305">
            <v>9.3854166682939097E-2</v>
          </cell>
          <cell r="I305">
            <v>8.8147117831009467E-2</v>
          </cell>
          <cell r="J305">
            <v>3.1819105646664118E-2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H306">
            <v>6.0660528923571218E-2</v>
          </cell>
          <cell r="I306">
            <v>5.5280240682798666E-2</v>
          </cell>
          <cell r="J306">
            <v>1.8610907420533049E-2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H311">
            <v>9.5985754890660469E-2</v>
          </cell>
          <cell r="I311">
            <v>6.7301028437655341E-2</v>
          </cell>
          <cell r="J311">
            <v>2.0791856561017241E-2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H312">
            <v>6.9897887154878338E-2</v>
          </cell>
          <cell r="I312">
            <v>4.7760214329890159E-2</v>
          </cell>
          <cell r="J312">
            <v>1.3830256563811984E-2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H313">
            <v>2.2808637678637012</v>
          </cell>
          <cell r="I313">
            <v>2.0891949610289893</v>
          </cell>
          <cell r="J313">
            <v>0.60659802023183163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H314">
            <v>1.5598076351234724</v>
          </cell>
          <cell r="I314">
            <v>1.3690198584214477</v>
          </cell>
          <cell r="J314">
            <v>0.36283478446041717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H315">
            <v>9.9178611871993061E-2</v>
          </cell>
          <cell r="I315">
            <v>6.8843555955334312E-2</v>
          </cell>
          <cell r="J315">
            <v>2.1348249149392352E-2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H316">
            <v>7.2212188212965017E-2</v>
          </cell>
          <cell r="I316">
            <v>4.8838866728690651E-2</v>
          </cell>
          <cell r="J316">
            <v>1.4182383406343386E-2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H317">
            <v>0.31665262723474014</v>
          </cell>
          <cell r="I317">
            <v>4.5798861700702201E-2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H318">
            <v>1.7998497571487674E-3</v>
          </cell>
          <cell r="I318">
            <v>2.6032018375957166E-4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H319">
            <v>5.6144082843039064E-3</v>
          </cell>
          <cell r="I319">
            <v>8.1203655497698876E-4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H321">
            <v>1.3906923460469219E-4</v>
          </cell>
          <cell r="I321">
            <v>2.0119304232040851E-5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H322">
            <v>3.5597778280374626</v>
          </cell>
          <cell r="I322">
            <v>4.9852986866925351</v>
          </cell>
          <cell r="J322">
            <v>5.3960468433106614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H323">
            <v>5.2245369905833394</v>
          </cell>
          <cell r="I323">
            <v>7.3167143164355926</v>
          </cell>
          <cell r="J323">
            <v>7.9195522017562103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H324">
            <v>0.240143905878101</v>
          </cell>
          <cell r="I324">
            <v>0.215190626902625</v>
          </cell>
          <cell r="J324">
            <v>0.38476372781645901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H325">
            <v>0.31935458010313506</v>
          </cell>
          <cell r="I325">
            <v>0.46902056663299713</v>
          </cell>
          <cell r="J325">
            <v>0.53482462232430372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H326">
            <v>6.3976048572229535E-2</v>
          </cell>
          <cell r="I326">
            <v>6.3560761911028357E-2</v>
          </cell>
          <cell r="J326">
            <v>6.2561285362608368E-2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H327">
            <v>0.13681826955277068</v>
          </cell>
          <cell r="I327">
            <v>0.13328477866815522</v>
          </cell>
          <cell r="J327">
            <v>0.11873191056492823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H328">
            <v>1.21310938872108E-3</v>
          </cell>
          <cell r="I328">
            <v>3.7807534665937299E-4</v>
          </cell>
          <cell r="J328">
            <v>1.06166215054275E-3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H329">
            <v>1.3903804955632598E-3</v>
          </cell>
          <cell r="I329">
            <v>1.381588114983426E-3</v>
          </cell>
          <cell r="J329">
            <v>1.4219283330051125E-3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H330">
            <v>5.7392428369179294E-2</v>
          </cell>
          <cell r="I330">
            <v>5.7320161266682386E-2</v>
          </cell>
          <cell r="J330">
            <v>5.5872479541483833E-2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H331">
            <v>0.17081897647343602</v>
          </cell>
          <cell r="I331">
            <v>0.16632559587930651</v>
          </cell>
          <cell r="J331">
            <v>0.14673546012307273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H332">
            <v>8.8930265974817603E-4</v>
          </cell>
          <cell r="I332">
            <v>3.0603566463867598E-4</v>
          </cell>
          <cell r="J332">
            <v>9.1363476911215903E-4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H333">
            <v>1.2471668207896451E-3</v>
          </cell>
          <cell r="I333">
            <v>1.2458927504505411E-3</v>
          </cell>
          <cell r="J333">
            <v>1.2218873300092652E-3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H334">
            <v>1.2228921826138854E-2</v>
          </cell>
          <cell r="I334">
            <v>1.2258653874124533E-2</v>
          </cell>
          <cell r="J334">
            <v>1.1960903385825176E-2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H335">
            <v>5.5364529836380072E-2</v>
          </cell>
          <cell r="I335">
            <v>5.2385313829717874E-2</v>
          </cell>
          <cell r="J335">
            <v>4.6495409291661072E-2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H336">
            <v>1.16128292742127E-4</v>
          </cell>
          <cell r="I336">
            <v>1.52969278268221E-4</v>
          </cell>
          <cell r="J336">
            <v>2.0995097857233599E-4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H337">
            <v>2.6686767417079201E-4</v>
          </cell>
          <cell r="I337">
            <v>2.6706283689444858E-4</v>
          </cell>
          <cell r="J337">
            <v>2.6219258851614593E-4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H338">
            <v>5.8283113272464054E-4</v>
          </cell>
          <cell r="I338">
            <v>1.0431374131596918E-3</v>
          </cell>
          <cell r="J338">
            <v>4.1163681434440712E-4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H339">
            <v>3.8594568340926511E-3</v>
          </cell>
          <cell r="I339">
            <v>6.6161224950819645E-3</v>
          </cell>
          <cell r="J339">
            <v>2.4076639647785396E-3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H340">
            <v>1.0952126719978501E-5</v>
          </cell>
          <cell r="I340">
            <v>1.62676808574429E-5</v>
          </cell>
          <cell r="J340">
            <v>7.7796931936144102E-6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H341">
            <v>1.2507209370108579E-5</v>
          </cell>
          <cell r="I341">
            <v>2.2251940242120298E-5</v>
          </cell>
          <cell r="J341">
            <v>1.0616877470913922E-5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H342">
            <v>1.7551820448674376</v>
          </cell>
          <cell r="I342">
            <v>2.2080196746936172</v>
          </cell>
          <cell r="J342">
            <v>2.4290131260410601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H343">
            <v>0.94085547499257649</v>
          </cell>
          <cell r="I343">
            <v>1.1457523574394373</v>
          </cell>
          <cell r="J343">
            <v>1.1465278480334335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H344">
            <v>0.163944242527677</v>
          </cell>
          <cell r="I344">
            <v>0.15259105067503201</v>
          </cell>
          <cell r="J344">
            <v>0.29396944906356798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H345">
            <v>0.26623204534165418</v>
          </cell>
          <cell r="I345">
            <v>0.33523192109956174</v>
          </cell>
          <cell r="J345">
            <v>0.36898382121731871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H346">
            <v>4.5157686289603296</v>
          </cell>
          <cell r="I346">
            <v>2.8075878858624002</v>
          </cell>
          <cell r="J346">
            <v>0.42924122016963001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H347">
            <v>8.5263019828145312E-2</v>
          </cell>
          <cell r="I347">
            <v>5.9096043604319005E-2</v>
          </cell>
          <cell r="J347">
            <v>8.8948599633344849E-3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H348">
            <v>8.0066819662417091E-2</v>
          </cell>
          <cell r="I348">
            <v>4.9779927054297977E-2</v>
          </cell>
          <cell r="J348">
            <v>7.6106599320856227E-3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H349">
            <v>6.2314531102976092E-3</v>
          </cell>
          <cell r="I349">
            <v>1.9275953959006917E-2</v>
          </cell>
          <cell r="J349">
            <v>2.1507242518798166E-3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H350">
            <v>1.0208129095898256E-3</v>
          </cell>
          <cell r="I350">
            <v>1.2890759621845983E-3</v>
          </cell>
          <cell r="J350">
            <v>1.6376085371361815E-4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H351">
            <v>2.3860045293887702E-5</v>
          </cell>
          <cell r="I351">
            <v>1.9851528376152402E-5</v>
          </cell>
          <cell r="J351">
            <v>5.9465465994036097E-5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H352">
            <v>0.95987694777470955</v>
          </cell>
          <cell r="I352">
            <v>0.95989679930308569</v>
          </cell>
          <cell r="J352">
            <v>0.48159192112302374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H353">
            <v>15.701629882931424</v>
          </cell>
          <cell r="I353">
            <v>17.756444425520499</v>
          </cell>
          <cell r="J353">
            <v>17.939181756585725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H354">
            <v>10.339341056211017</v>
          </cell>
          <cell r="I354">
            <v>11.404508194441041</v>
          </cell>
          <cell r="J354">
            <v>10.436103448762132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H355">
            <v>1.19535519829402</v>
          </cell>
          <cell r="I355">
            <v>0.65818682101367398</v>
          </cell>
          <cell r="J355">
            <v>1.47666380141528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H356">
            <v>1.6293213360358554</v>
          </cell>
          <cell r="I356">
            <v>1.8709959384723185</v>
          </cell>
          <cell r="J356">
            <v>1.8915327864485481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H360">
            <v>2.9127254490166594</v>
          </cell>
          <cell r="I360">
            <v>8.0212897606556837</v>
          </cell>
          <cell r="J360">
            <v>14.799331181940031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H361">
            <v>2.0964672264958297</v>
          </cell>
          <cell r="I361">
            <v>5.4955530061488149</v>
          </cell>
          <cell r="J361">
            <v>9.2611585161163141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H362">
            <v>0.150439707528502</v>
          </cell>
          <cell r="I362">
            <v>0.42680058508167201</v>
          </cell>
          <cell r="J362">
            <v>0.89651352003067497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H363">
            <v>0.20123426596213712</v>
          </cell>
          <cell r="I363">
            <v>0.55260169152241445</v>
          </cell>
          <cell r="J363">
            <v>1.0185326979043434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H364">
            <v>20.544918590184732</v>
          </cell>
          <cell r="I364">
            <v>22.363349259083716</v>
          </cell>
          <cell r="J364">
            <v>23.506533782188011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H365">
            <v>15.460057652400945</v>
          </cell>
          <cell r="I365">
            <v>16.216145525425148</v>
          </cell>
          <cell r="J365">
            <v>15.444519704793509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H366">
            <v>0.89506965383534798</v>
          </cell>
          <cell r="I366">
            <v>0.86692202337836199</v>
          </cell>
          <cell r="J366">
            <v>1.9150057284216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H367">
            <v>1.6212334941890101</v>
          </cell>
          <cell r="I367">
            <v>1.9108523775456505</v>
          </cell>
          <cell r="J367">
            <v>2.2962387398022415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H368">
            <v>1.807807757888566E-2</v>
          </cell>
          <cell r="I368">
            <v>1.8928775557916219E-2</v>
          </cell>
          <cell r="J368">
            <v>1.2217145105002939E-2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H369">
            <v>4.5057822710568209E-5</v>
          </cell>
          <cell r="I369">
            <v>5.0549160327782585E-5</v>
          </cell>
          <cell r="J369">
            <v>3.265249540718565E-5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H370">
            <v>3.2053329040577366E-4</v>
          </cell>
          <cell r="I370">
            <v>3.3561658790631543E-4</v>
          </cell>
          <cell r="J370">
            <v>2.1661604796104517E-4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H371">
            <v>5.8676235160794101E-7</v>
          </cell>
          <cell r="I371">
            <v>8.2622014766335295E-7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H372">
            <v>6.5304867741074005E-7</v>
          </cell>
          <cell r="I372">
            <v>8.0838167216194811E-7</v>
          </cell>
          <cell r="J372">
            <v>5.1732389966804005E-7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H373">
            <v>3.602730363195609E-4</v>
          </cell>
          <cell r="I373">
            <v>3.1301959255607164E-4</v>
          </cell>
          <cell r="J373">
            <v>3.1474172884293333E-4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H374">
            <v>6.802103616063487E-4</v>
          </cell>
          <cell r="I374">
            <v>5.5632291508900798E-4</v>
          </cell>
          <cell r="J374">
            <v>5.3188618730885611E-4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H375">
            <v>9.9305762950382507E-6</v>
          </cell>
          <cell r="I375">
            <v>1.12897864335239E-5</v>
          </cell>
          <cell r="J375">
            <v>1.45620083935135E-5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H376">
            <v>2.2587714414358796E-5</v>
          </cell>
          <cell r="I376">
            <v>2.158806904497958E-5</v>
          </cell>
          <cell r="J376">
            <v>2.1907742245210202E-5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H377">
            <v>2.8873617804795262E-2</v>
          </cell>
          <cell r="I377">
            <v>3.6994992113297681E-2</v>
          </cell>
          <cell r="J377">
            <v>2.0425823208744351E-2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H378">
            <v>5.0441161376412877E-5</v>
          </cell>
          <cell r="I378">
            <v>6.9030057590172236E-5</v>
          </cell>
          <cell r="J378">
            <v>3.8149634825547663E-5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H379">
            <v>5.1194357809920626E-4</v>
          </cell>
          <cell r="I379">
            <v>6.5593957647691007E-4</v>
          </cell>
          <cell r="J379">
            <v>3.6215998597064462E-4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H380">
            <v>5.5516227609697802E-7</v>
          </cell>
          <cell r="I380">
            <v>8.2837220048179397E-7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H381">
            <v>5.4204110957784037E-7</v>
          </cell>
          <cell r="I381">
            <v>4.7590324952447602E-7</v>
          </cell>
          <cell r="J381">
            <v>5.1285771138166003E-7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H382">
            <v>1.986885125891813E-2</v>
          </cell>
          <cell r="I382">
            <v>1.193821860802711E-2</v>
          </cell>
          <cell r="J382">
            <v>8.338933976269329E-3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H383">
            <v>4.0809810176976453E-5</v>
          </cell>
          <cell r="I383">
            <v>2.6162071899379928E-5</v>
          </cell>
          <cell r="J383">
            <v>1.8206292495787046E-5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H384">
            <v>2.7106209084472207E-4</v>
          </cell>
          <cell r="I384">
            <v>1.6286792098263464E-4</v>
          </cell>
          <cell r="J384">
            <v>1.1376444715237839E-4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H385">
            <v>5.5404913333144605E-7</v>
          </cell>
          <cell r="I385">
            <v>4.21026594360969E-7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H386">
            <v>7.0166694110201477E-7</v>
          </cell>
          <cell r="I386">
            <v>4.6455094208181903E-7</v>
          </cell>
          <cell r="J386">
            <v>3.0837639115738401E-7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H387">
            <v>1.225509808810815E-2</v>
          </cell>
          <cell r="I387">
            <v>1.3002880521242231E-2</v>
          </cell>
          <cell r="J387">
            <v>4.66953213760604E-3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H388">
            <v>1.4322845590285942E-5</v>
          </cell>
          <cell r="I388">
            <v>1.6117267711229837E-5</v>
          </cell>
          <cell r="J388">
            <v>5.8748397103910746E-6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H389">
            <v>2.1728897319340666E-4</v>
          </cell>
          <cell r="I389">
            <v>2.305475269723799E-4</v>
          </cell>
          <cell r="J389">
            <v>8.2793123007199199E-5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H390">
            <v>1.18009478239309E-7</v>
          </cell>
          <cell r="I390">
            <v>1.9781254138394601E-7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H391">
            <v>2.19391016430159E-7</v>
          </cell>
          <cell r="I391">
            <v>2.3386709717609801E-7</v>
          </cell>
          <cell r="J391">
            <v>6.7754998296496094E-8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H392">
            <v>2.425751309113338E-2</v>
          </cell>
          <cell r="I392">
            <v>1.524177229722287E-2</v>
          </cell>
          <cell r="J392">
            <v>1.9046540263423461E-2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H393">
            <v>3.4495172100807422E-5</v>
          </cell>
          <cell r="I393">
            <v>2.295078191069149E-5</v>
          </cell>
          <cell r="J393">
            <v>2.8903417222130753E-5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H394">
            <v>3.3093469428558547E-4</v>
          </cell>
          <cell r="I394">
            <v>2.079368662649777E-4</v>
          </cell>
          <cell r="J394">
            <v>2.5984365980113782E-4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H395">
            <v>2.1878521633739501E-7</v>
          </cell>
          <cell r="I395">
            <v>1.5742788973753601E-7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H396">
            <v>-7.0401888509200912E-8</v>
          </cell>
          <cell r="I396">
            <v>-9.430659771208201E-8</v>
          </cell>
          <cell r="J396">
            <v>1.1734523875600799E-7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H397">
            <v>2.035401715662119E-2</v>
          </cell>
          <cell r="I397">
            <v>2.2876523424645898E-2</v>
          </cell>
          <cell r="J397">
            <v>7.6723617288485596E-3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H398">
            <v>1.5939926849704094E-5</v>
          </cell>
          <cell r="I398">
            <v>1.8931851977997458E-5</v>
          </cell>
          <cell r="J398">
            <v>6.4615395815811656E-6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H399">
            <v>3.6088682901810594E-4</v>
          </cell>
          <cell r="I399">
            <v>4.0561211745826096E-4</v>
          </cell>
          <cell r="J399">
            <v>1.3603478242639287E-4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H400">
            <v>1.8603450818487701E-8</v>
          </cell>
          <cell r="I400">
            <v>2.3314967677550998E-8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H401">
            <v>3.3607343440074808E-8</v>
          </cell>
          <cell r="I401">
            <v>-4.1764788171450403E-8</v>
          </cell>
          <cell r="J401">
            <v>4.0915118836587503E-9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H402">
            <v>2.2467654546783303E-2</v>
          </cell>
          <cell r="I402">
            <v>1.537642152880532E-2</v>
          </cell>
          <cell r="J402">
            <v>2.37807543488056E-2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H403">
            <v>2.146902355728652E-5</v>
          </cell>
          <cell r="I403">
            <v>1.547425818584343E-5</v>
          </cell>
          <cell r="J403">
            <v>2.4387613682431094E-5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H404">
            <v>3.0651643310754874E-4</v>
          </cell>
          <cell r="I404">
            <v>2.097738271324053E-4</v>
          </cell>
          <cell r="J404">
            <v>3.2443048224837048E-4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H405">
            <v>1.8890531099307899E-8</v>
          </cell>
          <cell r="I405">
            <v>1.5891727914521199E-7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H406">
            <v>-8.3893451082963003E-8</v>
          </cell>
          <cell r="I406">
            <v>5.9502370748913992E-8</v>
          </cell>
          <cell r="J406">
            <v>5.44325445820367E-8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H407">
            <v>2.95838335371502E-2</v>
          </cell>
          <cell r="I407">
            <v>1.3009844452481489E-2</v>
          </cell>
          <cell r="J407">
            <v>4.1491082492104502E-2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H408">
            <v>1.8989627727648189E-5</v>
          </cell>
          <cell r="I408">
            <v>8.7173305048577463E-6</v>
          </cell>
          <cell r="J408">
            <v>2.8458556443288742E-5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H409">
            <v>4.0359936612756141E-4</v>
          </cell>
          <cell r="I409">
            <v>1.7748764600929732E-4</v>
          </cell>
          <cell r="J409">
            <v>5.6604478161124776E-4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I410">
            <v>8.3575527237760902E-8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H411">
            <v>-1.3684312180799031E-7</v>
          </cell>
          <cell r="I411">
            <v>-4.4468248023573708E-7</v>
          </cell>
          <cell r="J411">
            <v>1.46665553049681E-8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H412">
            <v>16.4795196547167</v>
          </cell>
          <cell r="I412">
            <v>27.777608417782901</v>
          </cell>
          <cell r="J412">
            <v>75.889988583187503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H413">
            <v>16.4795196547167</v>
          </cell>
          <cell r="I413">
            <v>27.777608417782901</v>
          </cell>
          <cell r="J413">
            <v>75.889988583187503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H422">
            <v>5.2545175198499443</v>
          </cell>
          <cell r="I422">
            <v>7.3393693655618888</v>
          </cell>
          <cell r="J422">
            <v>7.9338919862869357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H423">
            <v>5.2545175198499443</v>
          </cell>
          <cell r="I423">
            <v>7.3393693655618888</v>
          </cell>
          <cell r="J423">
            <v>7.9338919862869357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H424">
            <v>0.37905150868778897</v>
          </cell>
          <cell r="I424">
            <v>0.36655467137144898</v>
          </cell>
          <cell r="J424">
            <v>0.58830023746281102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H425">
            <v>0.55559194819237701</v>
          </cell>
          <cell r="I425">
            <v>0.77589616674396999</v>
          </cell>
          <cell r="J425">
            <v>0.83864857657719405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H426">
            <v>2.9510303775729693E-5</v>
          </cell>
          <cell r="I426">
            <v>3.7221203742573859E-5</v>
          </cell>
          <cell r="J426">
            <v>3.1575862918389821E-5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H427">
            <v>1.2112454168524649E-4</v>
          </cell>
          <cell r="I427">
            <v>1.4642625091901111E-4</v>
          </cell>
          <cell r="J427">
            <v>1.137211477996742E-4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H428">
            <v>3.1263509091487902E-7</v>
          </cell>
          <cell r="I428">
            <v>2.3651915451038201E-7</v>
          </cell>
          <cell r="J428">
            <v>1.7538439905483699E-7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H429">
            <v>4.9146109827635995E-7</v>
          </cell>
          <cell r="I429">
            <v>2.3687947991055402E-7</v>
          </cell>
          <cell r="J429">
            <v>3.30275785627385E-7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H430">
            <v>3.3796238932791304E-5</v>
          </cell>
          <cell r="I430">
            <v>5.3844301390833746E-5</v>
          </cell>
          <cell r="J430">
            <v>3.5978310920416915E-5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H431">
            <v>1.9255269622068291E-4</v>
          </cell>
          <cell r="I431">
            <v>2.9463597709505982E-4</v>
          </cell>
          <cell r="J431">
            <v>1.8003881745862712E-4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H432">
            <v>2.48771868677841E-7</v>
          </cell>
          <cell r="I432">
            <v>1.0127480310858799E-7</v>
          </cell>
          <cell r="J432">
            <v>1.49896844139382E-7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H433">
            <v>4.2906027999701703E-7</v>
          </cell>
          <cell r="I433">
            <v>-1.5766320953420403E-7</v>
          </cell>
          <cell r="J433">
            <v>2.3520986678296395E-7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H434">
            <v>2.8108877533504401E-5</v>
          </cell>
          <cell r="I434">
            <v>2.8221992961121905E-5</v>
          </cell>
          <cell r="J434">
            <v>1.9420360036131795E-5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H435">
            <v>2.4036556677823126E-4</v>
          </cell>
          <cell r="I435">
            <v>2.2383174485032705E-4</v>
          </cell>
          <cell r="J435">
            <v>1.390659238823085E-4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H436">
            <v>2.4573093117834502E-7</v>
          </cell>
          <cell r="I436">
            <v>3.20653098842687E-7</v>
          </cell>
          <cell r="J436">
            <v>2.1999195134006701E-7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H437">
            <v>5.1870992487783001E-7</v>
          </cell>
          <cell r="I437">
            <v>5.058349700006358E-7</v>
          </cell>
          <cell r="J437">
            <v>3.2982245052810103E-7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H442">
            <v>2.1828878479475353E-5</v>
          </cell>
          <cell r="I442">
            <v>2.6560687536541954E-5</v>
          </cell>
          <cell r="J442">
            <v>1.9091505221401126E-5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H443">
            <v>2.7632788035405364E-4</v>
          </cell>
          <cell r="I443">
            <v>3.1476412526411986E-4</v>
          </cell>
          <cell r="J443">
            <v>2.0393790940554957E-4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H444">
            <v>1.2554126872164501E-7</v>
          </cell>
          <cell r="I444">
            <v>2.3255934814825099E-7</v>
          </cell>
          <cell r="J444">
            <v>7.6565501482967402E-8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H445">
            <v>1.9339148628500144E-7</v>
          </cell>
          <cell r="I445">
            <v>2.2963413859428112E-7</v>
          </cell>
          <cell r="J445">
            <v>1.1399733467527656E-7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H446">
            <v>185.675788544743</v>
          </cell>
          <cell r="I446">
            <v>154.38211110512901</v>
          </cell>
          <cell r="J446">
            <v>123.088433665514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H447">
            <v>2.5504916008893299</v>
          </cell>
          <cell r="I447">
            <v>2.1206333943012199</v>
          </cell>
          <cell r="J447">
            <v>1.6907751877131001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H448">
            <v>2.5504916008893299</v>
          </cell>
          <cell r="I448">
            <v>2.1206333943012199</v>
          </cell>
          <cell r="J448">
            <v>1.6907751877131001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H449">
            <v>0.91142001730822397</v>
          </cell>
          <cell r="I449">
            <v>0.82740330173894705</v>
          </cell>
          <cell r="J449">
            <v>1.0549991968454999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H450">
            <v>3.4573545003284698</v>
          </cell>
          <cell r="I450">
            <v>2.5631179584927848</v>
          </cell>
          <cell r="J450">
            <v>1.9149407286928497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H451">
            <v>32.374342788505395</v>
          </cell>
          <cell r="I451">
            <v>5.2457377389110897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H452">
            <v>0.26227539496261576</v>
          </cell>
          <cell r="I452">
            <v>4.2188081266459197E-2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H453">
            <v>0.43867673155156367</v>
          </cell>
          <cell r="I453">
            <v>7.108045716681699E-2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H455">
            <v>3.9543486597617215E-2</v>
          </cell>
          <cell r="I455">
            <v>6.2995515059771235E-3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H456">
            <v>1.2391561812511336</v>
          </cell>
          <cell r="I456">
            <v>0.97177333934933152</v>
          </cell>
          <cell r="J456">
            <v>0.83181433225892343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H457">
            <v>1.1152103484276544E-2</v>
          </cell>
          <cell r="I457">
            <v>9.6084654136368297E-3</v>
          </cell>
          <cell r="J457">
            <v>1.4217041439375588E-2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H458">
            <v>1.3023401599303297E-2</v>
          </cell>
          <cell r="I458">
            <v>1.0480457744096363E-2</v>
          </cell>
          <cell r="J458">
            <v>1.2255389750532924E-2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H459">
            <v>4.5436650595543863E-3</v>
          </cell>
          <cell r="I459">
            <v>4.7014471061596584E-3</v>
          </cell>
          <cell r="J459">
            <v>8.9764841900119661E-3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H460">
            <v>9.082508154872914E-4</v>
          </cell>
          <cell r="I460">
            <v>4.722991154270985E-3</v>
          </cell>
          <cell r="J460">
            <v>7.0789823526083255E-3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H461">
            <v>0.10970826404875654</v>
          </cell>
          <cell r="I461">
            <v>6.3729392978707014E-2</v>
          </cell>
          <cell r="J461">
            <v>8.9305934337222892E-2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H462">
            <v>4.6639391409037403E-2</v>
          </cell>
          <cell r="I462">
            <v>3.040451758847821E-2</v>
          </cell>
          <cell r="J462">
            <v>4.2809861328207285E-2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H463">
            <v>5.95629727548505E-2</v>
          </cell>
          <cell r="I463">
            <v>3.2327206651458842E-2</v>
          </cell>
          <cell r="J463">
            <v>4.2594052553443736E-2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H464">
            <v>4.536192608789031E-2</v>
          </cell>
          <cell r="I464">
            <v>2.9208247026104413E-2</v>
          </cell>
          <cell r="J464">
            <v>3.9443013393647135E-2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H465">
            <v>5.448563903770718E-2</v>
          </cell>
          <cell r="I465">
            <v>4.288404680968743E-2</v>
          </cell>
          <cell r="J465">
            <v>1.2396574827530801E-2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H466">
            <v>2.2492504708242322E-2</v>
          </cell>
          <cell r="I466">
            <v>2.311841561839232E-2</v>
          </cell>
          <cell r="J466">
            <v>4.2586482886380381E-2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H467">
            <v>5.2495499916662559E-2</v>
          </cell>
          <cell r="I467">
            <v>3.3352339711888869E-2</v>
          </cell>
          <cell r="J467">
            <v>5.6114880304145499E-2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H468">
            <v>0.10735796100979281</v>
          </cell>
          <cell r="I468">
            <v>6.9175865226030753E-2</v>
          </cell>
          <cell r="J468">
            <v>3.4116256355152565E-2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H469">
            <v>8.6933813447808109E-2</v>
          </cell>
          <cell r="I469">
            <v>5.530113662396606E-2</v>
          </cell>
          <cell r="J469">
            <v>3.1887947161744333E-2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H470">
            <v>0.12864615680179553</v>
          </cell>
          <cell r="I470">
            <v>0.10236107733533333</v>
          </cell>
          <cell r="J470">
            <v>7.0411711246630079E-2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H471">
            <v>0.18985939396442447</v>
          </cell>
          <cell r="I471">
            <v>0.16482667783992647</v>
          </cell>
          <cell r="J471">
            <v>0.10175001037287686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H472">
            <v>0.18165609523062429</v>
          </cell>
          <cell r="I472">
            <v>0.18507499124758195</v>
          </cell>
          <cell r="J472">
            <v>0.14827328969926368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H473">
            <v>1.9768559746736598E-2</v>
          </cell>
          <cell r="I473">
            <v>1.5216113325903835E-2</v>
          </cell>
          <cell r="J473">
            <v>9.3884243289004184E-3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H474">
            <v>1.7999741161270483E-2</v>
          </cell>
          <cell r="I474">
            <v>1.4713652538366971E-2</v>
          </cell>
          <cell r="J474">
            <v>1.0114133475088887E-2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H475">
            <v>6.1077857992525315E-3</v>
          </cell>
          <cell r="I475">
            <v>6.0988749545111878E-3</v>
          </cell>
          <cell r="J475">
            <v>4.3240894887701057E-3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H476">
            <v>1.0290063431057985E-2</v>
          </cell>
          <cell r="I476">
            <v>1.0205383691161647E-2</v>
          </cell>
          <cell r="J476">
            <v>7.0984973478743644E-3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H477">
            <v>2.9518068908415702E-2</v>
          </cell>
          <cell r="I477">
            <v>2.1961376822785292E-2</v>
          </cell>
          <cell r="J477">
            <v>1.3515825442619381E-2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H478">
            <v>4.3929943585945291E-2</v>
          </cell>
          <cell r="I478">
            <v>4.5269705429437805E-2</v>
          </cell>
          <cell r="J478">
            <v>3.5477664321262314E-2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H479">
            <v>0.35928735895584502</v>
          </cell>
          <cell r="I479">
            <v>0.22850428379342699</v>
          </cell>
          <cell r="J479">
            <v>1.32776517337087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H480">
            <v>0.53242800090640519</v>
          </cell>
          <cell r="I480">
            <v>0.70541550795006069</v>
          </cell>
          <cell r="J480">
            <v>1.6452479061918157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H481">
            <v>0.17006661842774901</v>
          </cell>
          <cell r="I481">
            <v>8.5389492903355197</v>
          </cell>
          <cell r="J481">
            <v>14.123510923767499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H482">
            <v>6.8925677953096398E-2</v>
          </cell>
          <cell r="I482">
            <v>3.46071953617122</v>
          </cell>
          <cell r="J482">
            <v>5.7240661012625713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H483">
            <v>2.3186020190641599E-3</v>
          </cell>
          <cell r="I483">
            <v>8.4108826996374297</v>
          </cell>
          <cell r="J483">
            <v>5.7102792252094003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H484">
            <v>0.16975541162830687</v>
          </cell>
          <cell r="I484">
            <v>8.5373073335650691</v>
          </cell>
          <cell r="J484">
            <v>14.123003192069142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H485">
            <v>74.149120969921299</v>
          </cell>
          <cell r="I485">
            <v>0.42192261369508999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H486">
            <v>0.35289115176138469</v>
          </cell>
          <cell r="I486">
            <v>2.0080178315456036E-3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H487">
            <v>1.0047306364487987</v>
          </cell>
          <cell r="I487">
            <v>5.7171085866543373E-3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H489">
            <v>3.4548469740733813E-2</v>
          </cell>
          <cell r="I489">
            <v>1.6332658051716048E-4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H490">
            <v>46.438349425874684</v>
          </cell>
          <cell r="I490">
            <v>5.5570825381927591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H491">
            <v>0.35459422066641516</v>
          </cell>
          <cell r="I491">
            <v>4.0168307538615611E-2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H492">
            <v>0.62924592717987493</v>
          </cell>
          <cell r="I492">
            <v>7.5299221384725792E-2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H494">
            <v>3.6210917031452301E-2</v>
          </cell>
          <cell r="I494">
            <v>4.0167557955209368E-3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H495">
            <v>2.0760054321374208</v>
          </cell>
          <cell r="I495">
            <v>0.56501827316231301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H496">
            <v>2.1233091978617523E-2</v>
          </cell>
          <cell r="I496">
            <v>5.1094675665251162E-3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H497">
            <v>2.8322038637618289E-2</v>
          </cell>
          <cell r="I497">
            <v>7.7082984060342927E-3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H499">
            <v>3.037228515730685E-3</v>
          </cell>
          <cell r="I499">
            <v>7.1118686110723688E-4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H500">
            <v>49.716652660740756</v>
          </cell>
          <cell r="I500">
            <v>4.6641617879748996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H501">
            <v>0.33215842431097009</v>
          </cell>
          <cell r="I501">
            <v>2.9626966239334685E-2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H502">
            <v>0.67366738022683981</v>
          </cell>
          <cell r="I502">
            <v>6.3200024227302157E-2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H504">
            <v>2.4202941039122423E-2</v>
          </cell>
          <cell r="I504">
            <v>2.417891449078616E-3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H505">
            <v>4.1380549085863843</v>
          </cell>
          <cell r="I505">
            <v>0.70326279646203704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H506">
            <v>3.9564942559851178E-2</v>
          </cell>
          <cell r="I506">
            <v>5.0994126251052855E-3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H507">
            <v>5.6453682245380443E-2</v>
          </cell>
          <cell r="I507">
            <v>9.5943082736976524E-3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H509">
            <v>3.5221701801619238E-3</v>
          </cell>
          <cell r="I509">
            <v>4.5275389831095353E-4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1.4379495733654111E-4</v>
          </cell>
          <cell r="J510">
            <v>1.6863547513191901E-4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8.0144849280123342E-3</v>
          </cell>
          <cell r="J511">
            <v>8.7285093025587235E-3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3.2748640794776999E-6</v>
          </cell>
          <cell r="J512">
            <v>4.30755326569979E-8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3.2748640794776999E-6</v>
          </cell>
          <cell r="J513">
            <v>3.3071006091561468E-6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H514">
            <v>179.52036673298107</v>
          </cell>
          <cell r="I514">
            <v>23.930297462658309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H515">
            <v>1.056054623351635</v>
          </cell>
          <cell r="I515">
            <v>0.14093109451770239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H516">
            <v>2.4325252944848326</v>
          </cell>
          <cell r="I516">
            <v>0.32425877320675167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H518">
            <v>0.11717644384665453</v>
          </cell>
          <cell r="I518">
            <v>1.5398949061335505E-2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H519">
            <v>12.040272122461317</v>
          </cell>
          <cell r="I519">
            <v>0.69654678636256107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H520">
            <v>9.4363862434144921E-2</v>
          </cell>
          <cell r="I520">
            <v>4.5066218801710026E-3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H521">
            <v>0.16426019266659334</v>
          </cell>
          <cell r="I521">
            <v>9.5026846707034415E-3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H523">
            <v>6.9898593301091199E-3</v>
          </cell>
          <cell r="I523">
            <v>3.575832267959521E-4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H524">
            <v>8.0820428984051453</v>
          </cell>
          <cell r="I524">
            <v>0.52119008517019205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H525">
            <v>4.3667059963052923E-2</v>
          </cell>
          <cell r="I525">
            <v>3.0194495069608865E-3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H526">
            <v>0.11025979397551329</v>
          </cell>
          <cell r="I526">
            <v>7.1103695111895239E-3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H528">
            <v>4.3128700834481658E-3</v>
          </cell>
          <cell r="I528">
            <v>2.7745613361440132E-4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H533">
            <v>1296.87696775781</v>
          </cell>
          <cell r="I533">
            <v>535.90672675410894</v>
          </cell>
          <cell r="J533">
            <v>12.0828580296112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H534">
            <v>18.374131009035331</v>
          </cell>
          <cell r="I534">
            <v>7.5877278398059245</v>
          </cell>
          <cell r="J534">
            <v>1.0684126515959724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H535">
            <v>17.572858641704677</v>
          </cell>
          <cell r="I535">
            <v>7.2616087636058131</v>
          </cell>
          <cell r="J535">
            <v>0.16372436354486708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H536">
            <v>1.0753280723006584</v>
          </cell>
          <cell r="I536">
            <v>0.4393940539186042</v>
          </cell>
          <cell r="J536">
            <v>0.92067770979715458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H537">
            <v>0.22926306736359611</v>
          </cell>
          <cell r="I537">
            <v>0.36929130027791979</v>
          </cell>
          <cell r="J537">
            <v>1.3129204933253389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H538">
            <v>1.999781403359004E-2</v>
          </cell>
          <cell r="I538">
            <v>3.1879546100840039E-2</v>
          </cell>
          <cell r="J538">
            <v>0.11044929180183138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H539">
            <v>5.6665317451472602E-2</v>
          </cell>
          <cell r="I539">
            <v>6.9434191593231998E-2</v>
          </cell>
          <cell r="J539">
            <v>0.48311107191729802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H540">
            <v>8.1617382372030547E-2</v>
          </cell>
          <cell r="I540">
            <v>0.12928870691372527</v>
          </cell>
          <cell r="J540">
            <v>0.52787213266018707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  <cell r="H541">
            <v>1.52966428804919E-8</v>
          </cell>
          <cell r="I541">
            <v>1.0828654005170901E-8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  <cell r="H542">
            <v>-2.5446483288622602E-8</v>
          </cell>
          <cell r="I542">
            <v>-3.9136932644705205E-8</v>
          </cell>
          <cell r="J542">
            <v>-3.8243354920448099E-8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H543">
            <v>4.7563836775969377E-2</v>
          </cell>
          <cell r="I543">
            <v>4.423677229007926E-2</v>
          </cell>
          <cell r="J543">
            <v>3.2166136666683227E-2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H544">
            <v>7.3703775892814067E-3</v>
          </cell>
          <cell r="I544">
            <v>6.7625401305580384E-3</v>
          </cell>
          <cell r="J544">
            <v>4.8390931637313627E-3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H545">
            <v>8.16952100503642E-3</v>
          </cell>
          <cell r="I545">
            <v>6.2655397371112597E-3</v>
          </cell>
          <cell r="J545">
            <v>5.7018980457734202E-3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H546">
            <v>1.7945240699186557E-2</v>
          </cell>
          <cell r="I546">
            <v>1.6571726511993283E-2</v>
          </cell>
          <cell r="J546">
            <v>1.2586999715341145E-2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  <cell r="I547">
            <v>5.8048071494291421E-5</v>
          </cell>
          <cell r="J547">
            <v>5.9358843764909135E-5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  <cell r="I548">
            <v>7.9551982800190602E-3</v>
          </cell>
          <cell r="J548">
            <v>1.0003007281333253E-2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  <cell r="I549">
            <v>5.9931045026541304E-6</v>
          </cell>
          <cell r="J549">
            <v>1.8114980034635701E-7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  <cell r="I550">
            <v>5.9931045026541304E-6</v>
          </cell>
          <cell r="J550">
            <v>6.1642244794824164E-6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H551">
            <v>2.9872894281097653E-2</v>
          </cell>
          <cell r="I551">
            <v>2.751691525883606E-2</v>
          </cell>
          <cell r="J551">
            <v>1.7203085032710102E-2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H552">
            <v>7.1720681278249904E-3</v>
          </cell>
          <cell r="I552">
            <v>6.5287627572710597E-3</v>
          </cell>
          <cell r="J552">
            <v>3.964224151918716E-3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H553">
            <v>2.3983585460713502E-3</v>
          </cell>
          <cell r="I553">
            <v>2.04152817595587E-3</v>
          </cell>
          <cell r="J553">
            <v>2.26234471526376E-3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H554">
            <v>1.1341457956470156E-2</v>
          </cell>
          <cell r="I554">
            <v>1.0512515293266347E-2</v>
          </cell>
          <cell r="J554">
            <v>6.7190521027737466E-3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H555">
            <v>2.9832861943949986E-2</v>
          </cell>
          <cell r="I555">
            <v>3.4950248582762564E-2</v>
          </cell>
          <cell r="J555">
            <v>2.235926759231039E-2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H556">
            <v>7.7796751533491387E-3</v>
          </cell>
          <cell r="I556">
            <v>9.0563076568165625E-3</v>
          </cell>
          <cell r="J556">
            <v>5.6373257887319325E-3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H557">
            <v>2.1375604689980701E-3</v>
          </cell>
          <cell r="I557">
            <v>1.9560058101660998E-3</v>
          </cell>
          <cell r="J557">
            <v>1.9616309553269601E-3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H558">
            <v>1.1332519842909347E-2</v>
          </cell>
          <cell r="I558">
            <v>1.3277251134034393E-2</v>
          </cell>
          <cell r="J558">
            <v>8.7276338503150842E-3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H562">
            <v>2.0655204031067791E-2</v>
          </cell>
          <cell r="I562">
            <v>1.068696043518479E-2</v>
          </cell>
          <cell r="J562">
            <v>7.4181468048024092E-3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H563">
            <v>5.3296859553159388E-5</v>
          </cell>
          <cell r="I563">
            <v>2.9323184760329527E-5</v>
          </cell>
          <cell r="J563">
            <v>2.0313463283060549E-5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H564">
            <v>2.8178995949615035E-4</v>
          </cell>
          <cell r="I564">
            <v>1.4579755027537233E-4</v>
          </cell>
          <cell r="J564">
            <v>1.0120254849662206E-4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H565">
            <v>7.2205008315634695E-7</v>
          </cell>
          <cell r="I565">
            <v>4.4271055593019297E-7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H566">
            <v>9.5086750088670027E-7</v>
          </cell>
          <cell r="I566">
            <v>5.232952528209299E-7</v>
          </cell>
          <cell r="J566">
            <v>3.4873327017781602E-7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H567">
            <v>2.266224172708154E-2</v>
          </cell>
          <cell r="I567">
            <v>1.3774325832316241E-2</v>
          </cell>
          <cell r="J567">
            <v>1.3446058381258761E-2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H568">
            <v>4.1437533691697135E-5</v>
          </cell>
          <cell r="I568">
            <v>2.6721117337994343E-5</v>
          </cell>
          <cell r="J568">
            <v>2.6272386396874053E-5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H569">
            <v>3.0917110132444049E-4</v>
          </cell>
          <cell r="I569">
            <v>1.8791713277375503E-4</v>
          </cell>
          <cell r="J569">
            <v>1.8343872280025583E-4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H570">
            <v>2.7183986627264299E-7</v>
          </cell>
          <cell r="I570">
            <v>1.3692489001373E-7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H571">
            <v>2.3717777847467948E-7</v>
          </cell>
          <cell r="I571">
            <v>-1.9098952355611806E-7</v>
          </cell>
          <cell r="J571">
            <v>1.16373364101885E-7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H572">
            <v>2.647539082073852E-2</v>
          </cell>
          <cell r="I572">
            <v>4.2769424141194202E-2</v>
          </cell>
          <cell r="J572">
            <v>2.9013653221739499E-2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H573">
            <v>3.3238104566091194E-5</v>
          </cell>
          <cell r="I573">
            <v>5.6690979480703706E-5</v>
          </cell>
          <cell r="J573">
            <v>3.9080160898583192E-5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H574">
            <v>3.6119223493504178E-4</v>
          </cell>
          <cell r="I574">
            <v>5.8348464039828323E-4</v>
          </cell>
          <cell r="J574">
            <v>3.9582064422564149E-4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I575">
            <v>3.96715304104704E-7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H576">
            <v>-2.8883463396551861E-7</v>
          </cell>
          <cell r="I576">
            <v>-4.56725371411343E-7</v>
          </cell>
          <cell r="J576">
            <v>1.3588342056450401E-7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H577">
            <v>3.2928175917831415</v>
          </cell>
          <cell r="I577">
            <v>0.99730551277131496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H578">
            <v>4.6867573570778913E-2</v>
          </cell>
          <cell r="I578">
            <v>1.2495124271091864E-2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H579">
            <v>4.4618124549907136E-2</v>
          </cell>
          <cell r="I579">
            <v>1.3513624834299666E-2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H581">
            <v>6.8450745086191646E-3</v>
          </cell>
          <cell r="I581">
            <v>1.8141954377848086E-3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H582">
            <v>2.0263116901330258E-2</v>
          </cell>
          <cell r="I582">
            <v>3.2922507263168602E-2</v>
          </cell>
          <cell r="J582">
            <v>2.4962621162804701E-2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H583">
            <v>1.7016326996588719E-5</v>
          </cell>
          <cell r="I583">
            <v>2.9412945228070181E-5</v>
          </cell>
          <cell r="J583">
            <v>2.2707050941138885E-5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H584">
            <v>2.7644088542060302E-4</v>
          </cell>
          <cell r="I584">
            <v>4.4914743878811229E-4</v>
          </cell>
          <cell r="J584">
            <v>3.4055417684590296E-4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H585">
            <v>2.7709443234714099E-8</v>
          </cell>
          <cell r="I585">
            <v>1.8963711458789101E-7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H586">
            <v>-8.0784697969466482E-8</v>
          </cell>
          <cell r="I586">
            <v>-2.3778436725176301E-7</v>
          </cell>
          <cell r="J586">
            <v>3.3279158635343003E-8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H587">
            <v>1.93959289173947</v>
          </cell>
          <cell r="I587">
            <v>1.9115082366074301</v>
          </cell>
          <cell r="J587">
            <v>0.79945748765310598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H588">
            <v>1.0724847613238807E-4</v>
          </cell>
          <cell r="I588">
            <v>1.0569555413600285E-4</v>
          </cell>
          <cell r="J588">
            <v>4.4205460665783908E-5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H589">
            <v>2.6461021715408903E-2</v>
          </cell>
          <cell r="I589">
            <v>2.6077874987823095E-2</v>
          </cell>
          <cell r="J589">
            <v>1.090665058189778E-2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H590">
            <v>7.0820915791259698E-8</v>
          </cell>
          <cell r="I590">
            <v>2.7768989547237499E-8</v>
          </cell>
          <cell r="J590">
            <v>5.87736423333922E-8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H591">
            <v>1.1267633982012991E-5</v>
          </cell>
          <cell r="I591">
            <v>1.100637454915399E-5</v>
          </cell>
          <cell r="J591">
            <v>4.7232922671563065E-6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H592">
            <v>19.671986665210142</v>
          </cell>
          <cell r="I592">
            <v>2.6639529890758187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H593">
            <v>0.49584666651689535</v>
          </cell>
          <cell r="I593">
            <v>5.3017308694556516E-2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H594">
            <v>0.26655808489444655</v>
          </cell>
          <cell r="I594">
            <v>3.6096923971217013E-2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H596">
            <v>4.2679279111709968E-2</v>
          </cell>
          <cell r="I596">
            <v>5.1718269193854818E-3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H597">
            <v>4.8834606679595501E-4</v>
          </cell>
          <cell r="I597">
            <v>1.9978567860180398E-3</v>
          </cell>
          <cell r="J597">
            <v>1.3436313425379799E-4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H598">
            <v>6.6347451224934705E-4</v>
          </cell>
          <cell r="I598">
            <v>2.4402377486641481E-3</v>
          </cell>
          <cell r="J598">
            <v>5.8586795572513999E-4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H599">
            <v>3.2277763084416611</v>
          </cell>
          <cell r="I599">
            <v>0.64575474287963897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H600">
            <v>5.9121271214634841E-2</v>
          </cell>
          <cell r="I600">
            <v>8.9679621983255638E-3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H601">
            <v>4.4035147454865725E-2</v>
          </cell>
          <cell r="I601">
            <v>8.809750926052377E-3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H603">
            <v>8.7354430767265945E-3</v>
          </cell>
          <cell r="I603">
            <v>1.2792213651246691E-3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H604">
            <v>23.783830738172767</v>
          </cell>
          <cell r="I604">
            <v>0.53070335089999476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H605">
            <v>0.79199465899570909</v>
          </cell>
          <cell r="I605">
            <v>5.9414491948828023E-3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H606">
            <v>0.32227412924353294</v>
          </cell>
          <cell r="I606">
            <v>7.1911023157180893E-3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H608">
            <v>5.4957124422456274E-2</v>
          </cell>
          <cell r="I608">
            <v>4.6451999937951598E-4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H609">
            <v>42.717531948094859</v>
          </cell>
          <cell r="I609">
            <v>4.0736037238744345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H610">
            <v>1.2148769264600552</v>
          </cell>
          <cell r="I610">
            <v>9.8661117089242356E-2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H611">
            <v>0.58277669779119845</v>
          </cell>
          <cell r="I611">
            <v>5.5574402781370227E-2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H613">
            <v>9.7926724254612282E-2</v>
          </cell>
          <cell r="I613">
            <v>9.8513929093185428E-3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H614">
            <v>0.14792034717002367</v>
          </cell>
          <cell r="I614">
            <v>0.1428847750502554</v>
          </cell>
          <cell r="J614">
            <v>0.1329710626007094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H615">
            <v>0.14792034717002367</v>
          </cell>
          <cell r="I615">
            <v>0.1428847750502554</v>
          </cell>
          <cell r="J615">
            <v>0.1329710626007094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H616">
            <v>8.4223643053376001E-4</v>
          </cell>
          <cell r="I616">
            <v>1.36074669775232E-2</v>
          </cell>
          <cell r="J616">
            <v>1.0322018892488301E-2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H617">
            <v>1.7433166359103799E-2</v>
          </cell>
          <cell r="I617">
            <v>1.7279151202285702E-2</v>
          </cell>
          <cell r="J617">
            <v>1.7294038487554501E-2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H618">
            <v>3.1247255275514512</v>
          </cell>
          <cell r="I618">
            <v>0.56521236342199954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H619">
            <v>5.2881729417562313E-2</v>
          </cell>
          <cell r="I619">
            <v>5.7298946400323927E-3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H620">
            <v>4.2340454302865177E-2</v>
          </cell>
          <cell r="I620">
            <v>7.6587041114092079E-3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H622">
            <v>4.6660444866700752E-3</v>
          </cell>
          <cell r="I622">
            <v>5.2434814656066758E-4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H623">
            <v>2.3258533454834969</v>
          </cell>
          <cell r="I623">
            <v>0.45143610579469451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H624">
            <v>3.7774858050323004E-2</v>
          </cell>
          <cell r="I624">
            <v>4.7718363014752881E-3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H625">
            <v>3.1730604986132248E-2</v>
          </cell>
          <cell r="I625">
            <v>6.1587463273491726E-3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H627">
            <v>2.8542319080005541E-3</v>
          </cell>
          <cell r="I627">
            <v>3.7444976991634965E-4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H628">
            <v>0.18375456884805391</v>
          </cell>
          <cell r="I628">
            <v>0.17676707880226092</v>
          </cell>
          <cell r="J628">
            <v>0.15898058805766757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H629">
            <v>0.18375456884805391</v>
          </cell>
          <cell r="I629">
            <v>0.17676707880226092</v>
          </cell>
          <cell r="J629">
            <v>0.15898058805766757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H630">
            <v>8.4831218963791295E-4</v>
          </cell>
          <cell r="I630">
            <v>1.70006896242034E-2</v>
          </cell>
          <cell r="J630">
            <v>1.1810380135659999E-2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H631">
            <v>2.17392487206374E-2</v>
          </cell>
          <cell r="I631">
            <v>2.1443587142849E-2</v>
          </cell>
          <cell r="J631">
            <v>2.04851850647844E-2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H632">
            <v>2.8587048663828831</v>
          </cell>
          <cell r="I632">
            <v>0.47313548883397122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H633">
            <v>4.9871567423188143E-2</v>
          </cell>
          <cell r="I633">
            <v>4.9944334934199416E-3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H634">
            <v>3.9000066389943806E-2</v>
          </cell>
          <cell r="I634">
            <v>6.4547815666298886E-3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H636">
            <v>4.3852733683044619E-3</v>
          </cell>
          <cell r="I636">
            <v>4.5661977235074295E-4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H637">
            <v>5.9832911000701601E-2</v>
          </cell>
          <cell r="I637">
            <v>5.7029908133937102E-2</v>
          </cell>
          <cell r="J637">
            <v>5.5470493948951149E-2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H638">
            <v>5.9832911000701601E-2</v>
          </cell>
          <cell r="I638">
            <v>5.7029908133937102E-2</v>
          </cell>
          <cell r="J638">
            <v>5.5470493948951149E-2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H639">
            <v>2.5176827659599901E-3</v>
          </cell>
          <cell r="I639">
            <v>4.4298924914410003E-3</v>
          </cell>
          <cell r="J639">
            <v>6.0815732095628001E-3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H640">
            <v>6.9682408780432697E-3</v>
          </cell>
          <cell r="I640">
            <v>6.9475752574009904E-3</v>
          </cell>
          <cell r="J640">
            <v>7.5989055086745699E-3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H641">
            <v>4.6453136061184461E-3</v>
          </cell>
          <cell r="I641">
            <v>1.1155663913874106E-2</v>
          </cell>
          <cell r="J641">
            <v>9.4306479673895507E-3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H642">
            <v>4.6453136061184461E-3</v>
          </cell>
          <cell r="I642">
            <v>1.1155663913874106E-2</v>
          </cell>
          <cell r="J642">
            <v>9.4306479673895507E-3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H643">
            <v>4.7912591450186503E-4</v>
          </cell>
          <cell r="I643">
            <v>1.22817393179031E-3</v>
          </cell>
          <cell r="J643">
            <v>1.71202203649176E-3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H644">
            <v>5.1059786913460901E-4</v>
          </cell>
          <cell r="I644">
            <v>1.55541037199638E-3</v>
          </cell>
          <cell r="J644">
            <v>1.92755260494965E-3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  <cell r="J645">
            <v>1.1754601938132E-5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H646">
            <v>2.1931343378735143E-2</v>
          </cell>
          <cell r="I646">
            <v>4.2154230968731242E-2</v>
          </cell>
          <cell r="J646">
            <v>4.1755274453313382E-2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H647">
            <v>2.1931343378735143E-2</v>
          </cell>
          <cell r="I647">
            <v>4.2154230968731242E-2</v>
          </cell>
          <cell r="J647">
            <v>4.1767029055251481E-2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H648">
            <v>2.11733205750924E-3</v>
          </cell>
          <cell r="I648">
            <v>3.0943008425716998E-3</v>
          </cell>
          <cell r="J648">
            <v>1.4458354831169701E-4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H649">
            <v>8.5990697933200997E-3</v>
          </cell>
          <cell r="I649">
            <v>1.1693370635891801E-2</v>
          </cell>
          <cell r="J649">
            <v>1.1837954184203499E-2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H650">
            <v>875.31698323930095</v>
          </cell>
          <cell r="I650">
            <v>748.55154002269398</v>
          </cell>
          <cell r="J650">
            <v>34.3676441773516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H651">
            <v>1.9520506389762491</v>
          </cell>
          <cell r="I651">
            <v>1.6693501211417467</v>
          </cell>
          <cell r="J651">
            <v>7.6643528071666231E-2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H652">
            <v>11.94156866629331</v>
          </cell>
          <cell r="I652">
            <v>10.212162892533346</v>
          </cell>
          <cell r="J652">
            <v>0.46886281278787956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H653">
            <v>3.1628545675371697E-2</v>
          </cell>
          <cell r="I653">
            <v>1.16534653287891E-2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H654">
            <v>3.8518977496176637E-2</v>
          </cell>
          <cell r="I654">
            <v>3.3254979390775735E-2</v>
          </cell>
          <cell r="J654">
            <v>2.0450096032876976E-3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H655">
            <v>183.349685972521</v>
          </cell>
          <cell r="I655">
            <v>155.003912510037</v>
          </cell>
          <cell r="J655">
            <v>6.0701672076953405E-4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H656">
            <v>2.48152692012764</v>
          </cell>
          <cell r="I656">
            <v>2.0978840491519399</v>
          </cell>
          <cell r="J656">
            <v>8.2156035641258297E-6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H657">
            <v>2.5185396424796909</v>
          </cell>
          <cell r="I657">
            <v>2.1291746223906425</v>
          </cell>
          <cell r="J657">
            <v>8.3381417688122696E-6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H658">
            <v>0.11319404537646334</v>
          </cell>
          <cell r="I658">
            <v>0.11831769298428142</v>
          </cell>
          <cell r="J658">
            <v>0.12718030958513102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H659">
            <v>0.24240710095182366</v>
          </cell>
          <cell r="I659">
            <v>0.24829222395529263</v>
          </cell>
          <cell r="J659">
            <v>0.24127494071556438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H660">
            <v>2.2763654995925598E-3</v>
          </cell>
          <cell r="I660">
            <v>6.7062039905870104E-4</v>
          </cell>
          <cell r="J660">
            <v>2.2875250318046898E-3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H661">
            <v>2.6132921091793103E-3</v>
          </cell>
          <cell r="I661">
            <v>2.7906272568645088E-3</v>
          </cell>
          <cell r="J661">
            <v>2.9864815937446216E-3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  <cell r="H662">
            <v>1.5051185792012401E-3</v>
          </cell>
          <cell r="I662">
            <v>1.82767469460382E-3</v>
          </cell>
          <cell r="J662">
            <v>3.08054530065486E-3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  <cell r="H663">
            <v>8.3921763203947887E-4</v>
          </cell>
          <cell r="I663">
            <v>1.0190671024457639E-3</v>
          </cell>
          <cell r="J663">
            <v>1.7176373797590703E-3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  <cell r="H664">
            <v>1.5750435896029801E-3</v>
          </cell>
          <cell r="I664">
            <v>2.6355390322065601E-4</v>
          </cell>
          <cell r="J664">
            <v>1.30904987565524E-3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  <cell r="H665">
            <v>1.5750435896029801E-3</v>
          </cell>
          <cell r="I665">
            <v>1.7771460507628486E-3</v>
          </cell>
          <cell r="J665">
            <v>2.6373101496306632E-3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H666">
            <v>4.1416636561493608E-2</v>
          </cell>
          <cell r="I666">
            <v>4.3158223966652441E-2</v>
          </cell>
          <cell r="J666">
            <v>4.6125193144758936E-2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H667">
            <v>0.12409706910723052</v>
          </cell>
          <cell r="I667">
            <v>0.12467930528090876</v>
          </cell>
          <cell r="J667">
            <v>0.12109388625341283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H668">
            <v>5.1807436994208997E-4</v>
          </cell>
          <cell r="I668">
            <v>2.8636805398397599E-4</v>
          </cell>
          <cell r="J668">
            <v>6.47681051118811E-4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H669">
            <v>8.3857515178522299E-4</v>
          </cell>
          <cell r="I669">
            <v>8.400118262804786E-4</v>
          </cell>
          <cell r="J669">
            <v>8.8054396601521055E-4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H670">
            <v>3.8234414474304916</v>
          </cell>
          <cell r="I670">
            <v>4.6305643104646403</v>
          </cell>
          <cell r="J670">
            <v>0.45086529130960801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H671">
            <v>6.1917590594242197E-3</v>
          </cell>
          <cell r="I671">
            <v>7.498830285169969E-3</v>
          </cell>
          <cell r="J671">
            <v>7.3014044818766656E-4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H672">
            <v>5.2161547713922146E-2</v>
          </cell>
          <cell r="I672">
            <v>6.3172773676188829E-2</v>
          </cell>
          <cell r="J672">
            <v>6.1509589537463508E-3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H673">
            <v>1.0656070182942199E-4</v>
          </cell>
          <cell r="I673">
            <v>9.5774584768157503E-5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H674">
            <v>1.3831302692990442E-4</v>
          </cell>
          <cell r="I674">
            <v>1.6821700671710877E-4</v>
          </cell>
          <cell r="J674">
            <v>1.6776470253570106E-5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H675">
            <v>0.26223673904339861</v>
          </cell>
          <cell r="I675">
            <v>0.26355918705207054</v>
          </cell>
          <cell r="J675">
            <v>0.25074952804130368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H676">
            <v>0.26223673904339861</v>
          </cell>
          <cell r="I676">
            <v>0.26355918705207054</v>
          </cell>
          <cell r="J676">
            <v>0.25074952804130368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H677">
            <v>1.1767952918377801E-2</v>
          </cell>
          <cell r="I677">
            <v>1.42419106546321E-2</v>
          </cell>
          <cell r="J677">
            <v>1.7447340168992499E-2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H678">
            <v>2.8720327351912898E-2</v>
          </cell>
          <cell r="I678">
            <v>2.83727160091044E-2</v>
          </cell>
          <cell r="J678">
            <v>2.6654875711629299E-2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H679">
            <v>5.2049151538146567</v>
          </cell>
          <cell r="I679">
            <v>2.5731812314801701</v>
          </cell>
          <cell r="J679">
            <v>0.41475819869840802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H680">
            <v>5.172291738509429E-2</v>
          </cell>
          <cell r="I680">
            <v>2.6457876757788427E-2</v>
          </cell>
          <cell r="J680">
            <v>4.4838553338813723E-3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H681">
            <v>7.100839227577975E-2</v>
          </cell>
          <cell r="I681">
            <v>3.5104791698228686E-2</v>
          </cell>
          <cell r="J681">
            <v>5.6583656029796491E-3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H682">
            <v>0.18086126459870644</v>
          </cell>
          <cell r="I682">
            <v>0.18854317567198919</v>
          </cell>
          <cell r="J682">
            <v>0.20169467430297958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H683">
            <v>0.82559477705027007</v>
          </cell>
          <cell r="I683">
            <v>0.79930152647646768</v>
          </cell>
          <cell r="J683">
            <v>0.78682413672830287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H684">
            <v>9.5333922313651403E-4</v>
          </cell>
          <cell r="I684">
            <v>2.6086649627102801E-3</v>
          </cell>
          <cell r="J684">
            <v>2.9119550346888901E-3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H685">
            <v>3.4487014603755187E-3</v>
          </cell>
          <cell r="I685">
            <v>3.5609077889247986E-3</v>
          </cell>
          <cell r="J685">
            <v>3.8053656768565962E-3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H686">
            <v>0.14201378301077333</v>
          </cell>
          <cell r="I686">
            <v>0.13931097075511337</v>
          </cell>
          <cell r="J686">
            <v>0.13118654273693761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H687">
            <v>0.14201378301077333</v>
          </cell>
          <cell r="I687">
            <v>0.13931097075511337</v>
          </cell>
          <cell r="J687">
            <v>0.13118654273693761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H688">
            <v>8.2121679716570806E-3</v>
          </cell>
          <cell r="I688">
            <v>6.5699403623946601E-3</v>
          </cell>
          <cell r="J688">
            <v>9.3145224939286606E-3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H689">
            <v>1.6644012537944699E-2</v>
          </cell>
          <cell r="I689">
            <v>1.5858891351256801E-2</v>
          </cell>
          <cell r="J689">
            <v>1.4050524499105601E-2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H690">
            <v>27.668086821359086</v>
          </cell>
          <cell r="I690">
            <v>15.657237383406009</v>
          </cell>
          <cell r="J690">
            <v>2.6229569238970418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H691">
            <v>0.22478869487003525</v>
          </cell>
          <cell r="I691">
            <v>0.13341653880532006</v>
          </cell>
          <cell r="J691">
            <v>2.3464373997573333E-2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H692">
            <v>0.37746366741281112</v>
          </cell>
          <cell r="I692">
            <v>0.21360487562627534</v>
          </cell>
          <cell r="J692">
            <v>3.5783859807599495E-2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H693">
            <v>1.1888648690279661E-3</v>
          </cell>
          <cell r="I693">
            <v>1.0509591026206697E-3</v>
          </cell>
          <cell r="J693">
            <v>5.8325201422386084E-4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H694">
            <v>8.0190004034985142E-3</v>
          </cell>
          <cell r="I694">
            <v>6.6991809876305458E-3</v>
          </cell>
          <cell r="J694">
            <v>3.430940818214382E-3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H695">
            <v>2.6442511345291398E-5</v>
          </cell>
          <cell r="I695">
            <v>2.15677761907847E-5</v>
          </cell>
          <cell r="J695">
            <v>9.1980780054121093E-6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H696">
            <v>1.1668762149796994E-4</v>
          </cell>
          <cell r="I696">
            <v>3.0511766147765692E-5</v>
          </cell>
          <cell r="J696">
            <v>1.2864676669643401E-5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H697">
            <v>2.9785407342965939</v>
          </cell>
          <cell r="I697">
            <v>2.9885598361917558</v>
          </cell>
          <cell r="J697">
            <v>3.0316532235400242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H698">
            <v>6.9004786698804305E-2</v>
          </cell>
          <cell r="I698">
            <v>2.2893648424116401E-2</v>
          </cell>
          <cell r="J698">
            <v>1.6908509023782601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H699">
            <v>3.0930036711784497</v>
          </cell>
          <cell r="I699">
            <v>3.0562409633426975</v>
          </cell>
          <cell r="J699">
            <v>4.7928775115445097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H700">
            <v>0.83151328043064909</v>
          </cell>
          <cell r="I700">
            <v>0.80526819888769752</v>
          </cell>
          <cell r="J700">
            <v>0.79099223780701633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H701">
            <v>0.83151328043064909</v>
          </cell>
          <cell r="I701">
            <v>0.80526819888769752</v>
          </cell>
          <cell r="J701">
            <v>0.79099223780701633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H702">
            <v>3.0899072049407599E-2</v>
          </cell>
          <cell r="I702">
            <v>5.4385525309091798E-2</v>
          </cell>
          <cell r="J702">
            <v>6.5047474964420302E-2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H703">
            <v>8.8048161440197295E-2</v>
          </cell>
          <cell r="I703">
            <v>8.52845973584994E-2</v>
          </cell>
          <cell r="J703">
            <v>8.3675672898136502E-2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H704">
            <v>525.11958796463921</v>
          </cell>
          <cell r="I704">
            <v>283.78974515896749</v>
          </cell>
          <cell r="J704">
            <v>36.830830044885367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H705">
            <v>3.9658558883538899</v>
          </cell>
          <cell r="I705">
            <v>2.2679685011822723</v>
          </cell>
          <cell r="J705">
            <v>0.31026423533682562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H706">
            <v>7.1639780077031201</v>
          </cell>
          <cell r="I706">
            <v>3.8716199885261591</v>
          </cell>
          <cell r="J706">
            <v>0.50246698560553005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H707">
            <v>1.8060642253548715E-2</v>
          </cell>
          <cell r="I707">
            <v>1.674089017192187E-2</v>
          </cell>
          <cell r="J707">
            <v>1.0289092137209032E-2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H708">
            <v>1.8060642253548715E-2</v>
          </cell>
          <cell r="I708">
            <v>1.674089017192187E-2</v>
          </cell>
          <cell r="J708">
            <v>1.0289092137209032E-2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H709">
            <v>3.4922144200184801E-3</v>
          </cell>
          <cell r="I709">
            <v>4.0647759194705696E-3</v>
          </cell>
          <cell r="J709">
            <v>1.5227976178887599E-3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H710">
            <v>4.3814685318758501E-3</v>
          </cell>
          <cell r="I710">
            <v>6.44991055872566E-3</v>
          </cell>
          <cell r="J710">
            <v>2.2361196009570501E-3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H711">
            <v>4.8429071120745828E-4</v>
          </cell>
          <cell r="I711">
            <v>4.8778689882596405E-4</v>
          </cell>
          <cell r="J711">
            <v>4.4389191186039239E-4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H712">
            <v>4.3266571690596471E-4</v>
          </cell>
          <cell r="I712">
            <v>4.1157114047304249E-4</v>
          </cell>
          <cell r="J712">
            <v>3.3763107177553958E-4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H713">
            <v>1.9456379241913299E-5</v>
          </cell>
          <cell r="I713">
            <v>3.1904358384491698E-5</v>
          </cell>
          <cell r="J713">
            <v>3.6593710291751597E-5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H714">
            <v>5.46466738961371E-5</v>
          </cell>
          <cell r="I714">
            <v>5.7276385371727651E-5</v>
          </cell>
          <cell r="J714">
            <v>5.2108535183797246E-5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H715">
            <v>5.577324485917861E-2</v>
          </cell>
          <cell r="I715">
            <v>5.8661544099417942E-2</v>
          </cell>
          <cell r="J715">
            <v>3.8045857738739391E-2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H716">
            <v>1.1631270916408959E-4</v>
          </cell>
          <cell r="I716">
            <v>1.2975003592367829E-4</v>
          </cell>
          <cell r="J716">
            <v>8.3409349882073211E-5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H717">
            <v>7.6089010721935293E-4</v>
          </cell>
          <cell r="I717">
            <v>8.0029391677241372E-4</v>
          </cell>
          <cell r="J717">
            <v>5.1904307965538066E-4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H718">
            <v>2.1161065056637199E-6</v>
          </cell>
          <cell r="I718">
            <v>2.6171950339514101E-6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H719">
            <v>2.1289406274093E-6</v>
          </cell>
          <cell r="I719">
            <v>2.5164273301182898E-6</v>
          </cell>
          <cell r="J719">
            <v>1.6838897994212399E-6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H720">
            <v>26.494248574386422</v>
          </cell>
          <cell r="I720">
            <v>11.15473839120455</v>
          </cell>
          <cell r="J720">
            <v>1.609101239197261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H721">
            <v>0.19048333616572774</v>
          </cell>
          <cell r="I721">
            <v>8.3694086079945246E-2</v>
          </cell>
          <cell r="J721">
            <v>1.2621886920142093E-2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H722">
            <v>0.36144950306120588</v>
          </cell>
          <cell r="I722">
            <v>0.15217924135340444</v>
          </cell>
          <cell r="J722">
            <v>2.1952267929021215E-2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H723">
            <v>7.8581681067365087E-4</v>
          </cell>
          <cell r="I723">
            <v>7.4508586383763428E-4</v>
          </cell>
          <cell r="J723">
            <v>7.3528994786600701E-4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H724">
            <v>8.621708863176356E-4</v>
          </cell>
          <cell r="I724">
            <v>7.7131829132591695E-4</v>
          </cell>
          <cell r="J724">
            <v>6.8176255248897648E-4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H725">
            <v>2.19450706001705E-5</v>
          </cell>
          <cell r="I725">
            <v>3.2180090161499198E-5</v>
          </cell>
          <cell r="J725">
            <v>4.0877283466968602E-5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H726">
            <v>5.9966871031418103E-5</v>
          </cell>
          <cell r="I726">
            <v>5.9579951473616211E-5</v>
          </cell>
          <cell r="J726">
            <v>5.6533298250201882E-5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H727">
            <v>4.5309609571970916E-2</v>
          </cell>
          <cell r="I727">
            <v>9.640579776812426E-2</v>
          </cell>
          <cell r="J727">
            <v>5.1928476164813636E-2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H728">
            <v>6.5199440934677981E-5</v>
          </cell>
          <cell r="I728">
            <v>1.4845831682812173E-4</v>
          </cell>
          <cell r="J728">
            <v>7.9707902796556155E-5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H729">
            <v>6.1813928474721504E-4</v>
          </cell>
          <cell r="I729">
            <v>1.3152223433577658E-3</v>
          </cell>
          <cell r="J729">
            <v>7.0843760115707661E-4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H730">
            <v>8.6414559324096904E-7</v>
          </cell>
          <cell r="I730">
            <v>2.8003598531760099E-6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H731">
            <v>8.1233132970989945E-7</v>
          </cell>
          <cell r="I731">
            <v>2.2728194816663099E-6</v>
          </cell>
          <cell r="J731">
            <v>1.5560430119486501E-6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H732">
            <v>1.8553989833645639E-2</v>
          </cell>
          <cell r="I732">
            <v>2.3987547956393171E-2</v>
          </cell>
          <cell r="J732">
            <v>2.0227743551742287E-2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H733">
            <v>3.9591166698939037E-3</v>
          </cell>
          <cell r="I733">
            <v>5.0568049964726672E-3</v>
          </cell>
          <cell r="J733">
            <v>4.150164818962257E-3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H734">
            <v>4.5416013626293503E-3</v>
          </cell>
          <cell r="I734">
            <v>4.2098716954330796E-3</v>
          </cell>
          <cell r="J734">
            <v>5.1662937207243497E-3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H735">
            <v>7.1267289688818191E-3</v>
          </cell>
          <cell r="I735">
            <v>9.199608417818991E-3</v>
          </cell>
          <cell r="J735">
            <v>8.0718547606399658E-3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H736">
            <v>0.12735969381331946</v>
          </cell>
          <cell r="I736">
            <v>0.10105340773075992</v>
          </cell>
          <cell r="J736">
            <v>0.14457369574042292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H737">
            <v>0.12735969381331946</v>
          </cell>
          <cell r="I737">
            <v>0.10105340773075992</v>
          </cell>
          <cell r="J737">
            <v>0.14457369574042292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H738">
            <v>8.4102676527006998E-3</v>
          </cell>
          <cell r="I738">
            <v>1.586534440699E-3</v>
          </cell>
          <cell r="J738">
            <v>1.31375364474118E-2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H739">
            <v>1.38123594750679E-2</v>
          </cell>
          <cell r="I739">
            <v>1.09442312695058E-2</v>
          </cell>
          <cell r="J739">
            <v>1.5409098263640101E-2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H740">
            <v>9.420469855822433E-4</v>
          </cell>
          <cell r="I740">
            <v>7.6059766553861826E-4</v>
          </cell>
          <cell r="J740">
            <v>8.2304102459281915E-4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H741">
            <v>1.1139457511921145E-3</v>
          </cell>
          <cell r="I741">
            <v>8.4488960569939172E-4</v>
          </cell>
          <cell r="J741">
            <v>8.1595960030582913E-4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H742">
            <v>1.8775034150253401E-5</v>
          </cell>
          <cell r="I742">
            <v>2.95906533062595E-5</v>
          </cell>
          <cell r="J742">
            <v>4.2519847699945799E-5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H743">
            <v>6.1163037728942309E-5</v>
          </cell>
          <cell r="I743">
            <v>5.3050165715049757E-5</v>
          </cell>
          <cell r="J743">
            <v>5.5834945920677339E-5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H744">
            <v>1.3911327760552591E-2</v>
          </cell>
          <cell r="I744">
            <v>1.3568086951340669E-2</v>
          </cell>
          <cell r="J744">
            <v>5.7572142456236803E-3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H745">
            <v>1.3291096211110366E-5</v>
          </cell>
          <cell r="I745">
            <v>1.3755473571487275E-5</v>
          </cell>
          <cell r="J745">
            <v>5.9041321755342536E-6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H746">
            <v>1.8978619045774346E-4</v>
          </cell>
          <cell r="I746">
            <v>1.8510350547531633E-4</v>
          </cell>
          <cell r="J746">
            <v>7.8543168425970934E-5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H747">
            <v>1.1196883225032E-7</v>
          </cell>
          <cell r="I747">
            <v>2.05484138756298E-7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H748">
            <v>1.89721485308187E-7</v>
          </cell>
          <cell r="I748">
            <v>2.2303131708940202E-7</v>
          </cell>
          <cell r="J748">
            <v>7.0382683392994704E-8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H749">
            <v>8.2310259636775053E-3</v>
          </cell>
          <cell r="I749">
            <v>1.0896661252383146E-2</v>
          </cell>
          <cell r="J749">
            <v>8.6061560268218228E-3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H750">
            <v>3.0208617616616688E-3</v>
          </cell>
          <cell r="I750">
            <v>3.9616104607331478E-3</v>
          </cell>
          <cell r="J750">
            <v>3.0601503390742298E-3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H751">
            <v>1.89353705357439E-3</v>
          </cell>
          <cell r="I751">
            <v>1.67292906776982E-3</v>
          </cell>
          <cell r="J751">
            <v>1.6576731929796901E-3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H752">
            <v>3.1919268323114909E-3</v>
          </cell>
          <cell r="I752">
            <v>4.2356151207919648E-3</v>
          </cell>
          <cell r="J752">
            <v>3.3955551019701378E-3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H753">
            <v>0.13597318558608515</v>
          </cell>
          <cell r="I753">
            <v>0.10912330445278749</v>
          </cell>
          <cell r="J753">
            <v>7.5267893688664503E-2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H754">
            <v>0.13597318558608515</v>
          </cell>
          <cell r="I754">
            <v>0.10912330445278749</v>
          </cell>
          <cell r="J754">
            <v>7.5267893688664503E-2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H755">
            <v>9.3678794729447398E-3</v>
          </cell>
          <cell r="I755">
            <v>2.5488027864650802E-4</v>
          </cell>
          <cell r="J755">
            <v>4.7987644476524104E-3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H756">
            <v>1.45825738108887E-2</v>
          </cell>
          <cell r="I756">
            <v>1.2122274784845399E-2</v>
          </cell>
          <cell r="J756">
            <v>8.1738553372816096E-3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H757">
            <v>7.3129733179506592E-4</v>
          </cell>
          <cell r="I757">
            <v>7.1249750923062011E-4</v>
          </cell>
          <cell r="J757">
            <v>7.3409752128022478E-4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H758">
            <v>8.557399498751449E-4</v>
          </cell>
          <cell r="I758">
            <v>7.888573434595231E-4</v>
          </cell>
          <cell r="J758">
            <v>7.3062252841525686E-4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H759">
            <v>2.0988974910345201E-5</v>
          </cell>
          <cell r="I759">
            <v>3.2413599805401401E-5</v>
          </cell>
          <cell r="J759">
            <v>4.4186619021571097E-5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H760">
            <v>5.6924864697196494E-5</v>
          </cell>
          <cell r="I760">
            <v>5.8372581219934807E-5</v>
          </cell>
          <cell r="J760">
            <v>5.9239812789034929E-5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H761">
            <v>2.3195486729440801E-2</v>
          </cell>
          <cell r="I761">
            <v>1.9557526965495522E-2</v>
          </cell>
          <cell r="J761">
            <v>7.79821275810497E-3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H762">
            <v>1.4770225538359094E-5</v>
          </cell>
          <cell r="I762">
            <v>1.3192597952390747E-5</v>
          </cell>
          <cell r="J762">
            <v>5.3487608566379503E-6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H763">
            <v>3.164459308245677E-4</v>
          </cell>
          <cell r="I763">
            <v>2.6681482899721065E-4</v>
          </cell>
          <cell r="J763">
            <v>1.0638762289365571E-4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H764">
            <v>5.3436181402559103E-8</v>
          </cell>
          <cell r="I764">
            <v>1.7638858239896298E-8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H765">
            <v>4.2853891878579792E-8</v>
          </cell>
          <cell r="I765">
            <v>-2.1027454598627364E-7</v>
          </cell>
          <cell r="J765">
            <v>3.0954191788220602E-9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H766">
            <v>1.5086985799679475</v>
          </cell>
          <cell r="I766">
            <v>2.6841784549620527</v>
          </cell>
          <cell r="J766">
            <v>7.7893891656113832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H767">
            <v>1.5086985799679475</v>
          </cell>
          <cell r="I767">
            <v>2.6841784549620527</v>
          </cell>
          <cell r="J767">
            <v>7.7893891656113832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H768">
            <v>0.18709488108851899</v>
          </cell>
          <cell r="I768">
            <v>0.211112853486462</v>
          </cell>
          <cell r="J768">
            <v>0.94611740793592503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H769">
            <v>0.189262826301383</v>
          </cell>
          <cell r="I769">
            <v>0.33889609587659503</v>
          </cell>
          <cell r="J769">
            <v>0.98316531470461599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H770">
            <v>4.2699719841119256E-3</v>
          </cell>
          <cell r="I770">
            <v>6.2810837348077804E-3</v>
          </cell>
          <cell r="J770">
            <v>6.4965058035084356E-3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H771">
            <v>2.4050057701157641E-3</v>
          </cell>
          <cell r="I771">
            <v>3.511479203243956E-3</v>
          </cell>
          <cell r="J771">
            <v>3.5613182817497186E-3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H772">
            <v>8.6124387445141496E-4</v>
          </cell>
          <cell r="I772">
            <v>7.7891923114420099E-4</v>
          </cell>
          <cell r="J772">
            <v>8.7518584866181802E-4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H773">
            <v>1.6420693647779029E-3</v>
          </cell>
          <cell r="I773">
            <v>2.4160112538299766E-3</v>
          </cell>
          <cell r="J773">
            <v>2.5417185599847505E-3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H774">
            <v>0.19690515517077986</v>
          </cell>
          <cell r="I774">
            <v>0.17124684809679108</v>
          </cell>
          <cell r="J774">
            <v>0.10567818891421708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H775">
            <v>0.19690515517077986</v>
          </cell>
          <cell r="I775">
            <v>0.17124684809679108</v>
          </cell>
          <cell r="J775">
            <v>0.10567818891421708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H776">
            <v>9.4228352977790402E-3</v>
          </cell>
          <cell r="I776">
            <v>1.16988327908172E-3</v>
          </cell>
          <cell r="J776">
            <v>1.3818853275004001E-3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H777">
            <v>2.10819717989904E-2</v>
          </cell>
          <cell r="I777">
            <v>1.8225111801392899E-2</v>
          </cell>
          <cell r="J777">
            <v>1.14145150590532E-2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H778">
            <v>2.4232621305664971E-3</v>
          </cell>
          <cell r="I778">
            <v>3.7166356395256679E-3</v>
          </cell>
          <cell r="J778">
            <v>4.6439904921137956E-3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H779">
            <v>1.5362540011782879E-3</v>
          </cell>
          <cell r="I779">
            <v>2.3349097521926003E-3</v>
          </cell>
          <cell r="J779">
            <v>2.8689467832868809E-3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H780">
            <v>4.9406176346101496E-4</v>
          </cell>
          <cell r="I780">
            <v>4.9000239604056603E-4</v>
          </cell>
          <cell r="J780">
            <v>5.2415029353234104E-4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H781">
            <v>9.1914738692901231E-4</v>
          </cell>
          <cell r="I781">
            <v>1.4050351490975674E-3</v>
          </cell>
          <cell r="J781">
            <v>1.7845843620799993E-3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H782">
            <v>0.18929485155179068</v>
          </cell>
          <cell r="I782">
            <v>0.19397905582991332</v>
          </cell>
          <cell r="J782">
            <v>0.15383653066361283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H783">
            <v>0.18929485155179068</v>
          </cell>
          <cell r="I783">
            <v>0.19397905582991332</v>
          </cell>
          <cell r="J783">
            <v>0.15383653066361283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H784">
            <v>8.5713283759369895E-3</v>
          </cell>
          <cell r="I784">
            <v>5.7808147825741505E-4</v>
          </cell>
          <cell r="J784">
            <v>3.6974318951930201E-3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H785">
            <v>2.0207100105494199E-2</v>
          </cell>
          <cell r="I785">
            <v>2.0785181583751599E-2</v>
          </cell>
          <cell r="J785">
            <v>1.6467310043639601E-2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H786">
            <v>2.6469580600380491E-2</v>
          </cell>
          <cell r="I786">
            <v>1.4844930424454759E-2</v>
          </cell>
          <cell r="J786">
            <v>1.101054432098447E-2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H787">
            <v>6.6724173999956567E-5</v>
          </cell>
          <cell r="I787">
            <v>3.9762185601944082E-5</v>
          </cell>
          <cell r="J787">
            <v>2.9300396389356876E-5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H788">
            <v>4.6931880497128492E-4</v>
          </cell>
          <cell r="I788">
            <v>2.6320798624919847E-4</v>
          </cell>
          <cell r="J788">
            <v>1.9522241703873167E-4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H789">
            <v>1.0499914353026401E-6</v>
          </cell>
          <cell r="I789">
            <v>6.7114803074412297E-7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H790">
            <v>1.2530932646649404E-6</v>
          </cell>
          <cell r="I790">
            <v>7.3950300452982987E-7</v>
          </cell>
          <cell r="J790">
            <v>5.2084585290811995E-7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H791">
            <v>3.8219718295298799E-2</v>
          </cell>
          <cell r="I791">
            <v>1.7919364000950892E-2</v>
          </cell>
          <cell r="J791">
            <v>2.0750932723109159E-2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H792">
            <v>6.7348441765358228E-5</v>
          </cell>
          <cell r="I792">
            <v>3.3257267641296126E-5</v>
          </cell>
          <cell r="J792">
            <v>3.8494497274239602E-5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H793">
            <v>6.7765457970388036E-4</v>
          </cell>
          <cell r="I793">
            <v>3.1771921987501582E-4</v>
          </cell>
          <cell r="J793">
            <v>3.6792433906221856E-4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H794">
            <v>7.5513567576910804E-7</v>
          </cell>
          <cell r="I794">
            <v>3.26997382428478E-7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H795">
            <v>6.5146387299319002E-7</v>
          </cell>
          <cell r="I795">
            <v>8.1725432850329948E-8</v>
          </cell>
          <cell r="J795">
            <v>2.9650864707629201E-7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H800">
            <v>3.0716680743644101E-2</v>
          </cell>
          <cell r="I800">
            <v>2.6528591413701331E-2</v>
          </cell>
          <cell r="J800">
            <v>3.00792668616989E-2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H801">
            <v>3.5882707214662246E-5</v>
          </cell>
          <cell r="I801">
            <v>3.2994445628780909E-5</v>
          </cell>
          <cell r="J801">
            <v>3.784337835377974E-5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H802">
            <v>5.4462199900078164E-4</v>
          </cell>
          <cell r="I802">
            <v>4.7036509598761145E-4</v>
          </cell>
          <cell r="J802">
            <v>5.3332033442728523E-4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H803">
            <v>5.4889671965989799E-8</v>
          </cell>
          <cell r="I803">
            <v>2.6521583749719E-7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H804">
            <v>1.0873453462179633E-9</v>
          </cell>
          <cell r="I804">
            <v>-2.7824920945498992E-8</v>
          </cell>
          <cell r="J804">
            <v>9.0842059315882703E-8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H805">
            <v>2.3637826595289402E-2</v>
          </cell>
          <cell r="I805">
            <v>2.30581054530337E-2</v>
          </cell>
          <cell r="J805">
            <v>2.95862585957711E-2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H806">
            <v>1.8476622237557639E-5</v>
          </cell>
          <cell r="I806">
            <v>1.9085762375618013E-5</v>
          </cell>
          <cell r="J806">
            <v>2.4917070876448579E-5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H807">
            <v>4.1911040062569895E-4</v>
          </cell>
          <cell r="I807">
            <v>4.0883165696868271E-4</v>
          </cell>
          <cell r="J807">
            <v>5.2457905311650843E-4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H808">
            <v>3.79555307674815E-8</v>
          </cell>
          <cell r="I808">
            <v>1.2519935386994701E-7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H809">
            <v>-5.5959944582190006E-9</v>
          </cell>
          <cell r="I809">
            <v>-6.1064595680740009E-8</v>
          </cell>
          <cell r="J809">
            <v>2.19710638792141E-8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76.168055370697274</v>
          </cell>
          <cell r="G9">
            <v>93.19518339024755</v>
          </cell>
          <cell r="H9">
            <v>108.16887096872942</v>
          </cell>
        </row>
        <row r="28">
          <cell r="F28">
            <v>0</v>
          </cell>
          <cell r="G28">
            <v>0.94524590368924122</v>
          </cell>
          <cell r="H28">
            <v>7.832928904643647</v>
          </cell>
        </row>
      </sheetData>
      <sheetData sheetId="56"/>
      <sheetData sheetId="57"/>
      <sheetData sheetId="58">
        <row r="14">
          <cell r="F14">
            <v>62.438053362473013</v>
          </cell>
          <cell r="G14">
            <v>61.245024353867109</v>
          </cell>
          <cell r="H14">
            <v>33.636470192808893</v>
          </cell>
        </row>
        <row r="15">
          <cell r="F15">
            <v>71.532026008960401</v>
          </cell>
          <cell r="G15">
            <v>72.588147158794939</v>
          </cell>
          <cell r="H15">
            <v>74.749323394177026</v>
          </cell>
        </row>
        <row r="16">
          <cell r="F16">
            <v>63.812554700404547</v>
          </cell>
          <cell r="G16">
            <v>62.756544390218593</v>
          </cell>
          <cell r="H16">
            <v>60.595500270921988</v>
          </cell>
        </row>
        <row r="17">
          <cell r="F17">
            <v>12.796945669215303</v>
          </cell>
          <cell r="G17">
            <v>12.890088371112018</v>
          </cell>
          <cell r="H17">
            <v>13.143509094811265</v>
          </cell>
        </row>
        <row r="18">
          <cell r="F18">
            <v>2.1340595940032469E-2</v>
          </cell>
          <cell r="G18">
            <v>8.4028880105983583E-2</v>
          </cell>
          <cell r="H18">
            <v>1.4810085520312807E-3</v>
          </cell>
        </row>
        <row r="19">
          <cell r="F19">
            <v>7.4919805635472976</v>
          </cell>
          <cell r="G19">
            <v>5.4223199051982931</v>
          </cell>
          <cell r="H19">
            <v>4.9492359856338354E-2</v>
          </cell>
        </row>
        <row r="20">
          <cell r="F20">
            <v>0</v>
          </cell>
          <cell r="G20">
            <v>2.2220677462290253</v>
          </cell>
          <cell r="H20">
            <v>8.516531717114507</v>
          </cell>
        </row>
        <row r="21">
          <cell r="F21">
            <v>0</v>
          </cell>
          <cell r="G21">
            <v>3.1034024008290022E-4</v>
          </cell>
          <cell r="H21">
            <v>0.24645208924144796</v>
          </cell>
        </row>
        <row r="22">
          <cell r="F22">
            <v>0</v>
          </cell>
          <cell r="G22">
            <v>1.5614933086977324E-4</v>
          </cell>
          <cell r="H22">
            <v>9.4270316070121166E-2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0.9206320495196898</v>
          </cell>
          <cell r="G25">
            <v>1.2378914195426012</v>
          </cell>
          <cell r="H25">
            <v>1.2473561991783257</v>
          </cell>
        </row>
        <row r="26">
          <cell r="F26">
            <v>1.4310754350939336</v>
          </cell>
          <cell r="G26">
            <v>1.0544018065686618</v>
          </cell>
          <cell r="H26">
            <v>0.14528739444075153</v>
          </cell>
        </row>
        <row r="27">
          <cell r="F27">
            <v>0</v>
          </cell>
          <cell r="G27">
            <v>0.371553699529029</v>
          </cell>
          <cell r="H27">
            <v>1.3639411576545888</v>
          </cell>
        </row>
        <row r="28">
          <cell r="F28">
            <v>9.2048992529379665E-3</v>
          </cell>
          <cell r="G28">
            <v>8.81201594455433E-2</v>
          </cell>
          <cell r="H28">
            <v>3.9915755721999083E-4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0.17189493160246794</v>
          </cell>
          <cell r="H30">
            <v>0.19953651260934971</v>
          </cell>
        </row>
        <row r="31">
          <cell r="F31">
            <v>0</v>
          </cell>
          <cell r="G31">
            <v>2.3028334501001637E-2</v>
          </cell>
          <cell r="H31">
            <v>7.2133505557916325E-2</v>
          </cell>
        </row>
        <row r="32">
          <cell r="F32">
            <v>0</v>
          </cell>
          <cell r="G32">
            <v>0.14054197258065876</v>
          </cell>
          <cell r="H32">
            <v>1.1736391854833355</v>
          </cell>
        </row>
        <row r="33">
          <cell r="F33">
            <v>2.5948927343153549</v>
          </cell>
          <cell r="G33">
            <v>2.6718640488382057</v>
          </cell>
          <cell r="H33">
            <v>3.5102283620544275</v>
          </cell>
        </row>
        <row r="34">
          <cell r="F34">
            <v>1.3688184883819754</v>
          </cell>
          <cell r="G34">
            <v>3.026436796863166</v>
          </cell>
          <cell r="H34">
            <v>17.602732465207094</v>
          </cell>
        </row>
        <row r="35">
          <cell r="F35">
            <v>20.481400744488344</v>
          </cell>
          <cell r="G35">
            <v>26.454488325301693</v>
          </cell>
          <cell r="H35">
            <v>30.089910076134291</v>
          </cell>
        </row>
        <row r="36">
          <cell r="F36">
            <v>11.807597183582946</v>
          </cell>
          <cell r="G36">
            <v>12.458321495319586</v>
          </cell>
          <cell r="H36">
            <v>13.870194359854214</v>
          </cell>
        </row>
        <row r="37">
          <cell r="F37">
            <v>1.881173826467518</v>
          </cell>
          <cell r="G37">
            <v>1.9780420138778239</v>
          </cell>
          <cell r="H37">
            <v>2.1853651960131479</v>
          </cell>
        </row>
        <row r="38">
          <cell r="F38">
            <v>18.816066689827547</v>
          </cell>
          <cell r="G38">
            <v>19.776024882696955</v>
          </cell>
          <cell r="H38">
            <v>21.845143617197657</v>
          </cell>
        </row>
        <row r="39">
          <cell r="F39">
            <v>0.28776207324586983</v>
          </cell>
          <cell r="G39">
            <v>0.47858504243389832</v>
          </cell>
          <cell r="H39">
            <v>0.39506893699368417</v>
          </cell>
        </row>
        <row r="40">
          <cell r="F40">
            <v>0</v>
          </cell>
          <cell r="G40">
            <v>0.13852598303687746</v>
          </cell>
          <cell r="H40">
            <v>0.22909659351300851</v>
          </cell>
        </row>
        <row r="41">
          <cell r="F41">
            <v>0.14136757481844167</v>
          </cell>
          <cell r="G41">
            <v>0</v>
          </cell>
          <cell r="H41">
            <v>0</v>
          </cell>
        </row>
        <row r="42">
          <cell r="F42">
            <v>2.3292664241273227</v>
          </cell>
          <cell r="G42">
            <v>1.95157872851407</v>
          </cell>
          <cell r="H42">
            <v>1.9845098027261727</v>
          </cell>
        </row>
        <row r="43">
          <cell r="F43">
            <v>0</v>
          </cell>
          <cell r="G43">
            <v>0.91748656738714307</v>
          </cell>
          <cell r="H43">
            <v>2.2616539018666946</v>
          </cell>
        </row>
        <row r="44">
          <cell r="F44">
            <v>5.1336113607118407E-2</v>
          </cell>
          <cell r="G44">
            <v>3.6567601604762481E-2</v>
          </cell>
          <cell r="H44">
            <v>6.3400343303598181E-3</v>
          </cell>
        </row>
        <row r="45">
          <cell r="F45">
            <v>0</v>
          </cell>
          <cell r="G45">
            <v>3.4532076377723583E-2</v>
          </cell>
          <cell r="H45">
            <v>0.28627814372980637</v>
          </cell>
        </row>
        <row r="46">
          <cell r="F46">
            <v>0.21007212009379522</v>
          </cell>
          <cell r="G46">
            <v>0.36447212539172197</v>
          </cell>
          <cell r="H46">
            <v>0.55814619561337109</v>
          </cell>
        </row>
        <row r="47">
          <cell r="F47">
            <v>4.5773166222582623E-2</v>
          </cell>
          <cell r="G47">
            <v>5.3639581257231353E-2</v>
          </cell>
          <cell r="H47">
            <v>4.6877895087508711E-2</v>
          </cell>
        </row>
        <row r="48">
          <cell r="F48">
            <v>5.457615792757535E-2</v>
          </cell>
          <cell r="G48">
            <v>2.4739849954161217E-2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8.6617396244891343E-2</v>
          </cell>
          <cell r="G50">
            <v>8.0384068788170185E-2</v>
          </cell>
          <cell r="H50">
            <v>5.0342558867768547E-2</v>
          </cell>
        </row>
        <row r="51">
          <cell r="F51">
            <v>0.22191779842994974</v>
          </cell>
          <cell r="G51">
            <v>0.11561916294150741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0.2509973434942594</v>
          </cell>
          <cell r="G53">
            <v>0.291808609236893</v>
          </cell>
          <cell r="H53">
            <v>0.25792581775646839</v>
          </cell>
        </row>
        <row r="54">
          <cell r="F54">
            <v>1.1110288445999204</v>
          </cell>
          <cell r="G54">
            <v>1.1110573100476901</v>
          </cell>
          <cell r="H54">
            <v>1.1110953990191754</v>
          </cell>
        </row>
        <row r="55">
          <cell r="F55">
            <v>0.58031583186652647</v>
          </cell>
          <cell r="G55">
            <v>0.30306189889537249</v>
          </cell>
          <cell r="H55">
            <v>0</v>
          </cell>
        </row>
        <row r="56">
          <cell r="F56">
            <v>3.9596256347003984E-2</v>
          </cell>
          <cell r="G56">
            <v>4.3958409576891642E-2</v>
          </cell>
          <cell r="H56">
            <v>1.6503721029370137E-2</v>
          </cell>
        </row>
        <row r="57">
          <cell r="F57">
            <v>7.5101338387720609E-2</v>
          </cell>
          <cell r="G57">
            <v>7.4366813775973623E-2</v>
          </cell>
          <cell r="H57">
            <v>4.9353726941761274E-2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8.9630967289529809E-2</v>
          </cell>
          <cell r="G70">
            <v>9.4221294018270008E-2</v>
          </cell>
          <cell r="H70">
            <v>9.4562519764784497E-2</v>
          </cell>
        </row>
        <row r="71">
          <cell r="F71">
            <v>0.31934374888284117</v>
          </cell>
          <cell r="G71">
            <v>0.35763559244672805</v>
          </cell>
          <cell r="H71">
            <v>0.93016837741255332</v>
          </cell>
        </row>
        <row r="72">
          <cell r="F72">
            <v>0.32383113080451337</v>
          </cell>
          <cell r="G72">
            <v>0.35078367641248293</v>
          </cell>
          <cell r="H72">
            <v>0.76850416036544278</v>
          </cell>
        </row>
        <row r="73">
          <cell r="F73">
            <v>0.30695950871236738</v>
          </cell>
          <cell r="G73">
            <v>0.41250830798523774</v>
          </cell>
          <cell r="H73">
            <v>0.51140629251778569</v>
          </cell>
        </row>
        <row r="74">
          <cell r="F74">
            <v>0.88984892455851539</v>
          </cell>
          <cell r="G74">
            <v>0.96961390766406841</v>
          </cell>
          <cell r="H74">
            <v>1.1797590303677796</v>
          </cell>
        </row>
        <row r="75">
          <cell r="F75">
            <v>8.9422832136598351E-2</v>
          </cell>
          <cell r="G75">
            <v>8.8244415122833431E-2</v>
          </cell>
          <cell r="H75">
            <v>8.810288312290912E-2</v>
          </cell>
        </row>
        <row r="76">
          <cell r="F76">
            <v>0.55736550887578318</v>
          </cell>
          <cell r="G76">
            <v>0.60457637413660115</v>
          </cell>
          <cell r="H76">
            <v>0.73027627423304575</v>
          </cell>
        </row>
        <row r="90">
          <cell r="F90">
            <v>0</v>
          </cell>
          <cell r="G90">
            <v>7.0545068454560813E-3</v>
          </cell>
          <cell r="H90">
            <v>7.3675178748656674E-3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2.4105480517275391</v>
          </cell>
          <cell r="G92">
            <v>3.2417363614887229</v>
          </cell>
          <cell r="H92">
            <v>3.2669102848222495</v>
          </cell>
        </row>
        <row r="93">
          <cell r="F93">
            <v>12.343025950748279</v>
          </cell>
          <cell r="G93">
            <v>11.994916972221905</v>
          </cell>
          <cell r="H93">
            <v>12.127798322086072</v>
          </cell>
        </row>
        <row r="94">
          <cell r="F94">
            <v>4.733948187225237E-2</v>
          </cell>
          <cell r="G94">
            <v>0.45318939143422188</v>
          </cell>
          <cell r="H94">
            <v>2.052810294274233E-3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0.20872955980299626</v>
          </cell>
          <cell r="H96">
            <v>0.25179607543560772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0.90232594511447606</v>
          </cell>
          <cell r="G98">
            <v>0.90268003553269516</v>
          </cell>
          <cell r="H98">
            <v>0.90243103705939076</v>
          </cell>
        </row>
        <row r="99">
          <cell r="F99">
            <v>1.6773436986220633</v>
          </cell>
          <cell r="G99">
            <v>1.6042569304846452</v>
          </cell>
          <cell r="H99">
            <v>0.54083895371017232</v>
          </cell>
        </row>
        <row r="100">
          <cell r="F100">
            <v>8.726088501541461E-2</v>
          </cell>
          <cell r="G100">
            <v>8.8181058295334815E-3</v>
          </cell>
          <cell r="H100">
            <v>3.4974675731618308E-4</v>
          </cell>
        </row>
        <row r="101">
          <cell r="F101">
            <v>1.6243174671155989</v>
          </cell>
          <cell r="G101">
            <v>1.2650532573029694</v>
          </cell>
          <cell r="H101">
            <v>2.1006489437475993</v>
          </cell>
        </row>
        <row r="102">
          <cell r="F102">
            <v>2.8733970333756202E-3</v>
          </cell>
          <cell r="G102">
            <v>2.8909279230096901E-3</v>
          </cell>
          <cell r="H102">
            <v>2.9389916609341813E-3</v>
          </cell>
        </row>
        <row r="103">
          <cell r="F103">
            <v>0.46833029738043597</v>
          </cell>
          <cell r="G103">
            <v>0.69894494416036956</v>
          </cell>
          <cell r="H103">
            <v>0.68986716529687275</v>
          </cell>
        </row>
        <row r="104">
          <cell r="F104">
            <v>0.70089966095391465</v>
          </cell>
          <cell r="G104">
            <v>0</v>
          </cell>
          <cell r="H104">
            <v>0</v>
          </cell>
        </row>
        <row r="105">
          <cell r="F105">
            <v>4.9272943587308893</v>
          </cell>
          <cell r="G105">
            <v>6.0691765874833479</v>
          </cell>
          <cell r="H105">
            <v>8.9822693751003087</v>
          </cell>
        </row>
        <row r="106">
          <cell r="F106">
            <v>0.30295672488175812</v>
          </cell>
          <cell r="G106">
            <v>0.36012263709184889</v>
          </cell>
          <cell r="H106">
            <v>0.99263322273715016</v>
          </cell>
        </row>
        <row r="107">
          <cell r="F107">
            <v>2.1731755523106876E-2</v>
          </cell>
          <cell r="G107">
            <v>2.411320625325079E-2</v>
          </cell>
          <cell r="H107">
            <v>1.8915641877415817E-2</v>
          </cell>
        </row>
        <row r="108">
          <cell r="F108">
            <v>0.14153343848743577</v>
          </cell>
          <cell r="G108">
            <v>0.21868327523503317</v>
          </cell>
          <cell r="H108">
            <v>0.2790730978066856</v>
          </cell>
        </row>
        <row r="109">
          <cell r="F109">
            <v>0.12365124502889271</v>
          </cell>
          <cell r="G109">
            <v>5.5556154283028708E-2</v>
          </cell>
          <cell r="H109">
            <v>0</v>
          </cell>
        </row>
        <row r="110">
          <cell r="F110">
            <v>0.22899834698951083</v>
          </cell>
          <cell r="G110">
            <v>0.20803521057849925</v>
          </cell>
          <cell r="H110">
            <v>0.12511718756118856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0.4530518551553514</v>
          </cell>
          <cell r="G112">
            <v>0.23313372199680968</v>
          </cell>
          <cell r="H112">
            <v>0</v>
          </cell>
        </row>
        <row r="113">
          <cell r="F113">
            <v>0.66767766249704552</v>
          </cell>
          <cell r="G113">
            <v>0.77623965018680985</v>
          </cell>
          <cell r="H113">
            <v>0.68610808664282319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1.1702715600221376</v>
          </cell>
          <cell r="G115">
            <v>1.0105630607132257</v>
          </cell>
          <cell r="H115">
            <v>1.0105977045675583</v>
          </cell>
        </row>
        <row r="116">
          <cell r="F116">
            <v>0.82189737210300773</v>
          </cell>
          <cell r="G116">
            <v>0.45459284834305869</v>
          </cell>
          <cell r="H116">
            <v>0</v>
          </cell>
        </row>
        <row r="117">
          <cell r="F117">
            <v>6.1917661163724491E-2</v>
          </cell>
          <cell r="G117">
            <v>6.7224797774863287E-2</v>
          </cell>
          <cell r="H117">
            <v>2.4237299664438283E-2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5.1904833382780326E-2</v>
          </cell>
          <cell r="G119">
            <v>4.6823549414502001E-2</v>
          </cell>
          <cell r="H119">
            <v>2.7895584793169427E-2</v>
          </cell>
        </row>
        <row r="123">
          <cell r="F123">
            <v>9.1324573942034171</v>
          </cell>
          <cell r="G123">
            <v>9.5985045072911088</v>
          </cell>
          <cell r="H123">
            <v>10.602988432671859</v>
          </cell>
        </row>
      </sheetData>
      <sheetData sheetId="59">
        <row r="13">
          <cell r="F13">
            <v>15.996158777671432</v>
          </cell>
          <cell r="G13">
            <v>16.1125877700626</v>
          </cell>
          <cell r="H13">
            <v>16.429361313758349</v>
          </cell>
        </row>
        <row r="14">
          <cell r="F14">
            <v>189.14369370488055</v>
          </cell>
          <cell r="G14">
            <v>185.50913050050008</v>
          </cell>
          <cell r="H14">
            <v>101.71362460099094</v>
          </cell>
        </row>
        <row r="15">
          <cell r="F15">
            <v>71.532026008960401</v>
          </cell>
          <cell r="G15">
            <v>72.588147158794939</v>
          </cell>
          <cell r="H15">
            <v>74.749323394177026</v>
          </cell>
        </row>
        <row r="16">
          <cell r="F16">
            <v>63.812554700404547</v>
          </cell>
          <cell r="G16">
            <v>62.756544390218593</v>
          </cell>
          <cell r="H16">
            <v>60.595500270921988</v>
          </cell>
        </row>
        <row r="18">
          <cell r="F18">
            <v>7.3306159883552699E-2</v>
          </cell>
          <cell r="G18">
            <v>0.29421292420546674</v>
          </cell>
          <cell r="H18">
            <v>5.1768392913085059E-3</v>
          </cell>
        </row>
        <row r="19">
          <cell r="F19">
            <v>20.959112656048681</v>
          </cell>
          <cell r="G19">
            <v>15.169154909870281</v>
          </cell>
          <cell r="H19">
            <v>0.13845683888848059</v>
          </cell>
        </row>
        <row r="20">
          <cell r="F20">
            <v>0</v>
          </cell>
          <cell r="G20">
            <v>6.6388169260799996</v>
          </cell>
          <cell r="H20">
            <v>24.945717132262779</v>
          </cell>
        </row>
        <row r="21">
          <cell r="F21">
            <v>0</v>
          </cell>
          <cell r="G21">
            <v>6.2902232277250471E-4</v>
          </cell>
          <cell r="H21">
            <v>0.40702632651984977</v>
          </cell>
        </row>
        <row r="22">
          <cell r="F22">
            <v>0</v>
          </cell>
          <cell r="G22">
            <v>4.9732202663433961E-4</v>
          </cell>
          <cell r="H22">
            <v>0.23137464242267117</v>
          </cell>
          <cell r="P22">
            <v>1.0106856825294139</v>
          </cell>
          <cell r="Q22">
            <v>0.92028056465960173</v>
          </cell>
          <cell r="R22">
            <v>0.21641384699591876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4.9678398210855998E-2</v>
          </cell>
          <cell r="Q23">
            <v>0.18231856877121103</v>
          </cell>
          <cell r="R23">
            <v>0.67616077035606847</v>
          </cell>
        </row>
        <row r="24">
          <cell r="F24">
            <v>0</v>
          </cell>
          <cell r="G24">
            <v>4.1304563999104638E-5</v>
          </cell>
          <cell r="H24">
            <v>0</v>
          </cell>
        </row>
        <row r="25">
          <cell r="F25">
            <v>3.1830091229382416</v>
          </cell>
          <cell r="G25">
            <v>4.0634771755094574</v>
          </cell>
          <cell r="H25">
            <v>4.0832870439662585</v>
          </cell>
        </row>
        <row r="26">
          <cell r="F26">
            <v>40.326780721979745</v>
          </cell>
          <cell r="G26">
            <v>32.047300688324611</v>
          </cell>
          <cell r="H26">
            <v>12.174906896352171</v>
          </cell>
        </row>
        <row r="27">
          <cell r="F27">
            <v>0</v>
          </cell>
          <cell r="G27">
            <v>7.7017361210692092</v>
          </cell>
          <cell r="H27">
            <v>25.258169586196075</v>
          </cell>
        </row>
        <row r="28">
          <cell r="F28">
            <v>9.2222444757975364E-2</v>
          </cell>
          <cell r="G28">
            <v>0.80201458136001846</v>
          </cell>
          <cell r="H28">
            <v>4.27982718541899E-3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0.40927364667254273</v>
          </cell>
          <cell r="H30">
            <v>0.4750869347841658</v>
          </cell>
        </row>
        <row r="31">
          <cell r="F31">
            <v>0</v>
          </cell>
          <cell r="G31">
            <v>0.12287437561660018</v>
          </cell>
          <cell r="H31">
            <v>0.29690340179098562</v>
          </cell>
        </row>
        <row r="32">
          <cell r="F32">
            <v>0</v>
          </cell>
          <cell r="G32">
            <v>0.93694648387105761</v>
          </cell>
          <cell r="H32">
            <v>7.8242612365555697</v>
          </cell>
        </row>
        <row r="33">
          <cell r="F33">
            <v>2.5948927343153549</v>
          </cell>
          <cell r="G33">
            <v>2.6718640488382057</v>
          </cell>
          <cell r="H33">
            <v>3.5102283620544275</v>
          </cell>
        </row>
        <row r="34">
          <cell r="F34">
            <v>1.3688184883819754</v>
          </cell>
          <cell r="G34">
            <v>3.026436796863166</v>
          </cell>
          <cell r="H34">
            <v>17.602732465207094</v>
          </cell>
        </row>
        <row r="35">
          <cell r="F35">
            <v>20.481400744488344</v>
          </cell>
          <cell r="G35">
            <v>26.454488325301693</v>
          </cell>
          <cell r="H35">
            <v>30.089910076134291</v>
          </cell>
        </row>
        <row r="36">
          <cell r="F36">
            <v>11.807597183582946</v>
          </cell>
          <cell r="G36">
            <v>12.458321495319586</v>
          </cell>
          <cell r="H36">
            <v>13.870194359854214</v>
          </cell>
        </row>
        <row r="37">
          <cell r="F37">
            <v>1.881173826467518</v>
          </cell>
          <cell r="G37">
            <v>1.9780420138778239</v>
          </cell>
          <cell r="H37">
            <v>2.1853651960131479</v>
          </cell>
        </row>
        <row r="38">
          <cell r="F38">
            <v>18.816066689827547</v>
          </cell>
          <cell r="G38">
            <v>19.776024882696955</v>
          </cell>
          <cell r="H38">
            <v>21.845143617197657</v>
          </cell>
        </row>
        <row r="39">
          <cell r="F39">
            <v>0.81720141963346948</v>
          </cell>
          <cell r="G39">
            <v>1.8588929553828812</v>
          </cell>
          <cell r="H39">
            <v>1.8459837240984407</v>
          </cell>
        </row>
        <row r="40">
          <cell r="F40">
            <v>0</v>
          </cell>
          <cell r="G40">
            <v>0.47678163898409187</v>
          </cell>
          <cell r="H40">
            <v>0.72668021248197268</v>
          </cell>
        </row>
        <row r="41">
          <cell r="F41">
            <v>0.54714832259762947</v>
          </cell>
          <cell r="G41">
            <v>0</v>
          </cell>
          <cell r="H41">
            <v>0</v>
          </cell>
        </row>
        <row r="42">
          <cell r="F42">
            <v>6.7586265830876124</v>
          </cell>
          <cell r="G42">
            <v>5.5536531137545779</v>
          </cell>
          <cell r="H42">
            <v>5.4159871762985947</v>
          </cell>
        </row>
        <row r="43">
          <cell r="F43">
            <v>0</v>
          </cell>
          <cell r="G43">
            <v>2.7550555101686158</v>
          </cell>
          <cell r="H43">
            <v>6.4900569950982732</v>
          </cell>
        </row>
        <row r="44">
          <cell r="F44">
            <v>0.82836724163223308</v>
          </cell>
          <cell r="G44">
            <v>0.59006031321863217</v>
          </cell>
          <cell r="H44">
            <v>0.10230374644810637</v>
          </cell>
        </row>
        <row r="45">
          <cell r="F45">
            <v>0</v>
          </cell>
          <cell r="G45">
            <v>0.61912752483169597</v>
          </cell>
          <cell r="H45">
            <v>5.1326968179412846</v>
          </cell>
        </row>
        <row r="46">
          <cell r="F46">
            <v>0.40205190448573225</v>
          </cell>
          <cell r="G46">
            <v>0.66267659162131276</v>
          </cell>
          <cell r="H46">
            <v>0.93024365935561804</v>
          </cell>
        </row>
        <row r="47">
          <cell r="B47">
            <v>0</v>
          </cell>
        </row>
        <row r="48">
          <cell r="F48">
            <v>0.35081458360706363</v>
          </cell>
          <cell r="G48">
            <v>0.19837762546741339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0.39603514518709626</v>
          </cell>
          <cell r="G50">
            <v>0.36827042929628684</v>
          </cell>
          <cell r="H50">
            <v>0.22335761686929073</v>
          </cell>
        </row>
        <row r="51">
          <cell r="F51">
            <v>0.89140418637963925</v>
          </cell>
          <cell r="G51">
            <v>0.49219155631217876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0.98069145412641312</v>
          </cell>
          <cell r="G53">
            <v>1.1144677403126071</v>
          </cell>
          <cell r="H53">
            <v>0.93605529346469352</v>
          </cell>
        </row>
        <row r="54">
          <cell r="F54">
            <v>3.0214274041839992</v>
          </cell>
          <cell r="G54">
            <v>2.98686163160369</v>
          </cell>
          <cell r="H54">
            <v>2.9022662092021236</v>
          </cell>
        </row>
        <row r="55">
          <cell r="F55">
            <v>1.7045296362651043</v>
          </cell>
          <cell r="G55">
            <v>0.91328882328820749</v>
          </cell>
          <cell r="H55">
            <v>0</v>
          </cell>
        </row>
        <row r="56">
          <cell r="F56">
            <v>0.14520374981118137</v>
          </cell>
          <cell r="G56">
            <v>0.15661989854699288</v>
          </cell>
          <cell r="H56">
            <v>6.2681158707551657E-2</v>
          </cell>
        </row>
        <row r="57">
          <cell r="F57">
            <v>0.14798293278368585</v>
          </cell>
          <cell r="G57">
            <v>0.13771632180735863</v>
          </cell>
          <cell r="H57">
            <v>8.5832568594367387E-2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0.12809737267703639</v>
          </cell>
          <cell r="G63">
            <v>0.13464282233860128</v>
          </cell>
          <cell r="H63">
            <v>0.13512277379284274</v>
          </cell>
        </row>
        <row r="64">
          <cell r="F64">
            <v>0.36833384016258769</v>
          </cell>
          <cell r="G64">
            <v>0.41249202576771543</v>
          </cell>
          <cell r="H64">
            <v>1.0728188473975859</v>
          </cell>
        </row>
        <row r="65">
          <cell r="F65">
            <v>0.3621384522419927</v>
          </cell>
          <cell r="G65">
            <v>0.39226484334980433</v>
          </cell>
          <cell r="H65">
            <v>0.85937451919013952</v>
          </cell>
        </row>
        <row r="66">
          <cell r="F66">
            <v>0.33947682449471955</v>
          </cell>
          <cell r="G66">
            <v>0.45619438734197437</v>
          </cell>
          <cell r="H66">
            <v>0.5655566900435649</v>
          </cell>
        </row>
        <row r="67">
          <cell r="F67">
            <v>0.98409481955206335</v>
          </cell>
          <cell r="G67">
            <v>1.0722928827441174</v>
          </cell>
          <cell r="H67">
            <v>1.3046750218828467</v>
          </cell>
        </row>
        <row r="68">
          <cell r="F68">
            <v>9.893178185324969E-2</v>
          </cell>
          <cell r="G68">
            <v>9.7617502612112286E-2</v>
          </cell>
          <cell r="H68">
            <v>9.7450916292173867E-2</v>
          </cell>
        </row>
        <row r="69">
          <cell r="F69">
            <v>0.61639200487319956</v>
          </cell>
          <cell r="G69">
            <v>0.6685958418702278</v>
          </cell>
          <cell r="H69">
            <v>0.80759732511261395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1.1846742664391448</v>
          </cell>
          <cell r="G91">
            <v>1.1851391558826194</v>
          </cell>
          <cell r="H91">
            <v>1.1848122428803889</v>
          </cell>
        </row>
        <row r="92">
          <cell r="F92">
            <v>0.83867184931103167</v>
          </cell>
          <cell r="G92">
            <v>0.80212846524232262</v>
          </cell>
          <cell r="H92">
            <v>0.27041947685508616</v>
          </cell>
        </row>
        <row r="93">
          <cell r="F93">
            <v>0.10212461028453798</v>
          </cell>
          <cell r="G93">
            <v>1.0320152278192435E-2</v>
          </cell>
          <cell r="H93">
            <v>4.0932144205145927E-4</v>
          </cell>
        </row>
        <row r="94">
          <cell r="F94">
            <v>2.3204535244508553</v>
          </cell>
          <cell r="G94">
            <v>1.8072189390042412</v>
          </cell>
          <cell r="H94">
            <v>3.0009270624965692</v>
          </cell>
        </row>
        <row r="95">
          <cell r="F95">
            <v>5.7467940667512403E-3</v>
          </cell>
          <cell r="G95">
            <v>5.7818558460193802E-3</v>
          </cell>
          <cell r="H95">
            <v>5.8779833218683616E-3</v>
          </cell>
        </row>
        <row r="96">
          <cell r="F96">
            <v>0</v>
          </cell>
          <cell r="G96">
            <v>8.2994198181836273E-3</v>
          </cell>
          <cell r="H96">
            <v>8.6676680880772485E-3</v>
          </cell>
        </row>
        <row r="97">
          <cell r="F97">
            <v>3.0441524647344704</v>
          </cell>
          <cell r="G97">
            <v>3.1995015024303708</v>
          </cell>
          <cell r="H97">
            <v>3.5343294775572867</v>
          </cell>
        </row>
      </sheetData>
      <sheetData sheetId="60">
        <row r="14">
          <cell r="F14">
            <v>2.3479978892638762</v>
          </cell>
          <cell r="G14">
            <v>2.3479982254379728</v>
          </cell>
          <cell r="H14">
            <v>1.3431999720597125</v>
          </cell>
        </row>
        <row r="15">
          <cell r="F15">
            <v>7.4806863812958539</v>
          </cell>
          <cell r="G15">
            <v>7.5350768910857857</v>
          </cell>
          <cell r="H15">
            <v>7.7241972032384592</v>
          </cell>
        </row>
        <row r="16">
          <cell r="F16">
            <v>4.9080132371398992</v>
          </cell>
          <cell r="G16">
            <v>4.908062926440417</v>
          </cell>
          <cell r="H16">
            <v>4.9081684848948459</v>
          </cell>
        </row>
        <row r="17">
          <cell r="F17">
            <v>4.3697184819181301</v>
          </cell>
          <cell r="G17">
            <v>4.3697226826967848</v>
          </cell>
          <cell r="H17">
            <v>4.3697461263379092</v>
          </cell>
        </row>
        <row r="18">
          <cell r="F18">
            <v>5.8703195739460749E-2</v>
          </cell>
          <cell r="G18">
            <v>5.8678905749573421E-2</v>
          </cell>
          <cell r="H18">
            <v>3.6716948831285671E-2</v>
          </cell>
        </row>
        <row r="19">
          <cell r="F19">
            <v>0.27967804760980775</v>
          </cell>
          <cell r="G19">
            <v>0.21912672837074751</v>
          </cell>
          <cell r="H19">
            <v>3.0469080258097025E-3</v>
          </cell>
        </row>
        <row r="20">
          <cell r="F20">
            <v>0</v>
          </cell>
          <cell r="G20">
            <v>8.9006156516481305E-2</v>
          </cell>
          <cell r="H20">
            <v>0.31772366858651852</v>
          </cell>
        </row>
        <row r="21">
          <cell r="F21">
            <v>0</v>
          </cell>
          <cell r="G21">
            <v>1.03943164822341E-4</v>
          </cell>
          <cell r="H21">
            <v>2.0658870030294929E-2</v>
          </cell>
        </row>
        <row r="22">
          <cell r="F22">
            <v>4.7496237291702803E-3</v>
          </cell>
          <cell r="G22">
            <v>1.976959462769419E-2</v>
          </cell>
          <cell r="H22">
            <v>4.6272158351105541E-2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-1.6997572808243478E-5</v>
          </cell>
          <cell r="G24">
            <v>0</v>
          </cell>
          <cell r="H24">
            <v>0</v>
          </cell>
        </row>
        <row r="25">
          <cell r="F25">
            <v>4.0228720664739814E-2</v>
          </cell>
          <cell r="G25">
            <v>6.4351270128021082E-2</v>
          </cell>
          <cell r="H25">
            <v>7.8863541361466297E-2</v>
          </cell>
        </row>
        <row r="26">
          <cell r="F26">
            <v>6.9982355880831487E-2</v>
          </cell>
          <cell r="G26">
            <v>4.9727005704109165E-2</v>
          </cell>
          <cell r="H26">
            <v>1.3646623157285188E-3</v>
          </cell>
        </row>
        <row r="27">
          <cell r="F27">
            <v>0</v>
          </cell>
          <cell r="G27">
            <v>2.0742724874114899E-2</v>
          </cell>
          <cell r="H27">
            <v>7.4533301696835502E-2</v>
          </cell>
        </row>
        <row r="28">
          <cell r="F28">
            <v>9.6449069064283386E-3</v>
          </cell>
          <cell r="G28">
            <v>9.9022998804823136E-3</v>
          </cell>
          <cell r="H28">
            <v>5.6664036921828167E-3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1.67649876923909E-2</v>
          </cell>
          <cell r="H30">
            <v>1.7087305573264936E-2</v>
          </cell>
        </row>
        <row r="31">
          <cell r="F31">
            <v>0</v>
          </cell>
          <cell r="G31">
            <v>2.9134369945228501E-3</v>
          </cell>
          <cell r="H31">
            <v>6.0612384397514254E-3</v>
          </cell>
        </row>
        <row r="32">
          <cell r="F32">
            <v>0</v>
          </cell>
          <cell r="G32">
            <v>5.5873423244282199E-3</v>
          </cell>
          <cell r="H32">
            <v>4.7531217184635759E-2</v>
          </cell>
        </row>
        <row r="33">
          <cell r="F33">
            <v>0.43143083901129881</v>
          </cell>
          <cell r="G33">
            <v>0.4442465871111197</v>
          </cell>
          <cell r="H33">
            <v>0.58363486568905598</v>
          </cell>
        </row>
        <row r="34">
          <cell r="F34">
            <v>0.32459627060641183</v>
          </cell>
          <cell r="G34">
            <v>0.80157424907153807</v>
          </cell>
          <cell r="H34">
            <v>3.6316505493703701</v>
          </cell>
        </row>
        <row r="35">
          <cell r="F35">
            <v>5.90425819008661</v>
          </cell>
          <cell r="G35">
            <v>7.6261350870281364</v>
          </cell>
          <cell r="H35">
            <v>8.6740961087958794</v>
          </cell>
        </row>
        <row r="36">
          <cell r="F36">
            <v>3.4038824022725711</v>
          </cell>
          <cell r="G36">
            <v>3.5914721122648618</v>
          </cell>
          <cell r="H36">
            <v>3.9984377470593397</v>
          </cell>
        </row>
        <row r="37">
          <cell r="F37">
            <v>0.54241437063184539</v>
          </cell>
          <cell r="G37">
            <v>0.57034425330193872</v>
          </cell>
          <cell r="H37">
            <v>0.63004388663442379</v>
          </cell>
        </row>
        <row r="38">
          <cell r="F38">
            <v>5.4241886878076686</v>
          </cell>
          <cell r="G38">
            <v>5.7009277148055091</v>
          </cell>
          <cell r="H38">
            <v>6.2973704919940996</v>
          </cell>
        </row>
        <row r="39">
          <cell r="F39">
            <v>4.9664683783965505E-2</v>
          </cell>
          <cell r="G39">
            <v>5.6639720608871708E-2</v>
          </cell>
          <cell r="H39">
            <v>4.2250585378439988E-2</v>
          </cell>
        </row>
        <row r="40">
          <cell r="F40">
            <v>0</v>
          </cell>
          <cell r="G40">
            <v>1.70629605332136E-2</v>
          </cell>
          <cell r="H40">
            <v>1.8029488120468479E-2</v>
          </cell>
        </row>
        <row r="41">
          <cell r="F41">
            <v>1.2537185584634404E-2</v>
          </cell>
          <cell r="G41">
            <v>0</v>
          </cell>
          <cell r="H41">
            <v>0</v>
          </cell>
        </row>
        <row r="42">
          <cell r="F42">
            <v>9.8325788672272069E-2</v>
          </cell>
          <cell r="G42">
            <v>7.9893792486752921E-2</v>
          </cell>
          <cell r="H42">
            <v>9.572522752757763E-2</v>
          </cell>
        </row>
        <row r="43">
          <cell r="F43">
            <v>0</v>
          </cell>
          <cell r="G43">
            <v>3.63461080228209E-2</v>
          </cell>
          <cell r="H43">
            <v>8.6261447838681296E-2</v>
          </cell>
        </row>
        <row r="44">
          <cell r="F44">
            <v>6.4699649875707317E-3</v>
          </cell>
          <cell r="G44">
            <v>6.3769628955283033E-3</v>
          </cell>
          <cell r="H44">
            <v>2.5884320386407099E-3</v>
          </cell>
        </row>
        <row r="45">
          <cell r="F45">
            <v>0</v>
          </cell>
          <cell r="G45">
            <v>3.3753766135537302E-3</v>
          </cell>
          <cell r="H45">
            <v>2.8300455332618324E-2</v>
          </cell>
        </row>
        <row r="46">
          <cell r="F46">
            <v>1.7860818252049323E-2</v>
          </cell>
          <cell r="G46">
            <v>2.9843708475173026E-2</v>
          </cell>
          <cell r="H46">
            <v>4.3953261892760581E-2</v>
          </cell>
        </row>
        <row r="47">
          <cell r="F47">
            <v>7.0823052888438582E-3</v>
          </cell>
          <cell r="G47">
            <v>6.1968500819527782E-3</v>
          </cell>
          <cell r="H47">
            <v>4.2766346523953952E-3</v>
          </cell>
        </row>
        <row r="48">
          <cell r="F48">
            <v>4.8348972975242295E-3</v>
          </cell>
          <cell r="G48">
            <v>2.4517371628155829E-3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7.7883926975560432E-3</v>
          </cell>
          <cell r="G50">
            <v>7.1694483514936807E-3</v>
          </cell>
          <cell r="H50">
            <v>4.4849868480286506E-3</v>
          </cell>
        </row>
        <row r="51">
          <cell r="F51">
            <v>1.6444232060757343E-2</v>
          </cell>
          <cell r="G51">
            <v>8.5332518965064753E-3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1.9295308562553924E-2</v>
          </cell>
          <cell r="G53">
            <v>2.2075219246144348E-2</v>
          </cell>
          <cell r="H53">
            <v>1.9376309725005571E-2</v>
          </cell>
        </row>
        <row r="54">
          <cell r="F54">
            <v>8.6402643948055552E-2</v>
          </cell>
          <cell r="G54">
            <v>8.6107199853421051E-2</v>
          </cell>
          <cell r="H54">
            <v>8.5330476799543573E-2</v>
          </cell>
        </row>
        <row r="55">
          <cell r="F55">
            <v>3.6275334113730087E-2</v>
          </cell>
          <cell r="G55">
            <v>1.7799105344653034E-2</v>
          </cell>
          <cell r="H55">
            <v>0</v>
          </cell>
        </row>
        <row r="56">
          <cell r="F56">
            <v>5.4452202171227553E-3</v>
          </cell>
          <cell r="G56">
            <v>4.9631851408722472E-3</v>
          </cell>
          <cell r="H56">
            <v>2.2776924859987308E-3</v>
          </cell>
        </row>
        <row r="57">
          <cell r="F57">
            <v>5.7708618309712271E-3</v>
          </cell>
          <cell r="G57">
            <v>5.271711534379585E-3</v>
          </cell>
          <cell r="H57">
            <v>4.4173239644444565E-3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9.9875930714539804E-2</v>
          </cell>
          <cell r="G63">
            <v>9.9883679585993368E-2</v>
          </cell>
          <cell r="H63">
            <v>9.9910980695479018E-2</v>
          </cell>
        </row>
        <row r="64">
          <cell r="F64">
            <v>5.4311724625534324E-2</v>
          </cell>
          <cell r="G64">
            <v>6.114672421251021E-2</v>
          </cell>
          <cell r="H64">
            <v>0.24769097818179389</v>
          </cell>
        </row>
        <row r="65">
          <cell r="F65">
            <v>4.4609980938086012E-2</v>
          </cell>
          <cell r="G65">
            <v>4.8520496372982919E-2</v>
          </cell>
          <cell r="H65">
            <v>0.16118166361539399</v>
          </cell>
        </row>
        <row r="66">
          <cell r="F66">
            <v>0.12561924140996095</v>
          </cell>
          <cell r="G66">
            <v>0.16896262465309575</v>
          </cell>
          <cell r="H66">
            <v>0.20951034277966371</v>
          </cell>
        </row>
        <row r="67">
          <cell r="F67">
            <v>0.36519690023241036</v>
          </cell>
          <cell r="G67">
            <v>0.3980518624627819</v>
          </cell>
          <cell r="H67">
            <v>0.48407339735232868</v>
          </cell>
        </row>
        <row r="68">
          <cell r="F68">
            <v>3.5710387875380216E-2</v>
          </cell>
          <cell r="G68">
            <v>3.5780861041307122E-2</v>
          </cell>
          <cell r="H68">
            <v>3.5973618518266637E-2</v>
          </cell>
        </row>
        <row r="69">
          <cell r="F69">
            <v>0.22758952204569666</v>
          </cell>
          <cell r="G69">
            <v>0.24778438827464591</v>
          </cell>
          <cell r="H69">
            <v>0.29927459746247848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3.1998620069159681E-5</v>
          </cell>
          <cell r="G15">
            <v>8.729766330412029E-5</v>
          </cell>
          <cell r="H15">
            <v>0.93060688071541431</v>
          </cell>
        </row>
        <row r="16">
          <cell r="F16">
            <v>4.093195712122687E-5</v>
          </cell>
          <cell r="G16">
            <v>6.9836503625047143E-5</v>
          </cell>
          <cell r="H16">
            <v>8.6002368992494824E-5</v>
          </cell>
        </row>
        <row r="17">
          <cell r="F17">
            <v>6.9251975833147901E-6</v>
          </cell>
          <cell r="G17">
            <v>1.17631810903978E-5</v>
          </cell>
          <cell r="H17">
            <v>4.3243154172150597E-5</v>
          </cell>
        </row>
        <row r="18">
          <cell r="F18">
            <v>1.4268924958946799E-2</v>
          </cell>
          <cell r="G18">
            <v>2.25951633836479E-4</v>
          </cell>
          <cell r="H18">
            <v>2.4991781040326101E-3</v>
          </cell>
        </row>
        <row r="19">
          <cell r="F19">
            <v>8.9056863914692197E-2</v>
          </cell>
          <cell r="G19">
            <v>3.4813766812549199E-6</v>
          </cell>
          <cell r="H19">
            <v>2.5749854672074301E-6</v>
          </cell>
        </row>
        <row r="20">
          <cell r="F20">
            <v>0</v>
          </cell>
          <cell r="G20">
            <v>8.9006156516481305E-2</v>
          </cell>
          <cell r="H20">
            <v>0.22871959416874599</v>
          </cell>
        </row>
        <row r="21">
          <cell r="F21">
            <v>0</v>
          </cell>
          <cell r="G21">
            <v>2.1587858491181901E-4</v>
          </cell>
          <cell r="H21">
            <v>2.7644655084933099E-2</v>
          </cell>
        </row>
        <row r="22">
          <cell r="F22">
            <v>1.9722886896141899E-2</v>
          </cell>
          <cell r="G22">
            <v>3.8010258578420998E-4</v>
          </cell>
          <cell r="H22">
            <v>3.5608429971556499E-2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1.9412877619734701E-3</v>
          </cell>
          <cell r="G25">
            <v>2.5499471644679601E-2</v>
          </cell>
          <cell r="H25">
            <v>4.3040746075539801E-2</v>
          </cell>
        </row>
        <row r="26">
          <cell r="F26">
            <v>4.9384444858805304E-3</v>
          </cell>
          <cell r="G26">
            <v>4.6343422265336201E-6</v>
          </cell>
          <cell r="H26">
            <v>3.1097126798640401E-6</v>
          </cell>
        </row>
        <row r="27">
          <cell r="F27">
            <v>0</v>
          </cell>
          <cell r="G27">
            <v>2.0742724874114899E-2</v>
          </cell>
          <cell r="H27">
            <v>5.3792222027426201E-2</v>
          </cell>
        </row>
        <row r="28">
          <cell r="F28">
            <v>1.50238798751873E-3</v>
          </cell>
          <cell r="G28">
            <v>4.3216659719251399E-3</v>
          </cell>
          <cell r="H28">
            <v>1.9932605420831901E-4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1.67649876923909E-2</v>
          </cell>
          <cell r="H30">
            <v>3.2712344951397299E-4</v>
          </cell>
        </row>
        <row r="31">
          <cell r="F31">
            <v>0</v>
          </cell>
          <cell r="G31">
            <v>6.0508899905282899E-3</v>
          </cell>
          <cell r="H31">
            <v>2.1863565810422099E-5</v>
          </cell>
        </row>
        <row r="32">
          <cell r="F32">
            <v>0</v>
          </cell>
          <cell r="G32">
            <v>3.5690472077869899E-2</v>
          </cell>
          <cell r="H32">
            <v>2.0674207578398E-2</v>
          </cell>
        </row>
        <row r="33">
          <cell r="F33">
            <v>3.8385715394243999E-2</v>
          </cell>
          <cell r="G33">
            <v>1.82629661732611E-4</v>
          </cell>
          <cell r="H33">
            <v>0.64607840283799001</v>
          </cell>
        </row>
        <row r="34">
          <cell r="F34">
            <v>0.19941412029575861</v>
          </cell>
          <cell r="G34">
            <v>0.47589360745448089</v>
          </cell>
          <cell r="H34">
            <v>4.1023012199836177</v>
          </cell>
        </row>
        <row r="35">
          <cell r="F35">
            <v>0.80189896581472997</v>
          </cell>
          <cell r="G35">
            <v>2.4343071407739001</v>
          </cell>
          <cell r="H35">
            <v>5.0488338537543402</v>
          </cell>
        </row>
        <row r="36">
          <cell r="F36">
            <v>0.400717581760554</v>
          </cell>
          <cell r="G36">
            <v>0.77069761712674201</v>
          </cell>
          <cell r="H36">
            <v>2.5511630480783549</v>
          </cell>
        </row>
        <row r="37">
          <cell r="F37">
            <v>0.11914213778799532</v>
          </cell>
          <cell r="G37">
            <v>0.2529190673239366</v>
          </cell>
          <cell r="H37">
            <v>0.2819120062859643</v>
          </cell>
        </row>
        <row r="38">
          <cell r="F38">
            <v>0.73026465707399402</v>
          </cell>
          <cell r="G38">
            <v>0.68418933578660102</v>
          </cell>
          <cell r="H38">
            <v>4.4920976586046502</v>
          </cell>
        </row>
        <row r="39">
          <cell r="F39">
            <v>6.81723213834184E-3</v>
          </cell>
          <cell r="G39">
            <v>7.9966172063806809E-3</v>
          </cell>
          <cell r="H39">
            <v>2.8770540514055299E-2</v>
          </cell>
        </row>
        <row r="40">
          <cell r="F40">
            <v>0</v>
          </cell>
          <cell r="G40">
            <v>1.70629605332136E-2</v>
          </cell>
          <cell r="H40">
            <v>9.75173248127794E-4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3.8134875399163402E-2</v>
          </cell>
          <cell r="G42">
            <v>1.9209355976755601E-2</v>
          </cell>
          <cell r="H42">
            <v>6.5664300622527594E-2</v>
          </cell>
        </row>
        <row r="43">
          <cell r="F43">
            <v>0</v>
          </cell>
          <cell r="G43">
            <v>3.63461080228209E-2</v>
          </cell>
          <cell r="H43">
            <v>5.9883858784111399E-2</v>
          </cell>
        </row>
        <row r="44">
          <cell r="F44">
            <v>6.9512356222808903E-4</v>
          </cell>
          <cell r="G44">
            <v>1.04127871514695E-5</v>
          </cell>
          <cell r="H44">
            <v>3.1656717273129601E-6</v>
          </cell>
        </row>
        <row r="45">
          <cell r="F45">
            <v>0</v>
          </cell>
          <cell r="G45">
            <v>3.3753766135537302E-3</v>
          </cell>
          <cell r="H45">
            <v>2.49286738572084E-2</v>
          </cell>
        </row>
        <row r="46">
          <cell r="F46">
            <v>2.1169297955108799E-3</v>
          </cell>
          <cell r="G46">
            <v>1.6982756762485701E-2</v>
          </cell>
          <cell r="H46">
            <v>3.0742073491129399E-2</v>
          </cell>
        </row>
        <row r="47">
          <cell r="F47">
            <v>3.5495337493092801E-3</v>
          </cell>
          <cell r="G47">
            <v>2.4061319613649299E-4</v>
          </cell>
          <cell r="H47">
            <v>2.6068474444564701E-3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3.7222688416222401E-3</v>
          </cell>
          <cell r="G50">
            <v>6.7557045847264604E-4</v>
          </cell>
          <cell r="H50">
            <v>2.4250242580810431E-3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1.0718349807981462E-2</v>
          </cell>
          <cell r="G53">
            <v>5.51046332581249E-3</v>
          </cell>
          <cell r="H53">
            <v>1.085351333081503E-2</v>
          </cell>
        </row>
        <row r="54">
          <cell r="F54">
            <v>4.5652371768782701E-2</v>
          </cell>
          <cell r="G54">
            <v>3.1136822033642202E-2</v>
          </cell>
          <cell r="H54">
            <v>4.3431992826868403E-2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2.14462284013136E-3</v>
          </cell>
          <cell r="G56">
            <v>5.7257370551312497E-4</v>
          </cell>
          <cell r="H56">
            <v>9.6177997560163903E-4</v>
          </cell>
        </row>
        <row r="57">
          <cell r="F57">
            <v>2.4505084652049099E-3</v>
          </cell>
          <cell r="G57">
            <v>5.5784008566407998E-4</v>
          </cell>
          <cell r="H57">
            <v>2.9818791429568701E-3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2.8575169477818701E-5</v>
          </cell>
          <cell r="G63">
            <v>3.2836421143712801E-5</v>
          </cell>
          <cell r="H63">
            <v>3.0029627303362301E-5</v>
          </cell>
        </row>
        <row r="64">
          <cell r="F64">
            <v>4.30446771729939E-2</v>
          </cell>
          <cell r="G64">
            <v>1.61575991040976E-2</v>
          </cell>
          <cell r="H64">
            <v>0.232069466139075</v>
          </cell>
        </row>
        <row r="65">
          <cell r="F65">
            <v>3.8663371651028997E-2</v>
          </cell>
          <cell r="G65">
            <v>8.8412899781804902E-3</v>
          </cell>
          <cell r="H65">
            <v>0.149990905202189</v>
          </cell>
        </row>
        <row r="66">
          <cell r="F66">
            <v>4.9196959268812297E-2</v>
          </cell>
          <cell r="G66">
            <v>0.11085638320175201</v>
          </cell>
          <cell r="H66">
            <v>0.14529818726261901</v>
          </cell>
        </row>
        <row r="67">
          <cell r="F67">
            <v>0.13423303288236191</v>
          </cell>
          <cell r="G67">
            <v>0.236859059267787</v>
          </cell>
          <cell r="H67">
            <v>0.341763647168702</v>
          </cell>
        </row>
        <row r="68">
          <cell r="F68">
            <v>2.6408454893089101E-2</v>
          </cell>
          <cell r="G68">
            <v>7.7698991786567797E-3</v>
          </cell>
          <cell r="H68">
            <v>2.7475271315667699E-2</v>
          </cell>
        </row>
        <row r="69">
          <cell r="F69">
            <v>8.5263942673074203E-2</v>
          </cell>
          <cell r="G69">
            <v>0.146677284943243</v>
          </cell>
          <cell r="H69">
            <v>0.21076872675031799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0.12961874319171346</v>
          </cell>
        </row>
      </sheetData>
      <sheetData sheetId="67">
        <row r="5">
          <cell r="F5">
            <v>6.085537410143122E-3</v>
          </cell>
          <cell r="G5">
            <v>9.7479869916862506E-3</v>
          </cell>
          <cell r="H5">
            <v>1.0689521927709292E-2</v>
          </cell>
        </row>
        <row r="12">
          <cell r="F12">
            <v>4.8337903850741333E-3</v>
          </cell>
          <cell r="G12">
            <v>4.5226673649568601E-3</v>
          </cell>
          <cell r="H12">
            <v>4.5376790814805864E-3</v>
          </cell>
        </row>
        <row r="19">
          <cell r="F19">
            <v>4.3848592201058123</v>
          </cell>
          <cell r="G19">
            <v>5.0838778608006203</v>
          </cell>
          <cell r="H19">
            <v>9.3768101138367133</v>
          </cell>
        </row>
        <row r="20">
          <cell r="F20">
            <v>7.5605097248783553</v>
          </cell>
          <cell r="G20">
            <v>7.3966601073408924</v>
          </cell>
          <cell r="H20">
            <v>7.0431732490410761</v>
          </cell>
        </row>
        <row r="21">
          <cell r="F21">
            <v>3.5848970427364922E-2</v>
          </cell>
          <cell r="G21">
            <v>4.0272700412737124E-2</v>
          </cell>
          <cell r="H21">
            <v>4.381839398910975E-2</v>
          </cell>
        </row>
        <row r="28">
          <cell r="F28">
            <v>8.4302395752229877</v>
          </cell>
          <cell r="G28">
            <v>8.4311154634918548</v>
          </cell>
          <cell r="H28">
            <v>9.0693626064799062</v>
          </cell>
        </row>
        <row r="29">
          <cell r="F29">
            <v>0</v>
          </cell>
          <cell r="G29">
            <v>0</v>
          </cell>
          <cell r="H29">
            <v>7.0143951374863081E-2</v>
          </cell>
        </row>
        <row r="30">
          <cell r="F30">
            <v>0</v>
          </cell>
          <cell r="G30">
            <v>0</v>
          </cell>
          <cell r="H30">
            <v>2.5753608527735509E-2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2.8006949452318031</v>
          </cell>
          <cell r="G38">
            <v>3.1070218112088162</v>
          </cell>
          <cell r="H38">
            <v>3.5870638463912479</v>
          </cell>
        </row>
        <row r="39">
          <cell r="F39">
            <v>2.5560557785610598</v>
          </cell>
          <cell r="G39">
            <v>2.8356251608824361</v>
          </cell>
          <cell r="H39">
            <v>3.2737357876999882</v>
          </cell>
        </row>
      </sheetData>
      <sheetData sheetId="68">
        <row r="3">
          <cell r="F3">
            <v>54.468296459699019</v>
          </cell>
          <cell r="G3">
            <v>54.992470884297504</v>
          </cell>
          <cell r="H3">
            <v>56.365885736964565</v>
          </cell>
        </row>
        <row r="6">
          <cell r="F6">
            <v>6.1461746069743093</v>
          </cell>
          <cell r="G6">
            <v>7.0528765357420049</v>
          </cell>
          <cell r="H6">
            <v>8.2315156413835311</v>
          </cell>
        </row>
        <row r="11">
          <cell r="F11">
            <v>69.197270138422624</v>
          </cell>
          <cell r="G11">
            <v>69.340625182844946</v>
          </cell>
          <cell r="H11">
            <v>72.359929820870732</v>
          </cell>
        </row>
        <row r="18">
          <cell r="F18">
            <v>2.0150877371981984E-2</v>
          </cell>
          <cell r="G18">
            <v>0.2846375921775226</v>
          </cell>
          <cell r="H18">
            <v>2.9311514779584283E-2</v>
          </cell>
        </row>
        <row r="19">
          <cell r="F19">
            <v>14.171744873266929</v>
          </cell>
          <cell r="G19">
            <v>14.915534382578121</v>
          </cell>
          <cell r="H19">
            <v>20.564455124999057</v>
          </cell>
        </row>
        <row r="21">
          <cell r="F21">
            <v>9.9688721014884614</v>
          </cell>
          <cell r="G21">
            <v>9.5420703393870259</v>
          </cell>
          <cell r="H21">
            <v>5.4014591318339562</v>
          </cell>
        </row>
        <row r="22">
          <cell r="F22">
            <v>0.19582344982319388</v>
          </cell>
          <cell r="G22">
            <v>0.1394345520205536</v>
          </cell>
          <cell r="H22">
            <v>0.12992780677304369</v>
          </cell>
        </row>
        <row r="23">
          <cell r="F23">
            <v>8.147047427501068</v>
          </cell>
          <cell r="G23">
            <v>9.4602293141542884</v>
          </cell>
          <cell r="H23">
            <v>9.6733077585008633</v>
          </cell>
        </row>
        <row r="24">
          <cell r="F24">
            <v>5.706295157246549</v>
          </cell>
          <cell r="G24">
            <v>5.7767009187946652</v>
          </cell>
          <cell r="H24">
            <v>7.6754609838652605</v>
          </cell>
        </row>
        <row r="33">
          <cell r="F33">
            <v>15.902890898923433</v>
          </cell>
          <cell r="G33">
            <v>15.862991054194984</v>
          </cell>
          <cell r="H33">
            <v>16.485633775076668</v>
          </cell>
        </row>
        <row r="34">
          <cell r="F34">
            <v>4.3800583858378355</v>
          </cell>
          <cell r="G34">
            <v>4.2085694330943859</v>
          </cell>
          <cell r="H34">
            <v>2.6640762163960039E-4</v>
          </cell>
        </row>
        <row r="35">
          <cell r="F35">
            <v>3.4408958969620276E-2</v>
          </cell>
          <cell r="G35">
            <v>0.14128657627003074</v>
          </cell>
          <cell r="H35">
            <v>0</v>
          </cell>
        </row>
        <row r="36">
          <cell r="F36">
            <v>0.51667667397595018</v>
          </cell>
          <cell r="G36">
            <v>0.57428150481772688</v>
          </cell>
          <cell r="H36">
            <v>0.57420299700560262</v>
          </cell>
        </row>
        <row r="37">
          <cell r="F37">
            <v>9.1396804229916917</v>
          </cell>
          <cell r="G37">
            <v>5.3586859654249963</v>
          </cell>
          <cell r="H37">
            <v>0.47871471404782079</v>
          </cell>
        </row>
        <row r="38">
          <cell r="F38">
            <v>2.2512396976588875</v>
          </cell>
          <cell r="G38">
            <v>1.9217933992817291</v>
          </cell>
          <cell r="H38">
            <v>1.1117931126217389</v>
          </cell>
        </row>
        <row r="39">
          <cell r="F39">
            <v>10.859531981994374</v>
          </cell>
          <cell r="G39">
            <v>11.826430718222365</v>
          </cell>
          <cell r="H39">
            <v>12.523953543847227</v>
          </cell>
        </row>
        <row r="55">
          <cell r="F55">
            <v>11.349152699322733</v>
          </cell>
          <cell r="G55">
            <v>11.349183384620307</v>
          </cell>
          <cell r="H55">
            <v>11.349139330286949</v>
          </cell>
        </row>
        <row r="56">
          <cell r="F56">
            <v>8.1214340937963012</v>
          </cell>
          <cell r="G56">
            <v>8.2001537920237517</v>
          </cell>
          <cell r="H56">
            <v>10.772310517498168</v>
          </cell>
        </row>
        <row r="57">
          <cell r="F57">
            <v>3.8532177196217501</v>
          </cell>
          <cell r="G57">
            <v>3.7786419589532128</v>
          </cell>
          <cell r="H57">
            <v>0.45746632098223294</v>
          </cell>
        </row>
        <row r="58">
          <cell r="F58">
            <v>2.4019603920730541E-2</v>
          </cell>
          <cell r="G58">
            <v>9.9660018736472983E-2</v>
          </cell>
          <cell r="H58">
            <v>0</v>
          </cell>
        </row>
        <row r="59">
          <cell r="F59">
            <v>9.4118051149757775</v>
          </cell>
          <cell r="G59">
            <v>6.0327288253543401</v>
          </cell>
          <cell r="H59">
            <v>1.3105127808810073</v>
          </cell>
        </row>
        <row r="60">
          <cell r="F60">
            <v>0.14740087151561992</v>
          </cell>
          <cell r="G60">
            <v>8.3384643883494022E-2</v>
          </cell>
          <cell r="H60">
            <v>5.06120635147791E-2</v>
          </cell>
        </row>
        <row r="61">
          <cell r="F61">
            <v>1.3551465032657894E-2</v>
          </cell>
          <cell r="G61">
            <v>0.19213037471982777</v>
          </cell>
          <cell r="H61">
            <v>1.9931830050117321E-2</v>
          </cell>
        </row>
        <row r="62">
          <cell r="F62">
            <v>6.1385419338461755</v>
          </cell>
          <cell r="G62">
            <v>6.9228330102825435</v>
          </cell>
          <cell r="H62">
            <v>10.381460105310794</v>
          </cell>
        </row>
        <row r="63">
          <cell r="F63">
            <v>7.1733610253043372</v>
          </cell>
          <cell r="G63">
            <v>7.2205777219390175</v>
          </cell>
          <cell r="H63">
            <v>8.6094093624430954</v>
          </cell>
        </row>
        <row r="64">
          <cell r="F64">
            <v>3.817232812272314</v>
          </cell>
          <cell r="G64">
            <v>4.5562494932300579</v>
          </cell>
          <cell r="H64">
            <v>6.640016744594841</v>
          </cell>
        </row>
        <row r="65">
          <cell r="F65">
            <v>3.0244959991544516</v>
          </cell>
          <cell r="G65">
            <v>3.0249277807523169</v>
          </cell>
          <cell r="H65">
            <v>3.026857486478312</v>
          </cell>
        </row>
        <row r="66">
          <cell r="F66">
            <v>5.2635644695859076</v>
          </cell>
          <cell r="G66">
            <v>5.0382131391963494</v>
          </cell>
          <cell r="H66">
            <v>2.9383937677176712</v>
          </cell>
        </row>
        <row r="67">
          <cell r="F67">
            <v>0.19582344982319388</v>
          </cell>
          <cell r="G67">
            <v>0.1394345520205536</v>
          </cell>
          <cell r="H67">
            <v>0.12992780677304369</v>
          </cell>
        </row>
        <row r="68">
          <cell r="F68">
            <v>7.7211272391980001</v>
          </cell>
          <cell r="G68">
            <v>8.4085922406561036</v>
          </cell>
          <cell r="H68">
            <v>9.0172465515699987</v>
          </cell>
        </row>
        <row r="69">
          <cell r="F69">
            <v>6.3309631404905984</v>
          </cell>
          <cell r="G69">
            <v>7.4949721880637936</v>
          </cell>
          <cell r="H69">
            <v>7.8220663424786503</v>
          </cell>
        </row>
        <row r="70">
          <cell r="F70">
            <v>4.9745447726281879</v>
          </cell>
          <cell r="G70">
            <v>5.5312446425346762</v>
          </cell>
          <cell r="H70">
            <v>6.1877607231226035</v>
          </cell>
        </row>
        <row r="71">
          <cell r="F71">
            <v>77.560236410488741</v>
          </cell>
          <cell r="G71">
            <v>78.072927766966814</v>
          </cell>
          <cell r="H71">
            <v>78.713111733702277</v>
          </cell>
        </row>
      </sheetData>
      <sheetData sheetId="69">
        <row r="3">
          <cell r="F3">
            <v>54.155247707623516</v>
          </cell>
          <cell r="G3">
            <v>52.406712418175182</v>
          </cell>
          <cell r="H3">
            <v>48.9413515180849</v>
          </cell>
        </row>
        <row r="6">
          <cell r="F6">
            <v>6.8369365500768557</v>
          </cell>
          <cell r="G6">
            <v>8.952885480001024</v>
          </cell>
          <cell r="H6">
            <v>12.976531448748775</v>
          </cell>
        </row>
        <row r="11">
          <cell r="F11">
            <v>60.176108122498704</v>
          </cell>
          <cell r="G11">
            <v>59.713840998500821</v>
          </cell>
          <cell r="H11">
            <v>56.236203987042487</v>
          </cell>
        </row>
        <row r="12">
          <cell r="F12">
            <v>8.9255998207108131</v>
          </cell>
          <cell r="G12">
            <v>3.6094235712439833</v>
          </cell>
          <cell r="H12">
            <v>2.3535699042810958E-4</v>
          </cell>
        </row>
        <row r="13">
          <cell r="F13">
            <v>1.9899042168255235E-2</v>
          </cell>
          <cell r="G13">
            <v>8.6486453131988383E-3</v>
          </cell>
          <cell r="H13">
            <v>0.20398410449720039</v>
          </cell>
        </row>
        <row r="14">
          <cell r="F14">
            <v>10.809475521743575</v>
          </cell>
          <cell r="G14">
            <v>5.813846638435149</v>
          </cell>
          <cell r="H14">
            <v>3.0993644413225816</v>
          </cell>
        </row>
        <row r="15">
          <cell r="F15">
            <v>2.2153377752850954E-2</v>
          </cell>
          <cell r="G15">
            <v>0.13041415189796879</v>
          </cell>
          <cell r="H15">
            <v>1.0029913208718041E-2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7.8471598973951107</v>
          </cell>
          <cell r="G17">
            <v>8.2320956438641506</v>
          </cell>
          <cell r="H17">
            <v>7.5787678691625118</v>
          </cell>
        </row>
        <row r="19">
          <cell r="F19">
            <v>0.89873180611718417</v>
          </cell>
          <cell r="G19">
            <v>1.1060759037806036</v>
          </cell>
          <cell r="H19">
            <v>1.266719222975748</v>
          </cell>
        </row>
        <row r="20">
          <cell r="F20">
            <v>3.635640668181693E-2</v>
          </cell>
          <cell r="G20">
            <v>2.8479062900986306E-2</v>
          </cell>
          <cell r="H20">
            <v>1.7384937972191296E-2</v>
          </cell>
        </row>
        <row r="21">
          <cell r="F21">
            <v>15.800167701988507</v>
          </cell>
          <cell r="G21">
            <v>21.032677053354309</v>
          </cell>
          <cell r="H21">
            <v>23.08383599947507</v>
          </cell>
        </row>
        <row r="28">
          <cell r="F28">
            <v>6.0208604148751972</v>
          </cell>
          <cell r="G28">
            <v>7.3071285803256325</v>
          </cell>
          <cell r="H28">
            <v>7.2948524689575853</v>
          </cell>
        </row>
        <row r="47">
          <cell r="F47">
            <v>19.289436425132287</v>
          </cell>
          <cell r="G47">
            <v>25.291328835479025</v>
          </cell>
          <cell r="H47">
            <v>27.302236102962514</v>
          </cell>
        </row>
        <row r="48">
          <cell r="F48">
            <v>7.3080588960531889</v>
          </cell>
          <cell r="G48">
            <v>2.9557976870910507</v>
          </cell>
          <cell r="H48">
            <v>0.16900573333426799</v>
          </cell>
        </row>
        <row r="49">
          <cell r="F49">
            <v>7.8056203180821901</v>
          </cell>
          <cell r="G49">
            <v>3.248443417528962</v>
          </cell>
          <cell r="H49">
            <v>0.97395230672236799</v>
          </cell>
        </row>
        <row r="50">
          <cell r="F50">
            <v>3.8470057701941665</v>
          </cell>
          <cell r="G50">
            <v>4.8374545173807189</v>
          </cell>
          <cell r="H50">
            <v>4.7786552568973715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6.4649612811699289</v>
          </cell>
          <cell r="G52">
            <v>6.7820944515398534</v>
          </cell>
          <cell r="H52">
            <v>6.24384382040882</v>
          </cell>
        </row>
        <row r="53">
          <cell r="F53">
            <v>6.4496391282075889</v>
          </cell>
          <cell r="G53">
            <v>5.4408573765553578</v>
          </cell>
          <cell r="H53">
            <v>3.5390130138828138</v>
          </cell>
        </row>
        <row r="54">
          <cell r="F54">
            <v>0.90296054971801365</v>
          </cell>
          <cell r="G54">
            <v>0.97693871890060668</v>
          </cell>
          <cell r="H54">
            <v>0.81884932433895097</v>
          </cell>
        </row>
        <row r="55">
          <cell r="F55">
            <v>0.89873180611718417</v>
          </cell>
          <cell r="G55">
            <v>1.1060759037806036</v>
          </cell>
          <cell r="H55">
            <v>1.266719222975748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6.8369365500768557</v>
          </cell>
          <cell r="G58">
            <v>8.952885480001024</v>
          </cell>
          <cell r="H58">
            <v>12.976531448748775</v>
          </cell>
        </row>
        <row r="59">
          <cell r="F59">
            <v>60.057012701679149</v>
          </cell>
          <cell r="G59">
            <v>59.806890017150344</v>
          </cell>
          <cell r="H59">
            <v>58.227571572385052</v>
          </cell>
        </row>
      </sheetData>
      <sheetData sheetId="70">
        <row r="3">
          <cell r="F3">
            <v>45.903822144532541</v>
          </cell>
          <cell r="G3">
            <v>44.400087151694535</v>
          </cell>
          <cell r="H3">
            <v>40.816863458712575</v>
          </cell>
        </row>
        <row r="10">
          <cell r="F10">
            <v>15.235632504133406</v>
          </cell>
          <cell r="G10">
            <v>19.71621556660023</v>
          </cell>
          <cell r="H10">
            <v>28.022696913642132</v>
          </cell>
        </row>
        <row r="15">
          <cell r="F15">
            <v>71.835441168203033</v>
          </cell>
          <cell r="G15">
            <v>72.467756999843459</v>
          </cell>
          <cell r="H15">
            <v>67.23525180404468</v>
          </cell>
        </row>
        <row r="16">
          <cell r="F16">
            <v>14.444027100038442</v>
          </cell>
          <cell r="G16">
            <v>5.1921005358933199</v>
          </cell>
          <cell r="H16">
            <v>3.2878461584746839E-4</v>
          </cell>
        </row>
        <row r="17">
          <cell r="F17">
            <v>2.013444039546293E-2</v>
          </cell>
          <cell r="G17">
            <v>9.0950099223012851E-3</v>
          </cell>
          <cell r="H17">
            <v>0.44815588528860939</v>
          </cell>
        </row>
        <row r="18">
          <cell r="F18">
            <v>22.480260090995845</v>
          </cell>
          <cell r="G18">
            <v>12.720102093708963</v>
          </cell>
          <cell r="H18">
            <v>7.3930299157671691</v>
          </cell>
        </row>
        <row r="19">
          <cell r="F19">
            <v>2.6312535515908106E-2</v>
          </cell>
          <cell r="G19">
            <v>0.17620469408338368</v>
          </cell>
          <cell r="H19">
            <v>9.9309937061611234E-3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11.003846816089419</v>
          </cell>
          <cell r="G21">
            <v>11.460208660372713</v>
          </cell>
          <cell r="H21">
            <v>10.785857482018965</v>
          </cell>
        </row>
        <row r="22">
          <cell r="F22">
            <v>14.842420885851459</v>
          </cell>
          <cell r="G22">
            <v>12.848794094183695</v>
          </cell>
          <cell r="H22">
            <v>8.1074022076364116</v>
          </cell>
        </row>
        <row r="23">
          <cell r="F23">
            <v>1.4944581856519314</v>
          </cell>
          <cell r="G23">
            <v>1.7616459333011334</v>
          </cell>
          <cell r="H23">
            <v>1.9832675040977492</v>
          </cell>
        </row>
        <row r="24">
          <cell r="F24">
            <v>6.8012248883794021E-2</v>
          </cell>
          <cell r="G24">
            <v>5.8125858214779322E-2</v>
          </cell>
          <cell r="H24">
            <v>3.3583306927564317E-2</v>
          </cell>
        </row>
        <row r="25">
          <cell r="F25">
            <v>54.661592511462217</v>
          </cell>
          <cell r="G25">
            <v>65.44055951440933</v>
          </cell>
          <cell r="H25">
            <v>69.576645080745436</v>
          </cell>
        </row>
        <row r="26">
          <cell r="F26">
            <v>190.8765059830875</v>
          </cell>
          <cell r="G26">
            <v>182.13459339393307</v>
          </cell>
          <cell r="H26">
            <v>165.57345296484863</v>
          </cell>
        </row>
        <row r="102">
          <cell r="F102">
            <v>2.8362774627388294E-2</v>
          </cell>
          <cell r="G102">
            <v>1.8459601467632127E-2</v>
          </cell>
          <cell r="H102">
            <v>1.3695064317327308E-2</v>
          </cell>
        </row>
        <row r="104">
          <cell r="F104">
            <v>59.897053617358317</v>
          </cell>
          <cell r="G104">
            <v>68.662866264177254</v>
          </cell>
          <cell r="H104">
            <v>68.290873244983715</v>
          </cell>
        </row>
        <row r="105">
          <cell r="F105">
            <v>10.515162125770358</v>
          </cell>
          <cell r="G105">
            <v>3.5829554629711273</v>
          </cell>
          <cell r="H105">
            <v>0.34128148832393157</v>
          </cell>
        </row>
        <row r="106">
          <cell r="F106">
            <v>13.441225876237134</v>
          </cell>
          <cell r="G106">
            <v>5.3717180380232623</v>
          </cell>
          <cell r="H106">
            <v>1.8770861230869578</v>
          </cell>
        </row>
        <row r="107">
          <cell r="F107">
            <v>6.717581866352015</v>
          </cell>
          <cell r="G107">
            <v>7.8937400850479067</v>
          </cell>
          <cell r="H107">
            <v>7.3621898759219606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7.4418830963535427</v>
          </cell>
          <cell r="G110">
            <v>7.622146252189423</v>
          </cell>
          <cell r="H110">
            <v>6.9499141188234441</v>
          </cell>
        </row>
        <row r="111">
          <cell r="F111">
            <v>8.0022677287049895</v>
          </cell>
          <cell r="G111">
            <v>6.6627541742265528</v>
          </cell>
          <cell r="H111">
            <v>3.9518178242220068</v>
          </cell>
        </row>
        <row r="112">
          <cell r="F112">
            <v>0.64570979135350548</v>
          </cell>
          <cell r="G112">
            <v>0.67294995763971699</v>
          </cell>
          <cell r="H112">
            <v>0.55546197025898914</v>
          </cell>
        </row>
        <row r="113">
          <cell r="F113">
            <v>4.3112598687158735E-2</v>
          </cell>
          <cell r="G113">
            <v>4.3681130095953806E-2</v>
          </cell>
          <cell r="H113">
            <v>4.3272747087335674E-2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121.96799197957783</v>
          </cell>
          <cell r="G116">
            <v>120.24748653243904</v>
          </cell>
          <cell r="H116">
            <v>117.40828937066779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24.222610947541185</v>
          </cell>
          <cell r="G224">
            <v>26.859765788522132</v>
          </cell>
          <cell r="H224">
            <v>28.73968684780516</v>
          </cell>
        </row>
        <row r="231">
          <cell r="F231">
            <v>1.8653932527618251</v>
          </cell>
          <cell r="G231">
            <v>1.7339836102688306</v>
          </cell>
          <cell r="H231">
            <v>1.5729541778372074</v>
          </cell>
        </row>
        <row r="233">
          <cell r="F233">
            <v>72.037838767313588</v>
          </cell>
          <cell r="G233">
            <v>84.008961162451612</v>
          </cell>
          <cell r="H233">
            <v>86.501962408357556</v>
          </cell>
        </row>
        <row r="234">
          <cell r="F234">
            <v>11.809808955022625</v>
          </cell>
          <cell r="G234">
            <v>4.1808162750241751</v>
          </cell>
          <cell r="H234">
            <v>0.37374835521581201</v>
          </cell>
        </row>
        <row r="235">
          <cell r="F235">
            <v>15.540290461461911</v>
          </cell>
          <cell r="G235">
            <v>6.5081776372180258</v>
          </cell>
          <cell r="H235">
            <v>2.3186468302359651</v>
          </cell>
        </row>
        <row r="236">
          <cell r="F236">
            <v>9.2269173911285147</v>
          </cell>
          <cell r="G236">
            <v>11.228423309074222</v>
          </cell>
          <cell r="H236">
            <v>11.114980607995076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8.9542047917476388</v>
          </cell>
          <cell r="G239">
            <v>9.3015413867775081</v>
          </cell>
          <cell r="H239">
            <v>8.7162935614057311</v>
          </cell>
        </row>
        <row r="240">
          <cell r="F240">
            <v>9.2000257746839722</v>
          </cell>
          <cell r="G240">
            <v>7.7902031070903615</v>
          </cell>
          <cell r="H240">
            <v>4.7884130100061064</v>
          </cell>
        </row>
        <row r="241">
          <cell r="F241">
            <v>0.82603284321358228</v>
          </cell>
          <cell r="G241">
            <v>0.87728433315509291</v>
          </cell>
          <cell r="H241">
            <v>0.75501284967962157</v>
          </cell>
        </row>
        <row r="242">
          <cell r="F242">
            <v>1.4944581856519314</v>
          </cell>
          <cell r="G242">
            <v>1.7616459333011334</v>
          </cell>
          <cell r="H242">
            <v>1.9832675040977492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15.235632504133406</v>
          </cell>
          <cell r="G244">
            <v>19.71621556660023</v>
          </cell>
          <cell r="H244">
            <v>28.022696913642132</v>
          </cell>
        </row>
        <row r="245">
          <cell r="F245">
            <v>146.19060292711899</v>
          </cell>
          <cell r="G245">
            <v>147.10725232096118</v>
          </cell>
          <cell r="H245">
            <v>146.14797621847296</v>
          </cell>
        </row>
      </sheetData>
      <sheetData sheetId="71">
        <row r="21">
          <cell r="F21">
            <v>17.314606070704105</v>
          </cell>
          <cell r="G21">
            <v>7.1547968859337203</v>
          </cell>
          <cell r="H21">
            <v>0.16131026091340084</v>
          </cell>
        </row>
        <row r="22">
          <cell r="F22">
            <v>36.357372541811387</v>
          </cell>
          <cell r="G22">
            <v>19.431636329432088</v>
          </cell>
          <cell r="H22">
            <v>6.3911627384822062E-2</v>
          </cell>
        </row>
        <row r="23">
          <cell r="F23">
            <v>2.4814868141905255</v>
          </cell>
          <cell r="G23">
            <v>2.0977397458771034</v>
          </cell>
          <cell r="H23">
            <v>-7.5714665159987149E-5</v>
          </cell>
        </row>
        <row r="24">
          <cell r="F24">
            <v>7.8181519871739352E-2</v>
          </cell>
          <cell r="G24">
            <v>4.1819582615504787E-2</v>
          </cell>
          <cell r="H24">
            <v>6.8206312419080428E-3</v>
          </cell>
        </row>
        <row r="25">
          <cell r="F25">
            <v>1.0595249383312273</v>
          </cell>
          <cell r="G25">
            <v>0.43293095387220426</v>
          </cell>
          <cell r="H25">
            <v>0.90710239068257159</v>
          </cell>
        </row>
        <row r="26">
          <cell r="F26">
            <v>2.9785407342965939</v>
          </cell>
          <cell r="G26">
            <v>2.9885598361917558</v>
          </cell>
          <cell r="H26">
            <v>3.0316532235400242</v>
          </cell>
        </row>
        <row r="27">
          <cell r="F27">
            <v>6.0847236998627305E-3</v>
          </cell>
          <cell r="G27">
            <v>1.6193522103840789E-2</v>
          </cell>
          <cell r="H27">
            <v>1.9274671521265581E-3</v>
          </cell>
        </row>
        <row r="28">
          <cell r="F28">
            <v>6.9004786698804305E-2</v>
          </cell>
          <cell r="G28">
            <v>2.2893648424116401E-2</v>
          </cell>
          <cell r="H28">
            <v>1.6908509023782601</v>
          </cell>
        </row>
        <row r="32">
          <cell r="F32">
            <v>1.2391561812511336</v>
          </cell>
          <cell r="G32">
            <v>0.97177333934933152</v>
          </cell>
          <cell r="H32">
            <v>0.83181433225892343</v>
          </cell>
        </row>
      </sheetData>
      <sheetData sheetId="72">
        <row r="11">
          <cell r="F11">
            <v>65.918581426409872</v>
          </cell>
          <cell r="G11">
            <v>52.510120397797863</v>
          </cell>
          <cell r="H11">
            <v>0</v>
          </cell>
        </row>
        <row r="12">
          <cell r="F12">
            <v>16.479645964589771</v>
          </cell>
          <cell r="G12">
            <v>27.777731298943014</v>
          </cell>
          <cell r="H12">
            <v>75.890510491740613</v>
          </cell>
        </row>
        <row r="13">
          <cell r="F13">
            <v>4.6651452294015298E-3</v>
          </cell>
          <cell r="G13">
            <v>0.29788616303993576</v>
          </cell>
          <cell r="H13">
            <v>0.29777175571733133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2.2604841025642863</v>
          </cell>
          <cell r="G53">
            <v>2.3502678903661662</v>
          </cell>
          <cell r="H53">
            <v>2.3412953670536583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4.0286690740429147</v>
          </cell>
          <cell r="G55">
            <v>3.8200492856551693</v>
          </cell>
          <cell r="H55">
            <v>3.1139971049228632</v>
          </cell>
        </row>
        <row r="56">
          <cell r="F56">
            <v>1.3789025985332459</v>
          </cell>
          <cell r="G56">
            <v>0.65196131097072596</v>
          </cell>
          <cell r="H56">
            <v>0.17683621373351183</v>
          </cell>
        </row>
        <row r="57">
          <cell r="F57">
            <v>2.4283079683957505</v>
          </cell>
          <cell r="G57">
            <v>1.1507545114415412</v>
          </cell>
          <cell r="H57">
            <v>0.4203177201842746</v>
          </cell>
        </row>
        <row r="58">
          <cell r="F58">
            <v>4.1894870398399418</v>
          </cell>
          <cell r="G58">
            <v>2.1393016149603086</v>
          </cell>
          <cell r="H58">
            <v>1.7267302599466263E-2</v>
          </cell>
        </row>
        <row r="59">
          <cell r="F59">
            <v>0</v>
          </cell>
          <cell r="G59">
            <v>-1.2169570471668967</v>
          </cell>
          <cell r="H59">
            <v>-4.305093453053237</v>
          </cell>
        </row>
        <row r="60">
          <cell r="F60">
            <v>0</v>
          </cell>
          <cell r="G60">
            <v>-0.34285989204221562</v>
          </cell>
          <cell r="H60">
            <v>-1.7615231777863045</v>
          </cell>
        </row>
        <row r="61">
          <cell r="F61">
            <v>0</v>
          </cell>
          <cell r="G61">
            <v>0</v>
          </cell>
          <cell r="H61">
            <v>-1.8735190342872635E-3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-3.1165895783245661E-4</v>
          </cell>
          <cell r="H63">
            <v>-1.3033344048505216E-3</v>
          </cell>
        </row>
        <row r="77">
          <cell r="B77">
            <v>0</v>
          </cell>
          <cell r="C77">
            <v>1.907580101828005</v>
          </cell>
        </row>
        <row r="78">
          <cell r="B78">
            <v>0</v>
          </cell>
          <cell r="C78">
            <v>1.708826646948116E-2</v>
          </cell>
        </row>
        <row r="79">
          <cell r="B79">
            <v>0</v>
          </cell>
          <cell r="C79">
            <v>4.1437243074914347</v>
          </cell>
        </row>
      </sheetData>
      <sheetData sheetId="75">
        <row r="99">
          <cell r="J99">
            <v>16.167297029839567</v>
          </cell>
          <cell r="K99">
            <v>7.7133949066387215</v>
          </cell>
          <cell r="L99">
            <v>2.0529651495136525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423.00398281720209</v>
      </c>
      <c r="K2" s="3">
        <f t="shared" si="0"/>
        <v>452.22188436374194</v>
      </c>
      <c r="L2" s="3">
        <f t="shared" ref="L2" si="1">L3+L8+L11+L12+L16+L17+L18+L19</f>
        <v>503.75761468099057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51.331848745318894</v>
      </c>
      <c r="K3" s="1">
        <f t="shared" si="4"/>
        <v>51.3320802251909</v>
      </c>
      <c r="L3" s="1">
        <f t="shared" ref="L3" si="5">SUM(L4:L7)</f>
        <v>51.332341061988785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15.849116103409907</v>
      </c>
      <c r="K4" s="1" cm="1">
        <f t="array" ref="K4">SUMPRODUCT(("RNWWOD1"=[2]OUT_PrimaryEnergyCons!$A$1:$A$1000)*1,[2]OUT_PrimaryEnergyCons!I$1:I$1000)</f>
        <v>16.266425287894123</v>
      </c>
      <c r="L4" s="1" cm="1">
        <f t="array" ref="L4">SUMPRODUCT(("RNWWOD1"=[2]OUT_PrimaryEnergyCons!$A$1:$A$1000)*1,[2]OUT_PrimaryEnergyCons!J$1:J$1000)</f>
        <v>16.957033412467162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7.6690141258623212</v>
      </c>
      <c r="K5" s="1" cm="1">
        <f t="array" ref="K5">SUMPRODUCT(("RNWWOD2"=[2]OUT_PrimaryEnergyCons!$A$1:$A$1000)*1,[2]OUT_PrimaryEnergyCons!I$1:I$1000)</f>
        <v>7.6690647993609353</v>
      </c>
      <c r="L5" s="1" cm="1">
        <f t="array" ref="L5">SUMPRODUCT(("RNWWOD2"=[2]OUT_PrimaryEnergyCons!$A$1:$A$1000)*1,[2]OUT_PrimaryEnergyCons!J$1:J$1000)</f>
        <v>7.6690761014539675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4.8053538972605621</v>
      </c>
      <c r="K6" s="1" cm="1">
        <f t="array" ref="K6">SUMPRODUCT(("RNWWOD3"=[2]OUT_PrimaryEnergyCons!$A$1:$A$1000)*1,[2]OUT_PrimaryEnergyCons!I$1:I$1000)</f>
        <v>4.8054200055014977</v>
      </c>
      <c r="L6" s="1" cm="1">
        <f t="array" ref="L6">SUMPRODUCT(("RNWWOD3"=[2]OUT_PrimaryEnergyCons!$A$1:$A$1000)*1,[2]OUT_PrimaryEnergyCons!J$1:J$1000)</f>
        <v>4.805389504272541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23.008364618786107</v>
      </c>
      <c r="K7" s="1" cm="1">
        <f t="array" ref="K7">SUMPRODUCT(("RNWWOD4"=[2]OUT_PrimaryEnergyCons!$A$1:$A$1000)*1+("RNWWOD5"=[2]OUT_PrimaryEnergyCons!$A$1:$A$1000)*1,[2]OUT_PrimaryEnergyCons!I$1:I$1000)</f>
        <v>22.591170132434343</v>
      </c>
      <c r="L7" s="1" cm="1">
        <f t="array" ref="L7">SUMPRODUCT(("RNWWOD4"=[2]OUT_PrimaryEnergyCons!$A$1:$A$1000)*1+("RNWWOD5"=[2]OUT_PrimaryEnergyCons!$A$1:$A$1000)*1,[2]OUT_PrimaryEnergyCons!J$1:J$1000)</f>
        <v>21.900842043795116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72.080300663451027</v>
      </c>
      <c r="K8" s="1">
        <f t="shared" si="9"/>
        <v>72.321964443334281</v>
      </c>
      <c r="L8" s="1">
        <f t="shared" ref="L8" si="10">SUM(L9:L10)</f>
        <v>73.177897321783831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34.937738841622867</v>
      </c>
      <c r="K9" s="1" cm="1">
        <f t="array" ref="K9">SUMPRODUCT(("RNNWWST1"=[2]OUT_PrimaryEnergyCons!$A$1:$A$1000)*1,[2]OUT_PrimaryEnergyCons!I$1:I$1000)</f>
        <v>35.176282190459887</v>
      </c>
      <c r="L9" s="1" cm="1">
        <f t="array" ref="L9">SUMPRODUCT(("RNNWWST1"=[2]OUT_PrimaryEnergyCons!$A$1:$A$1000)*1,[2]OUT_PrimaryEnergyCons!J$1:J$1000)</f>
        <v>35.853385754505211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37.14256182182816</v>
      </c>
      <c r="K10" s="1" cm="1">
        <f t="array" ref="K10">SUMPRODUCT(("RNWWST1"=[2]OUT_PrimaryEnergyCons!$A$1:$A$1000)*1,[2]OUT_PrimaryEnergyCons!I$1:I$1000)</f>
        <v>37.145682252874387</v>
      </c>
      <c r="L10" s="1" cm="1">
        <f t="array" ref="L10">SUMPRODUCT(("RNWWST1"=[2]OUT_PrimaryEnergyCons!$A$1:$A$1000)*1,[2]OUT_PrimaryEnergyCons!J$1:J$1000)</f>
        <v>37.324511567278627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12.540697369502601</v>
      </c>
      <c r="K11" s="1" cm="1">
        <f t="array" ref="K11">SUMPRODUCT(("mnr"=[2]OUT_PrimaryEnergyCons!$C$1:$C$1000)*1,[2]OUT_PrimaryEnergyCons!I$1:I$1000)</f>
        <v>14.539890681889748</v>
      </c>
      <c r="L11" s="1" cm="1">
        <f t="array" ref="L11">SUMPRODUCT(("mnr"=[2]OUT_PrimaryEnergyCons!$C$1:$C$1000)*1,[2]OUT_PrimaryEnergyCons!J$1:J$1000)</f>
        <v>26.817676925572975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151.34073948703639</v>
      </c>
      <c r="K12" s="1">
        <f t="shared" si="11"/>
        <v>151.45727931907612</v>
      </c>
      <c r="L12" s="1">
        <f t="shared" ref="L12" si="12">SUM(L13:L15)</f>
        <v>151.77418497885736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71.532026008960401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72.588147158794939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74.749323394177026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63.812554700404547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62.756544390218593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60.595500270921988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15.996158777671432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16.1125877700626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16.429361313758349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56.946943771373995</v>
      </c>
      <c r="K16" s="1" cm="1">
        <f t="array" ref="K16">SUMPRODUCT(ISNUMBER(SEARCH("SOL",[2]OUT_PrimaryEnergyCons!$C$1:$C$1000))*1,[2]OUT_PrimaryEnergyCons!I$1:I$1000)</f>
        <v>66.703360831084524</v>
      </c>
      <c r="L16" s="1" cm="1">
        <f t="array" ref="L16">SUMPRODUCT(ISNUMBER(SEARCH("SOL",[2]OUT_PrimaryEnergyCons!$C$1:$C$1000))*1,[2]OUT_PrimaryEnergyCons!J$1:J$1000)</f>
        <v>88.976199239913811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2.595397409821858</v>
      </c>
      <c r="K17" s="1" cm="1">
        <f t="array" ref="K17">SUMPRODUCT(ISNUMBER(SEARCH("wnd",[2]OUT_PrimaryEnergyCons!$C$1:$C$1000))*1,[2]OUT_PrimaryEnergyCons!I$1:I$1000)</f>
        <v>2.6721254729187529</v>
      </c>
      <c r="L17" s="1" cm="1">
        <f t="array" ref="L17">SUMPRODUCT(ISNUMBER(SEARCH("wnd",[2]OUT_PrimaryEnergyCons!$C$1:$C$1000))*1,[2]OUT_PrimaryEnergyCons!J$1:J$1000)</f>
        <v>3.5104441841443821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76.168055370697274</v>
      </c>
      <c r="K18" s="1">
        <f>[2]Overview!G$9-K19</f>
        <v>92.249937486558309</v>
      </c>
      <c r="L18" s="1">
        <f>[2]Overview!H$9-L19</f>
        <v>100.33594206408577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0.94524590368924122</v>
      </c>
      <c r="L19" s="1">
        <f>+[2]Overview!H$28</f>
        <v>7.832928904643647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403.16891755353265</v>
      </c>
      <c r="K20" s="3">
        <f t="shared" si="13"/>
        <v>338.16073435674411</v>
      </c>
      <c r="L20" s="3">
        <f t="shared" ref="L20" si="14">SUM(L21:L22,L41,L50:L51,L56)</f>
        <v>239.19105710090344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2.0150877371981984E-2</v>
      </c>
      <c r="K21" s="1" cm="1">
        <f t="array" ref="K21">SUMPRODUCT(("COA"=[2]OUT_PrimaryEnergyCons!$C$4:$C$10000)*1,[2]OUT_PrimaryEnergyCons!I$4:I$10000)</f>
        <v>0.2846375921775226</v>
      </c>
      <c r="L21" s="1" cm="1">
        <f t="array" ref="L21">SUMPRODUCT(("COA"=[2]OUT_PrimaryEnergyCons!$C$4:$C$10000)*1,[2]OUT_PrimaryEnergyCons!J$4:J$10000)</f>
        <v>2.9311514779584283E-2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107.4037720980813</v>
      </c>
      <c r="K22" s="1">
        <f t="shared" si="15"/>
        <v>75.396901113470193</v>
      </c>
      <c r="L22" s="1">
        <f t="shared" ref="L22" si="16">L23+L29</f>
        <v>82.835221875217144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86.142510264590342</v>
      </c>
      <c r="K23" s="1">
        <f t="shared" si="20"/>
        <v>43.536463161975405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29.116464873718122</v>
      </c>
      <c r="K24" s="1" cm="1">
        <f t="array" ref="K24">SUMPRODUCT(("LFO"=[2]OUT_PrimaryEnergyCons!$C$4:$C$10000)*1,[2]OUT_PrimaryEnergyCons!I$4:I$10000)</f>
        <v>14.465885061818346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3.4993389352949891E-2</v>
      </c>
      <c r="K25" s="1" cm="1">
        <f t="array" ref="K25">SUMPRODUCT(("HFO"=[2]OUT_PrimaryEnergyCons!$C$4:$C$10000)*1,[2]OUT_PrimaryEnergyCons!I$4:I$10000)</f>
        <v>0.14368630501514434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36.899653717334907</v>
      </c>
      <c r="K26" s="1" cm="1">
        <f t="array" ref="K26">SUMPRODUCT(("DSL"=[2]OUT_PrimaryEnergyCons!$C$4:$C$10000)*1,[2]OUT_PrimaryEnergyCons!I$4:I$10000)</f>
        <v>19.630739619123073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17.572858641704677</v>
      </c>
      <c r="K27" s="1" cm="1">
        <f t="array" ref="K27">SUMPRODUCT(("GSL"=[2]OUT_PrimaryEnergyCons!$C$4:$C$10000)*1,[2]OUT_PrimaryEnergyCons!I$4:I$10000)</f>
        <v>7.1791394528633141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2.5185396424796909</v>
      </c>
      <c r="K28" s="1" cm="1">
        <f t="array" ref="K28">SUMPRODUCT(("KER"=[2]OUT_PrimaryEnergyCons!$C$4:$C$10000)*1,[2]OUT_PrimaryEnergyCons!I$4:I$10000)</f>
        <v>2.1170127231555269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21.261261833490956</v>
      </c>
      <c r="K29" s="1">
        <f t="shared" si="25"/>
        <v>31.860437951494781</v>
      </c>
      <c r="L29" s="1">
        <f t="shared" ref="L29" si="26">SUM(L30:L32)</f>
        <v>82.835221875217144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3.642116800286793</v>
      </c>
      <c r="K30" s="1" cm="1">
        <f t="array" ref="K30">SUMPRODUCT(ISNUMBER(SEARCH("IMPBDS",[2]OUT_SyntheticFuels!$C$4:$C$1000))*1,("Var_Fout"=[2]OUT_SyntheticFuels!$B$4:$B$1000)*1,[2]OUT_SyntheticFuels!J$4:J$1000)-K32</f>
        <v>3.6249416175740059</v>
      </c>
      <c r="L30" s="1" cm="1">
        <f t="array" ref="L30">SUMPRODUCT(ISNUMBER(SEARCH("IMPBDS",[2]OUT_SyntheticFuels!$C$4:$C$1000))*1,("Var_Fout"=[2]OUT_SyntheticFuels!$B$4:$B$1000)*1,[2]OUT_SyntheticFuels!K$4:K$1000)-L32</f>
        <v>4.337720450382605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1.0704942819155843</v>
      </c>
      <c r="K31" s="1" cm="1">
        <f t="array" ref="K31">SUMPRODUCT(ISNUMBER(SEARCH("IMPeth",[2]OUT_SyntheticFuels!$C$4:$C$1000))*1,("Var_Fout"=[2]OUT_SyntheticFuels!$B$4:$B$1000)*1,[2]OUT_SyntheticFuels!J$4:J$1000)</f>
        <v>0.43487138655364721</v>
      </c>
      <c r="L31" s="1" cm="1">
        <f t="array" ref="L31">SUMPRODUCT(ISNUMBER(SEARCH("IMPeth",[2]OUT_SyntheticFuels!$C$4:$C$1000))*1,("Var_Fout"=[2]OUT_SyntheticFuels!$B$4:$B$1000)*1,[2]OUT_SyntheticFuels!K$4:K$1000)</f>
        <v>0.9161400307156734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16.548650751288577</v>
      </c>
      <c r="K32" s="1">
        <f>SUM([2]Transport_Aviation_Intl!G$12,[2]Transport!G$28)</f>
        <v>27.80062494736713</v>
      </c>
      <c r="L32" s="1">
        <f>SUM([2]Transport_Aviation_Intl!H$12,[2]Transport!H$28)</f>
        <v>77.581361394118872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9.7288634663787938</v>
      </c>
      <c r="K33" s="1">
        <f>SUM(K34:K36)</f>
        <v>20.608463755416231</v>
      </c>
      <c r="L33" s="1">
        <f>SUM(L34:L36)</f>
        <v>33.054485428465405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3.642116800286793</v>
      </c>
      <c r="K34" s="1">
        <f>IF(K30-MAX(F30:J30)&lt;0,K30,MAX(F30:J30))</f>
        <v>3.6249416175740059</v>
      </c>
      <c r="L34" s="1">
        <f>IF(L30-MAX(G30:K30)&lt;0,L30,MAX(G30:K30))</f>
        <v>4.337720450382605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1.0704942819155843</v>
      </c>
      <c r="K35" s="1">
        <f>IF(K31-MAX(F31:J31)&lt;0,K31,MAX(F31:J31))</f>
        <v>0.43487138655364721</v>
      </c>
      <c r="L35" s="1">
        <f>IF(L31-MAX(G31:K31)&lt;0,L31,MAX(G31:K31))</f>
        <v>0.9161400307156734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16.548650751288577</v>
      </c>
      <c r="L36" s="1">
        <f>IF(L32-MAX(H32:K32)&lt;0,L32,MAX(H32:K32))</f>
        <v>27.80062494736713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11.532398367112162</v>
      </c>
      <c r="K37" s="1">
        <f t="shared" si="29"/>
        <v>11.251974196078553</v>
      </c>
      <c r="L37" s="1">
        <f t="shared" ref="L37" si="30">SUM(L38:L40)</f>
        <v>49.780736446751746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11.532398367112162</v>
      </c>
      <c r="K40" s="1">
        <f t="shared" si="31"/>
        <v>11.251974196078553</v>
      </c>
      <c r="L40" s="1">
        <f t="shared" ref="L40" si="34">L32-L36</f>
        <v>49.780736446751746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52.818256362541433</v>
      </c>
      <c r="K41" s="1">
        <f t="shared" si="36"/>
        <v>34.117721157601636</v>
      </c>
      <c r="L41" s="1">
        <f t="shared" ref="L41" si="37">L42+L45</f>
        <v>15.634898077539475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46.922868732353606</v>
      </c>
      <c r="K42" s="1">
        <f t="shared" si="38"/>
        <v>27.525564062478228</v>
      </c>
      <c r="L42" s="1">
        <f t="shared" ref="L42" si="39">L43+L44</f>
        <v>11.894267538174628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46.887091105856491</v>
      </c>
      <c r="K43" s="1" cm="1">
        <f t="array" ref="K43">SUMPRODUCT(("NGA"=[2]OUT_PrimaryEnergyCons!$C$4:$C$10000)*1,[2]OUT_PrimaryEnergyCons!I$4:I$10000)</f>
        <v>27.487605058032695</v>
      </c>
      <c r="L43" s="1" cm="1">
        <f t="array" ref="L43">SUMPRODUCT(("NGA"=[2]OUT_PrimaryEnergyCons!$C$4:$C$10000)*1,[2]OUT_PrimaryEnergyCons!J$4:J$10000)</f>
        <v>11.867005814089415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3.5777626497117673E-2</v>
      </c>
      <c r="K44" s="1" cm="1">
        <f t="array" ref="K44">SUMPRODUCT(("LNGA"=[2]OUT_PrimaryEnergyCons!$C$4:$C$10000)*1,[2]OUT_PrimaryEnergyCons!I$4:I$10000)</f>
        <v>3.7959004445533601E-2</v>
      </c>
      <c r="L44" s="1" cm="1">
        <f t="array" ref="L44">SUMPRODUCT(("LNGA"=[2]OUT_PrimaryEnergyCons!$C$4:$C$10000)*1,[2]OUT_PrimaryEnergyCons!J$4:J$10000)</f>
        <v>2.7261724085212716E-2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5.8953876301878303</v>
      </c>
      <c r="K45" s="1" cm="1">
        <f t="array" ref="K45">SUMPRODUCT(("BIO"=[2]OUT_PrimaryEnergyCons!$C$4:$C$10000)*1+("LBIO"=[2]OUT_PrimaryEnergyCons!$C$4:$C$10000)*1,[2]OUT_PrimaryEnergyCons!I$4:I$10000)</f>
        <v>6.5921570951234099</v>
      </c>
      <c r="L45" s="1" cm="1">
        <f t="array" ref="L45">SUMPRODUCT(("BIO"=[2]OUT_PrimaryEnergyCons!$C$4:$C$10000)*1+("LBIO"=[2]OUT_PrimaryEnergyCons!$C$4:$C$10000)*1,[2]OUT_PrimaryEnergyCons!J$4:J$10000)</f>
        <v>3.7406305393648469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5.8953876301878303</v>
      </c>
      <c r="L46" s="1">
        <f t="shared" si="41"/>
        <v>3.7406305393648469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5.8953876301878303</v>
      </c>
      <c r="L47" s="1">
        <f>IF(L45-MAX(H45:K45)&lt;0,L45,MAX(H45:K45))</f>
        <v>3.7406305393648469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2.0875172496154555</v>
      </c>
      <c r="K48" s="1">
        <f t="shared" si="42"/>
        <v>0.69676946493557956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2.0875172496154555</v>
      </c>
      <c r="K49" s="1">
        <f>K45-K47</f>
        <v>0.69676946493557956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189.14369370488041</v>
      </c>
      <c r="K50" s="1" cm="1">
        <f t="array" ref="K50">SUMPRODUCT(("urn"=[2]OUT_PrimaryEnergyCons!$C$4:$C$10000)*1,[2]OUT_PrimaryEnergyCons!I$4:I$10000)</f>
        <v>185.50913050050013</v>
      </c>
      <c r="L50" s="1" cm="1">
        <f t="array" ref="L50">SUMPRODUCT(("urn"=[2]OUT_PrimaryEnergyCons!$C$4:$C$10000)*1,[2]OUT_PrimaryEnergyCons!J$4:J$10000)</f>
        <v>101.71603471741459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53.783044510657518</v>
      </c>
      <c r="K51" s="1">
        <f t="shared" si="46"/>
        <v>40.416799287783171</v>
      </c>
      <c r="L51" s="1">
        <f t="shared" ref="L51" si="47">SUM(L52:L55)</f>
        <v>36.539777304833564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5.8896247884375557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4.5072289388858398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6.7439567525945749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17.366573863898275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10.811589859930399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10.698671636083798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30.513566088884268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25.087065425939542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19.087657286463205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1.3279769437415864E-2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1.0915063027389559E-2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9.4916296919839577E-3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2.4355447052114276</v>
      </c>
      <c r="L56" s="1" cm="1">
        <f t="array" ref="L56">SUMPRODUCT(("h2"=[2]OUT_PrimaryEnergyCons!$C$4:$C$10000)*1,[2]OUT_PrimaryEnergyCons!J$4:J$10000)</f>
        <v>2.4358136111190656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38.792135665574747</v>
      </c>
      <c r="K57" s="3">
        <f t="shared" si="51"/>
        <v>21.913789268133996</v>
      </c>
      <c r="L57" s="3">
        <f t="shared" si="51"/>
        <v>15.910628877813217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38.792135665574747</v>
      </c>
      <c r="K58" s="1">
        <f t="shared" si="52"/>
        <v>21.913789268133996</v>
      </c>
      <c r="L58" s="1">
        <f t="shared" ref="L58" si="53">SUM(L59:L62)</f>
        <v>15.910628877813217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1.2075588294000995E-2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1.15992707988113E-2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6.4141681272044159E-3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3.0384643460049987E-2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7.5759430319343235E-2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3.805911648966373E-2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5.8003848830812194E-2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8.9114607167463153E-2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2.3575386892987289E-2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38.691671584989884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21.737315959848377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15.842580206303362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285.46589401214396</v>
      </c>
      <c r="K63" s="3">
        <f t="shared" si="58"/>
        <v>295.55926457877064</v>
      </c>
      <c r="L63" s="3">
        <f t="shared" ref="L63" si="59">SUM(L64,L66,L74,L82,L130,L151,L159,L161,L169,L173,L167)</f>
        <v>295.89486989775543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62.438053362473013</v>
      </c>
      <c r="K64" s="1">
        <f t="shared" si="60"/>
        <v>61.245024353867109</v>
      </c>
      <c r="L64" s="1">
        <f t="shared" si="60"/>
        <v>33.636470192808893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62.438053362473013</v>
      </c>
      <c r="K65" s="1">
        <f>'[2]Electricity and CHPs'!G14</f>
        <v>61.245024353867109</v>
      </c>
      <c r="L65" s="1">
        <f>'[2]Electricity and CHPs'!H14</f>
        <v>33.636470192808893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148.14152637858024</v>
      </c>
      <c r="K66" s="1">
        <f t="shared" si="64"/>
        <v>148.23477992012556</v>
      </c>
      <c r="L66" s="1">
        <f t="shared" ref="L66" si="65">SUM(L67:L69)</f>
        <v>148.48833275991026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71.532026008960401</v>
      </c>
      <c r="K67" s="1">
        <f>'[2]Electricity and CHPs'!G15</f>
        <v>72.588147158794939</v>
      </c>
      <c r="L67" s="1">
        <f>'[2]Electricity and CHPs'!H15</f>
        <v>74.749323394177026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63.812554700404547</v>
      </c>
      <c r="K68" s="1">
        <f>'[2]Electricity and CHPs'!G16</f>
        <v>62.756544390218593</v>
      </c>
      <c r="L68" s="1">
        <f>'[2]Electricity and CHPs'!H16</f>
        <v>60.595500270921988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12.796945669215303</v>
      </c>
      <c r="K69" s="1">
        <f>'[2]Electricity and CHPs'!G17</f>
        <v>12.890088371112018</v>
      </c>
      <c r="L69" s="1">
        <f>'[2]Electricity and CHPs'!H17</f>
        <v>13.143509094811265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0.17191307001141209</v>
      </c>
      <c r="K70" s="1">
        <f t="shared" ref="K70:L70" si="71">SUM(K71:K73)</f>
        <v>0.17214903955152688</v>
      </c>
      <c r="L70" s="1">
        <f t="shared" si="71"/>
        <v>1.8801661092512716E-3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2.1340595940032469E-2</v>
      </c>
      <c r="K71" s="1">
        <f>'[2]Electricity and CHPs'!G18</f>
        <v>8.4028880105983583E-2</v>
      </c>
      <c r="L71" s="1">
        <f>'[2]Electricity and CHPs'!H18</f>
        <v>1.4810085520312807E-3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9.2048992529379665E-3</v>
      </c>
      <c r="K72" s="1">
        <f>'[2]Electricity and CHPs'!G28</f>
        <v>8.81201594455433E-2</v>
      </c>
      <c r="L72" s="1">
        <f>'[2]Electricity and CHPs'!H28</f>
        <v>3.9915755721999083E-4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0.14136757481844167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0.17191307001141209</v>
      </c>
      <c r="K74" s="1">
        <f t="shared" si="75"/>
        <v>0.17214903955152688</v>
      </c>
      <c r="L74" s="1">
        <f t="shared" ref="L74" si="76">SUM(L75:L77)</f>
        <v>1.8801661092512716E-3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2.1340595940032469E-2</v>
      </c>
      <c r="K75" s="1">
        <f t="shared" si="77"/>
        <v>8.4028880105983583E-2</v>
      </c>
      <c r="L75" s="1">
        <f t="shared" ref="L75" si="78">L71</f>
        <v>1.4810085520312807E-3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9.2048992529379665E-3</v>
      </c>
      <c r="K76" s="1">
        <f>'[2]Electricity and CHPs'!G28</f>
        <v>8.81201594455433E-2</v>
      </c>
      <c r="L76" s="1">
        <f>'[2]Electricity and CHPs'!H28</f>
        <v>3.9915755721999083E-4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0.14136757481844167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2.3013738722924244</v>
      </c>
      <c r="K82" s="1">
        <f t="shared" si="82"/>
        <v>2.2256953181376908</v>
      </c>
      <c r="L82" s="1">
        <f t="shared" ref="L82" si="83">SUM(L83:L97)</f>
        <v>2.1228612299249461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3.1034024008290022E-4</v>
      </c>
      <c r="L83" s="1">
        <f>'[2]Electricity and CHPs'!H21</f>
        <v>0.24645208924144796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1.5614933086977324E-4</v>
      </c>
      <c r="L84" s="1">
        <f>'[2]Electricity and CHPs'!H22</f>
        <v>9.4270316070121166E-2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0.28776207324586983</v>
      </c>
      <c r="K88" s="1">
        <f>'[2]Electricity and CHPs'!G39</f>
        <v>0.47858504243389832</v>
      </c>
      <c r="L88" s="1">
        <f>'[2]Electricity and CHPs'!H39</f>
        <v>0.39506893699368417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0.13852598303687746</v>
      </c>
      <c r="L89" s="1">
        <f>'[2]Electricity and CHPs'!H40</f>
        <v>0.22909659351300851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4.5773166222582623E-2</v>
      </c>
      <c r="K90" s="1">
        <f>'[2]Electricity and CHPs'!G47</f>
        <v>5.3639581257231353E-2</v>
      </c>
      <c r="L90" s="1">
        <f>'[2]Electricity and CHPs'!H47</f>
        <v>4.6877895087508711E-2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5.457615792757535E-2</v>
      </c>
      <c r="K91" s="1">
        <f>'[2]Electricity and CHPs'!G48</f>
        <v>2.4739849954161217E-2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0.22191779842994974</v>
      </c>
      <c r="K93" s="1">
        <f>'[2]Electricity and CHPs'!G51</f>
        <v>0.11561916294150741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1.1110288445999204</v>
      </c>
      <c r="K95" s="1">
        <f>'[2]Electricity and CHPs'!G54</f>
        <v>1.1110573100476901</v>
      </c>
      <c r="L95" s="1">
        <f>'[2]Electricity and CHPs'!H54</f>
        <v>1.1110953990191754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0.58031583186652647</v>
      </c>
      <c r="K96" s="1">
        <f>'[2]Electricity and CHPs'!G55</f>
        <v>0.30306189889537249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1.1345769803132142</v>
      </c>
      <c r="K98" s="1">
        <f t="shared" si="88"/>
        <v>0.93032876988061464</v>
      </c>
      <c r="L98" s="1">
        <f t="shared" ref="L98" si="89">L82-L114</f>
        <v>0.2453129760455568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2.5902441124855914E-4</v>
      </c>
      <c r="L99" s="1">
        <f t="shared" ref="L99" si="91">L83-L115</f>
        <v>5.9754830236103729E-2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1.3032950056555712E-4</v>
      </c>
      <c r="L100" s="1">
        <f t="shared" ref="L100" si="93">L84-L116</f>
        <v>2.2856802514484686E-2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0.27428032756592402</v>
      </c>
      <c r="K104" s="1">
        <f t="shared" si="100"/>
        <v>0.39944935537748105</v>
      </c>
      <c r="L104" s="1">
        <f t="shared" ref="L104" si="101">L88-L120</f>
        <v>9.5788505320754724E-2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0.11562023406687491</v>
      </c>
      <c r="L105" s="1">
        <f t="shared" ref="L105" si="103">L89-L121</f>
        <v>5.5546812750399605E-2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4.3628678663753147E-2</v>
      </c>
      <c r="K106" s="1">
        <f t="shared" si="104"/>
        <v>4.4770091532642199E-2</v>
      </c>
      <c r="L106" s="1">
        <f t="shared" ref="L106" si="105">L90-L122</f>
        <v>1.1366025223814032E-2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5.201924737619959E-2</v>
      </c>
      <c r="K107" s="1">
        <f t="shared" si="106"/>
        <v>2.0649030454582662E-2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0.21152087820158536</v>
      </c>
      <c r="K109" s="1">
        <f t="shared" si="110"/>
        <v>9.6501135663152215E-2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0.55312784850575192</v>
      </c>
      <c r="K112" s="1">
        <f t="shared" si="116"/>
        <v>0.2529495688740675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1.1667968919792102</v>
      </c>
      <c r="K114" s="1">
        <f t="shared" si="120"/>
        <v>1.2953665482570762</v>
      </c>
      <c r="L114" s="1">
        <f t="shared" ref="L114" si="121">SUM(L115:L129)</f>
        <v>1.8775482538793893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5.1315828834341078E-5</v>
      </c>
      <c r="L115" s="1">
        <f>'[2]Electricity and CHPs_IN'!R$23/SUM('[2]Electricity and CHPs_IN'!R$22:R$23)*L83</f>
        <v>0.18669725900534423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2.5819830304216127E-5</v>
      </c>
      <c r="L116" s="1">
        <f>'[2]Electricity and CHPs_IN'!R$23/SUM('[2]Electricity and CHPs_IN'!R$22:R$23)*L84</f>
        <v>7.1413513555636479E-2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1.3481745679945799E-2</v>
      </c>
      <c r="K120" s="1">
        <f>'[2]Electricity and CHPs_IN'!Q$23/SUM('[2]Electricity and CHPs_IN'!Q$22:Q$23)*K88</f>
        <v>7.9135687056417242E-2</v>
      </c>
      <c r="L120" s="1">
        <f>'[2]Electricity and CHPs_IN'!R$23/SUM('[2]Electricity and CHPs_IN'!R$22:R$23)*L88</f>
        <v>0.29928043167292945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2.2905748970002561E-2</v>
      </c>
      <c r="L121" s="1">
        <f>'[2]Electricity and CHPs_IN'!R$23/SUM('[2]Electricity and CHPs_IN'!R$22:R$23)*L89</f>
        <v>0.17354978076260891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2.1444875588294758E-3</v>
      </c>
      <c r="K122" s="1">
        <f>'[2]Electricity and CHPs_IN'!Q$23/SUM('[2]Electricity and CHPs_IN'!Q$22:Q$23)*K90</f>
        <v>8.8694897245891521E-3</v>
      </c>
      <c r="L122" s="1">
        <f>'[2]Electricity and CHPs_IN'!R$23/SUM('[2]Electricity and CHPs_IN'!R$22:R$23)*L90</f>
        <v>3.551186986369468E-2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2.5569105513757592E-3</v>
      </c>
      <c r="K123" s="1">
        <f>'[2]Electricity and CHPs_IN'!Q$23/SUM('[2]Electricity and CHPs_IN'!Q$22:Q$23)*K91</f>
        <v>4.0908194995785529E-3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1.0396920228364383E-2</v>
      </c>
      <c r="K125" s="1">
        <f>'[2]Electricity and CHPs_IN'!Q$23/SUM('[2]Electricity and CHPs_IN'!Q$22:Q$23)*K93</f>
        <v>1.9118027278355192E-2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1.1110288445999204</v>
      </c>
      <c r="K127" s="1">
        <f t="shared" si="123"/>
        <v>1.1110573100476901</v>
      </c>
      <c r="L127" s="1">
        <f t="shared" ref="L127" si="124">L95</f>
        <v>1.1110953990191754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2.7187983360774548E-2</v>
      </c>
      <c r="K128" s="1">
        <f>'[2]Electricity and CHPs_IN'!Q$23/SUM('[2]Electricity and CHPs_IN'!Q$22:Q$23)*K96</f>
        <v>5.0112330021304982E-2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8.9743921122483492</v>
      </c>
      <c r="K130" s="1">
        <f t="shared" si="125"/>
        <v>9.1414428355074957</v>
      </c>
      <c r="L130" s="1">
        <f t="shared" ref="L130" si="126">SUM(L131:L136)</f>
        <v>10.367870807126351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7.4919805635472976</v>
      </c>
      <c r="K131" s="1">
        <f>'[2]Electricity and CHPs'!G19</f>
        <v>5.4223199051982931</v>
      </c>
      <c r="L131" s="1">
        <f>'[2]Electricity and CHPs'!H19</f>
        <v>4.9492359856338354E-2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2.2220677462290253</v>
      </c>
      <c r="L132" s="1">
        <f>'[2]Electricity and CHPs'!H20</f>
        <v>8.516531717114507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1.4310754350939336</v>
      </c>
      <c r="K133" s="1">
        <f>'[2]Electricity and CHPs'!G26</f>
        <v>1.0544018065686618</v>
      </c>
      <c r="L133" s="1">
        <f>'[2]Electricity and CHPs'!H26</f>
        <v>0.14528739444075153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0.371553699529029</v>
      </c>
      <c r="L134" s="1">
        <f>'[2]Electricity and CHPs'!H27</f>
        <v>1.3639411576545888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5.1336113607118407E-2</v>
      </c>
      <c r="K135" s="1">
        <f>'[2]Electricity and CHPs'!G44</f>
        <v>3.6567601604762481E-2</v>
      </c>
      <c r="L135" s="1">
        <f>'[2]Electricity and CHPs'!H44</f>
        <v>6.3400343303598181E-3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3.4532076377723583E-2</v>
      </c>
      <c r="L136" s="1">
        <f>'[2]Electricity and CHPs'!H45</f>
        <v>0.28627814372980637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4.4615279993206158</v>
      </c>
      <c r="K137" s="1">
        <f t="shared" si="128"/>
        <v>4.5351715787625038</v>
      </c>
      <c r="L137" s="1">
        <f t="shared" ref="L137" si="129">SUM(L138:L141)</f>
        <v>5.0376263145330924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3.7459902817736488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2.7111599525991461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2.4746179928169177E-2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1.1110338731145126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4.2582658585572535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0.71553771754696682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0.52720090328433089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7.2643697220375766E-2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0.18577684976451453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0.68197057882729439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4.5128641129277343</v>
      </c>
      <c r="K144" s="1">
        <f t="shared" si="130"/>
        <v>4.6062712567449902</v>
      </c>
      <c r="L144" s="1">
        <f t="shared" ref="L144" si="131">SUM(L145:L150)</f>
        <v>5.3302444925932582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3.7459902817736488</v>
      </c>
      <c r="K145" s="1">
        <f t="shared" si="132"/>
        <v>2.711159952599147</v>
      </c>
      <c r="L145" s="1">
        <f t="shared" ref="L145" si="133">L131-L138</f>
        <v>2.4746179928169177E-2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1.1110338731145126</v>
      </c>
      <c r="L146" s="1">
        <f t="shared" ref="L146" si="135">L132-L139</f>
        <v>4.2582658585572535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0.71553771754696682</v>
      </c>
      <c r="K147" s="1">
        <f t="shared" si="136"/>
        <v>0.52720090328433089</v>
      </c>
      <c r="L147" s="1">
        <f t="shared" ref="L147" si="137">L133-L140</f>
        <v>7.2643697220375766E-2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0.18577684976451447</v>
      </c>
      <c r="L148" s="1">
        <f t="shared" ref="L148" si="139">L134-L141</f>
        <v>0.68197057882729439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5.1336113607118407E-2</v>
      </c>
      <c r="K149" s="1">
        <f t="shared" si="140"/>
        <v>3.6567601604762481E-2</v>
      </c>
      <c r="L149" s="1">
        <f t="shared" ref="L149" si="141">L135-L142</f>
        <v>6.3400343303598181E-3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3.4532076377723583E-2</v>
      </c>
      <c r="L150" s="1">
        <f t="shared" ref="L150" si="146">L136-L143</f>
        <v>0.28627814372980637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3.6271094697331674</v>
      </c>
      <c r="K151" s="1">
        <f t="shared" si="147"/>
        <v>4.546136137546771</v>
      </c>
      <c r="L151" s="1">
        <f t="shared" ref="L151" si="148">SUM(L152:L158)</f>
        <v>5.8904255069827158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0.9206320495196898</v>
      </c>
      <c r="K152" s="1">
        <f>'[2]Electricity and CHPs'!G25</f>
        <v>1.2378914195426012</v>
      </c>
      <c r="L152" s="1">
        <f>'[2]Electricity and CHPs'!H25</f>
        <v>1.2473561991783257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2.3028334501001637E-2</v>
      </c>
      <c r="L153" s="1">
        <f>'[2]Electricity and CHPs'!H31</f>
        <v>7.2133505557916325E-2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2.3292664241273227</v>
      </c>
      <c r="K154" s="1">
        <f>'[2]Electricity and CHPs'!G42</f>
        <v>1.95157872851407</v>
      </c>
      <c r="L154" s="1">
        <f>'[2]Electricity and CHPs'!H42</f>
        <v>1.9845098027261727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0.91748656738714307</v>
      </c>
      <c r="L155" s="1">
        <f>'[2]Electricity and CHPs'!H43</f>
        <v>2.2616539018666946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8.6617396244891343E-2</v>
      </c>
      <c r="K156" s="1">
        <f>'[2]Electricity and CHPs'!G50</f>
        <v>8.0384068788170185E-2</v>
      </c>
      <c r="L156" s="1">
        <f>'[2]Electricity and CHPs'!H50</f>
        <v>5.0342558867768547E-2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0.2509973434942594</v>
      </c>
      <c r="K157" s="1">
        <f>'[2]Electricity and CHPs'!G53</f>
        <v>0.291808609236893</v>
      </c>
      <c r="L157" s="1">
        <f>'[2]Electricity and CHPs'!H53</f>
        <v>0.25792581775646839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3.9596256347003984E-2</v>
      </c>
      <c r="K158" s="1">
        <f>'[2]Electricity and CHPs'!G56</f>
        <v>4.3958409576891642E-2</v>
      </c>
      <c r="L158" s="1">
        <f>'[2]Electricity and CHPs'!H56</f>
        <v>1.6503721029370137E-2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2.5948927343153549</v>
      </c>
      <c r="K159" s="1">
        <f t="shared" si="149"/>
        <v>2.6718640488382057</v>
      </c>
      <c r="L159" s="1">
        <f t="shared" si="149"/>
        <v>3.5102283620544275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2.5948927343153549</v>
      </c>
      <c r="K160" s="1">
        <f>'[2]Electricity and CHPs'!G33</f>
        <v>2.6718640488382057</v>
      </c>
      <c r="L160" s="1">
        <f>'[2]Electricity and CHPs'!H33</f>
        <v>3.5102283620544275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54.355056932748326</v>
      </c>
      <c r="K161" s="1">
        <f t="shared" si="150"/>
        <v>63.693313514059227</v>
      </c>
      <c r="L161" s="1">
        <f t="shared" ref="L161" si="151">SUM(L162:L166)</f>
        <v>85.593345714406411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1.3688184883819754</v>
      </c>
      <c r="K162" s="1">
        <f>'[2]Electricity and CHPs'!G34</f>
        <v>3.026436796863166</v>
      </c>
      <c r="L162" s="1">
        <f>'[2]Electricity and CHPs'!H34</f>
        <v>17.602732465207094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20.481400744488344</v>
      </c>
      <c r="K163" s="1">
        <f>'[2]Electricity and CHPs'!G35</f>
        <v>26.454488325301693</v>
      </c>
      <c r="L163" s="1">
        <f>'[2]Electricity and CHPs'!H35</f>
        <v>30.089910076134291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11.807597183582946</v>
      </c>
      <c r="K164" s="1">
        <f>'[2]Electricity and CHPs'!G36</f>
        <v>12.458321495319586</v>
      </c>
      <c r="L164" s="1">
        <f>'[2]Electricity and CHPs'!H36</f>
        <v>13.870194359854214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1.881173826467518</v>
      </c>
      <c r="K165" s="1">
        <f>'[2]Electricity and CHPs'!G37</f>
        <v>1.9780420138778239</v>
      </c>
      <c r="L165" s="1">
        <f>'[2]Electricity and CHPs'!H37</f>
        <v>2.1853651960131479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18.816066689827547</v>
      </c>
      <c r="K166" s="1">
        <f>'[2]Electricity and CHPs'!G38</f>
        <v>19.776024882696955</v>
      </c>
      <c r="L166" s="1">
        <f>'[2]Electricity and CHPs'!H38</f>
        <v>21.845143617197657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0.14054197258065876</v>
      </c>
      <c r="L167" s="1">
        <f>'[2]Electricity and CHPs'!H32</f>
        <v>1.1736391854833355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0.14054197258065876</v>
      </c>
      <c r="L168" s="1">
        <f t="shared" ref="L168" si="156">L167</f>
        <v>1.1736391854833355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0.28517345848151582</v>
      </c>
      <c r="K169" s="1">
        <f t="shared" si="157"/>
        <v>0.6107338707701635</v>
      </c>
      <c r="L169" s="1">
        <f t="shared" ref="L169" si="158">SUM(L170:L172)</f>
        <v>0.80703643516448209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0.17189493160246794</v>
      </c>
      <c r="L170" s="1">
        <f>'[2]Electricity and CHPs'!H30</f>
        <v>0.19953651260934971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0.21007212009379522</v>
      </c>
      <c r="K171" s="1">
        <f>'[2]Electricity and CHPs'!G46</f>
        <v>0.36447212539172197</v>
      </c>
      <c r="L171" s="1">
        <f>'[2]Electricity and CHPs'!H46</f>
        <v>0.55814619561337109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7.5101338387720609E-2</v>
      </c>
      <c r="K172" s="1">
        <f>'[2]Electricity and CHPs'!G57</f>
        <v>7.4366813775973623E-2</v>
      </c>
      <c r="L172" s="1">
        <f>'[2]Electricity and CHPs'!H57</f>
        <v>4.9353726941761274E-2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2.5764026212601485</v>
      </c>
      <c r="K173" s="1">
        <f t="shared" si="160"/>
        <v>2.8775835677862216</v>
      </c>
      <c r="L173" s="1">
        <f t="shared" ref="L173" si="161">SUM(L174:L180)</f>
        <v>4.3027795377843008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8.9630967289529809E-2</v>
      </c>
      <c r="K174" s="1">
        <f>'[2]Electricity and CHPs'!G70</f>
        <v>9.4221294018270008E-2</v>
      </c>
      <c r="L174" s="1">
        <f>'[2]Electricity and CHPs'!H70</f>
        <v>9.4562519764784497E-2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0.31934374888284117</v>
      </c>
      <c r="K175" s="1">
        <f>'[2]Electricity and CHPs'!G71</f>
        <v>0.35763559244672805</v>
      </c>
      <c r="L175" s="1">
        <f>'[2]Electricity and CHPs'!H71</f>
        <v>0.93016837741255332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0.32383113080451337</v>
      </c>
      <c r="K176" s="1">
        <f>'[2]Electricity and CHPs'!G72</f>
        <v>0.35078367641248293</v>
      </c>
      <c r="L176" s="1">
        <f>'[2]Electricity and CHPs'!H72</f>
        <v>0.76850416036544278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0.30695950871236738</v>
      </c>
      <c r="K177" s="1">
        <f>'[2]Electricity and CHPs'!G73</f>
        <v>0.41250830798523774</v>
      </c>
      <c r="L177" s="1">
        <f>'[2]Electricity and CHPs'!H73</f>
        <v>0.51140629251778569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0.88984892455851539</v>
      </c>
      <c r="K178" s="1">
        <f>'[2]Electricity and CHPs'!G74</f>
        <v>0.96961390766406841</v>
      </c>
      <c r="L178" s="1">
        <f>'[2]Electricity and CHPs'!H74</f>
        <v>1.1797590303677796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8.9422832136598351E-2</v>
      </c>
      <c r="K179" s="1">
        <f>'[2]Electricity and CHPs'!G75</f>
        <v>8.8244415122833431E-2</v>
      </c>
      <c r="L179" s="1">
        <f>'[2]Electricity and CHPs'!H75</f>
        <v>8.810288312290912E-2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0.55736550887578318</v>
      </c>
      <c r="K180" s="1">
        <f>'[2]Electricity and CHPs'!G76</f>
        <v>0.60457637413660115</v>
      </c>
      <c r="L180" s="1">
        <f>'[2]Electricity and CHPs'!H76</f>
        <v>0.73027627423304575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38.369609043752412</v>
      </c>
      <c r="K181" s="3">
        <f t="shared" si="162"/>
        <v>39.511040199671911</v>
      </c>
      <c r="L181" s="3">
        <f t="shared" ref="L181" si="163">SUM(L182,L233)</f>
        <v>42.642835482167953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28.227492271452419</v>
      </c>
      <c r="K182" s="1">
        <f t="shared" si="164"/>
        <v>29.287830556157264</v>
      </c>
      <c r="L182" s="1">
        <f t="shared" ref="L182" si="165">L183+L210</f>
        <v>29.806121116120337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14.800913484348072</v>
      </c>
      <c r="K183" s="1">
        <f t="shared" si="166"/>
        <v>15.898572284947846</v>
      </c>
      <c r="L183" s="1">
        <f t="shared" ref="L183" si="167">SUM(L185,L189,L190,L198,L199,L207,L209)</f>
        <v>15.648557492638203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4.733948187225237E-2</v>
      </c>
      <c r="K184" s="1">
        <f t="shared" si="168"/>
        <v>0.45318939143422188</v>
      </c>
      <c r="L184" s="1">
        <f t="shared" si="168"/>
        <v>2.052810294274233E-3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4.733948187225237E-2</v>
      </c>
      <c r="K185" s="1">
        <f>'[2]Electricity and CHPs'!G$94</f>
        <v>0.45318939143422188</v>
      </c>
      <c r="L185" s="1">
        <f>'[2]Electricity and CHPs'!H$94</f>
        <v>2.052810294274233E-3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4.733948187225237E-2</v>
      </c>
      <c r="K186" s="1">
        <f t="shared" si="169"/>
        <v>0.45318939143422188</v>
      </c>
      <c r="L186" s="1">
        <f t="shared" ref="L186" si="170">L185-L187</f>
        <v>2.052810294274233E-3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12.343025950748279</v>
      </c>
      <c r="K197" s="1">
        <f t="shared" si="186"/>
        <v>11.994916972221905</v>
      </c>
      <c r="L197" s="1">
        <f t="shared" ref="L197" si="187">SUM(L198:L199)</f>
        <v>12.127798322086072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12.343025950748279</v>
      </c>
      <c r="K198" s="1">
        <f>'[2]Electricity and CHPs'!G$93-K199</f>
        <v>8.5087513826833856</v>
      </c>
      <c r="L198" s="1">
        <f>'[2]Electricity and CHPs'!H$93-L199</f>
        <v>4.3279665266419798E-2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3.4861655895385182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12.084518656819652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6.1715129753741396</v>
      </c>
      <c r="K200" s="1">
        <f t="shared" si="188"/>
        <v>5.9974584861109523</v>
      </c>
      <c r="L200" s="1">
        <f t="shared" ref="L200" si="189">SUM(L201:L202)</f>
        <v>6.0638991610430359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6.1715129753741396</v>
      </c>
      <c r="K201" s="1">
        <f t="shared" si="190"/>
        <v>4.2543756913416928</v>
      </c>
      <c r="L201" s="1">
        <f t="shared" ref="L201" si="191">L198*L140/L133</f>
        <v>2.1639832633209899E-2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1.7430827947692595</v>
      </c>
      <c r="L202" s="1">
        <f t="shared" ref="L202" si="193">L199*IFERROR(L141/L134,0)</f>
        <v>6.042259328409826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6.1715129753741396</v>
      </c>
      <c r="K203" s="1">
        <f t="shared" si="194"/>
        <v>5.9974584861109514</v>
      </c>
      <c r="L203" s="1">
        <f t="shared" ref="L203" si="195">SUM(L204:L205)</f>
        <v>6.0638991610430359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6.1715129753741396</v>
      </c>
      <c r="K204" s="1">
        <f t="shared" si="196"/>
        <v>4.2543756913416928</v>
      </c>
      <c r="L204" s="1">
        <f t="shared" ref="L204" si="197">L198-L201</f>
        <v>2.1639832633209899E-2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1.7430827947692586</v>
      </c>
      <c r="L205" s="1">
        <f t="shared" ref="L205" si="198">L199-L202</f>
        <v>6.042259328409826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2.4105480517275391</v>
      </c>
      <c r="K206" s="1">
        <f t="shared" si="199"/>
        <v>3.2417363614887229</v>
      </c>
      <c r="L206" s="1">
        <f t="shared" si="199"/>
        <v>3.2669102848222495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2.4105480517275391</v>
      </c>
      <c r="K207" s="1">
        <f>'[2]Electricity and CHPs'!G$92</f>
        <v>3.2417363614887229</v>
      </c>
      <c r="L207" s="1">
        <f>'[2]Electricity and CHPs'!H$92</f>
        <v>3.2669102848222495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0.20872955980299626</v>
      </c>
      <c r="L208" s="1">
        <f t="shared" si="200"/>
        <v>0.25179607543560772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0.20872955980299626</v>
      </c>
      <c r="L209" s="1">
        <f>'[2]Electricity and CHPs'!H$96</f>
        <v>0.25179607543560772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13.426578787104345</v>
      </c>
      <c r="K210" s="1">
        <f t="shared" si="201"/>
        <v>13.389258271209417</v>
      </c>
      <c r="L210" s="1">
        <f t="shared" ref="L210" si="202">SUM(L211,L217,L219,L225,L227,L229,L231)</f>
        <v>14.157563623482137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0.90232594511447606</v>
      </c>
      <c r="K211" s="1">
        <f t="shared" si="203"/>
        <v>0.90268003553269516</v>
      </c>
      <c r="L211" s="1">
        <f t="shared" si="203"/>
        <v>0.90243103705939076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0.90232594511447606</v>
      </c>
      <c r="K212" s="1">
        <f>'[2]Electricity and CHPs'!G$97+K216</f>
        <v>0.90268003553269516</v>
      </c>
      <c r="L212" s="1">
        <f>'[2]Electricity and CHPs'!H$97+L216</f>
        <v>0.90243103705939076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0.90232594511447606</v>
      </c>
      <c r="K215" s="1">
        <f t="shared" si="207"/>
        <v>0.90268003553269516</v>
      </c>
      <c r="L215" s="1">
        <f t="shared" si="207"/>
        <v>0.90243103705939076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0.90232594511447606</v>
      </c>
      <c r="K216" s="1">
        <f>'[2]Electricity and CHPs'!G$98</f>
        <v>0.90268003553269516</v>
      </c>
      <c r="L216" s="1">
        <f>'[2]Electricity and CHPs'!H$98</f>
        <v>0.90243103705939076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1.6773436986220633</v>
      </c>
      <c r="K217" s="1">
        <f t="shared" si="208"/>
        <v>1.6042569304846452</v>
      </c>
      <c r="L217" s="1">
        <f t="shared" si="208"/>
        <v>0.54083895371017232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1.6773436986220633</v>
      </c>
      <c r="K218" s="1">
        <f>'[2]Electricity and CHPs'!G$99</f>
        <v>1.6042569304846452</v>
      </c>
      <c r="L218" s="1">
        <f>'[2]Electricity and CHPs'!H$99</f>
        <v>0.54083895371017232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8.726088501541461E-2</v>
      </c>
      <c r="K219" s="1">
        <f t="shared" si="209"/>
        <v>8.8181058295334815E-3</v>
      </c>
      <c r="L219" s="1">
        <f t="shared" si="209"/>
        <v>3.4974675731618308E-4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8.726088501541461E-2</v>
      </c>
      <c r="K220" s="1">
        <f>'[2]Electricity and CHPs'!G$100</f>
        <v>8.8181058295334815E-3</v>
      </c>
      <c r="L220" s="1">
        <f>'[2]Electricity and CHPs'!H$100</f>
        <v>3.4974675731618308E-4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8.726088501541461E-2</v>
      </c>
      <c r="K221" s="1">
        <f t="shared" si="210"/>
        <v>8.8181058295334815E-3</v>
      </c>
      <c r="L221" s="1">
        <f t="shared" si="210"/>
        <v>3.4974675731618308E-4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8.726088501541461E-2</v>
      </c>
      <c r="K222" s="1">
        <f t="shared" si="211"/>
        <v>8.8181058295334815E-3</v>
      </c>
      <c r="L222" s="1">
        <f t="shared" ref="L222" si="212">L220-L224</f>
        <v>3.4974675731618308E-4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1.6243174671155989</v>
      </c>
      <c r="K225" s="1">
        <f t="shared" si="214"/>
        <v>1.2650532573029694</v>
      </c>
      <c r="L225" s="1">
        <f t="shared" si="214"/>
        <v>2.1006489437475993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1.6243174671155989</v>
      </c>
      <c r="K226" s="1">
        <f>'[2]Electricity and CHPs'!G$101</f>
        <v>1.2650532573029694</v>
      </c>
      <c r="L226" s="1">
        <f>'[2]Electricity and CHPs'!H$101</f>
        <v>2.1006489437475993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2.8733970333756202E-3</v>
      </c>
      <c r="K227" s="1">
        <f t="shared" si="215"/>
        <v>2.8909279230096901E-3</v>
      </c>
      <c r="L227" s="1">
        <f t="shared" si="215"/>
        <v>2.9389916609341813E-3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2.8733970333756202E-3</v>
      </c>
      <c r="K228" s="1">
        <f>'[2]Electricity and CHPs'!G$102</f>
        <v>2.8909279230096901E-3</v>
      </c>
      <c r="L228" s="1">
        <f>'[2]Electricity and CHPs'!H$102</f>
        <v>2.9389916609341813E-3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7.0545068454560813E-3</v>
      </c>
      <c r="L229" s="1">
        <f t="shared" si="216"/>
        <v>7.3675178748656674E-3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7.0545068454560813E-3</v>
      </c>
      <c r="L230" s="1">
        <f>'[2]Electricity and CHPs'!H$90</f>
        <v>7.3675178748656674E-3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9.1324573942034171</v>
      </c>
      <c r="K231" s="1">
        <f t="shared" si="217"/>
        <v>9.5985045072911088</v>
      </c>
      <c r="L231" s="1">
        <f t="shared" si="217"/>
        <v>10.602988432671859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9.1324573942034171</v>
      </c>
      <c r="K232" s="1">
        <f>'[2]Electricity and CHPs'!G$123</f>
        <v>9.5985045072911088</v>
      </c>
      <c r="L232" s="1">
        <f>'[2]Electricity and CHPs'!H$123</f>
        <v>10.602988432671859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10.142116772299991</v>
      </c>
      <c r="K233" s="1">
        <f t="shared" si="218"/>
        <v>10.223209643514647</v>
      </c>
      <c r="L233" s="1">
        <f t="shared" ref="L233" si="219">SUM(L234,L240,L273,L282,L288)</f>
        <v>12.836714366047612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0.70089966095391465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0.70089966095391465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0.70089966095391465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0.70089966095391465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3.0589340852129325</v>
      </c>
      <c r="K240" s="1">
        <f t="shared" si="227"/>
        <v>2.4769039357497431</v>
      </c>
      <c r="L240" s="1">
        <f t="shared" ref="L240" si="228">SUM(L241:L250)</f>
        <v>1.7193805117418468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0.46833029738043597</v>
      </c>
      <c r="K241" s="1">
        <f>'[2]Electricity and CHPs'!G$103-K242</f>
        <v>0.5420492941359546</v>
      </c>
      <c r="L241" s="1">
        <f>'[2]Electricity and CHPs'!H$103-L242</f>
        <v>0.43665514088775736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0.15689565002441494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0.25321202440911539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2.1731755523106876E-2</v>
      </c>
      <c r="K243" s="1">
        <f>'[2]Electricity and CHPs'!G$107</f>
        <v>2.411320625325079E-2</v>
      </c>
      <c r="L243" s="1">
        <f>'[2]Electricity and CHPs'!H$107</f>
        <v>1.8915641877415817E-2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0.12365124502889271</v>
      </c>
      <c r="K244" s="1">
        <f>'[2]Electricity and CHPs'!G$109</f>
        <v>5.5556154283028708E-2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0.4530518551553514</v>
      </c>
      <c r="K246" s="1">
        <f>'[2]Electricity and CHPs'!G$112</f>
        <v>0.23313372199680968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1.1702715600221376</v>
      </c>
      <c r="K248" s="1">
        <f>'[2]Electricity and CHPs'!G$115</f>
        <v>1.0105630607132257</v>
      </c>
      <c r="L248" s="1">
        <f>'[2]Electricity and CHPs'!H$115</f>
        <v>1.0105977045675583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0.82189737210300773</v>
      </c>
      <c r="K249" s="1">
        <f>'[2]Electricity and CHPs'!G$116</f>
        <v>0.45459284834305869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1.8001780784648675</v>
      </c>
      <c r="K251" s="1">
        <f t="shared" si="229"/>
        <v>1.2238763550114267</v>
      </c>
      <c r="L251" s="1">
        <f t="shared" ref="L251" si="230">SUM(L252:L261)</f>
        <v>0.17185164243211354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0.44638887232647589</v>
      </c>
      <c r="K252" s="1">
        <f t="shared" si="231"/>
        <v>0.45241957421878976</v>
      </c>
      <c r="L252" s="1">
        <f t="shared" ref="L252" si="232">L241-L263</f>
        <v>0.10587150588083444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0.1309524132744696</v>
      </c>
      <c r="L253" s="1">
        <f t="shared" ref="L253" si="233">L242-L264</f>
        <v>6.1393845671494474E-2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2.071361578760756E-2</v>
      </c>
      <c r="K254" s="1">
        <f t="shared" si="231"/>
        <v>2.0126004450453833E-2</v>
      </c>
      <c r="L254" s="1">
        <f t="shared" ref="L254" si="234">L243-L265</f>
        <v>4.5862908797846148E-3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0.11785814443128947</v>
      </c>
      <c r="K255" s="1">
        <f t="shared" si="235"/>
        <v>4.6369752599764585E-2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0.43182623003340093</v>
      </c>
      <c r="K257" s="1">
        <f t="shared" si="239"/>
        <v>0.19458425715684763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0.78339121588609362</v>
      </c>
      <c r="K260" s="1">
        <f t="shared" si="245"/>
        <v>0.37942435331110125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1.2587560067480648</v>
      </c>
      <c r="K262" s="1">
        <f t="shared" si="249"/>
        <v>1.2530275807383167</v>
      </c>
      <c r="L262" s="1">
        <f t="shared" ref="L262" si="250">SUM(L263:L272)</f>
        <v>1.5475288693097333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2.194142505396008E-2</v>
      </c>
      <c r="K263" s="1">
        <f t="shared" si="251"/>
        <v>8.9629719917164868E-2</v>
      </c>
      <c r="L263" s="1">
        <f t="shared" ref="L263" si="252">L241*IFERROR(L120/L88,0)</f>
        <v>0.33078363500692293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2.5943236749945347E-2</v>
      </c>
      <c r="L264" s="1">
        <f t="shared" ref="L264" si="253">L242*IFERROR(L121/L89,0)</f>
        <v>0.19181817873762091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1.0181397354993148E-3</v>
      </c>
      <c r="K265" s="1">
        <f t="shared" si="251"/>
        <v>3.9872018027969575E-3</v>
      </c>
      <c r="L265" s="1">
        <f t="shared" ref="L265" si="254">L243*IFERROR(L122/L90,0)</f>
        <v>1.4329350997631203E-2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5.7931005976032332E-3</v>
      </c>
      <c r="K266" s="1">
        <f t="shared" si="251"/>
        <v>9.1864016832641209E-3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2.1225625121950479E-2</v>
      </c>
      <c r="K268" s="1">
        <f t="shared" si="251"/>
        <v>3.854946483996205E-2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1.1702715600221376</v>
      </c>
      <c r="K270" s="1">
        <f t="shared" si="251"/>
        <v>1.0105630607132257</v>
      </c>
      <c r="L270" s="1">
        <f t="shared" ref="L270" si="259">L248*IFERROR(L127/L95,0)</f>
        <v>1.0105977045675583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3.8506156216914056E-2</v>
      </c>
      <c r="K271" s="1">
        <f t="shared" si="251"/>
        <v>7.5168495031957466E-2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0.30295672488175812</v>
      </c>
      <c r="K273" s="1">
        <f t="shared" si="262"/>
        <v>0.36012263709184889</v>
      </c>
      <c r="L273" s="1">
        <f t="shared" ref="L273" si="263">SUM(L274:L275)</f>
        <v>0.99263322273715016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0.30295672488175812</v>
      </c>
      <c r="K274" s="1">
        <f>'[2]Electricity and CHPs'!G$106-K275</f>
        <v>0.18521632580776326</v>
      </c>
      <c r="L274" s="1">
        <f>'[2]Electricity and CHPs'!H$106-L275</f>
        <v>2.1506964301839182E-2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0.17490631128408562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0.97112625843531097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0.30295672488175812</v>
      </c>
      <c r="K279" s="1">
        <f t="shared" si="266"/>
        <v>0.36012263709184889</v>
      </c>
      <c r="L279" s="1">
        <f t="shared" ref="L279" si="267">SUM(L280:L281)</f>
        <v>0.99263322273715016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0.30295672488175812</v>
      </c>
      <c r="K280" s="1">
        <f t="shared" si="268"/>
        <v>0.18521632580776326</v>
      </c>
      <c r="L280" s="1">
        <f t="shared" ref="L280" si="269">L274</f>
        <v>2.1506964301839182E-2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0.17490631128408562</v>
      </c>
      <c r="L281" s="1">
        <f t="shared" ref="L281" si="271">L275</f>
        <v>0.97112625843531097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5.88588802938117</v>
      </c>
      <c r="K282" s="1">
        <f t="shared" si="272"/>
        <v>7.1206762460235202</v>
      </c>
      <c r="L282" s="1">
        <f t="shared" ref="L282" si="273">SUM(L283:L287)</f>
        <v>9.8177319489687598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4.9272943587308893</v>
      </c>
      <c r="K283" s="1">
        <f>'[2]Electricity and CHPs'!G$105-K284</f>
        <v>4.1283396180105392</v>
      </c>
      <c r="L283" s="1">
        <f>'[2]Electricity and CHPs'!H$105-L284</f>
        <v>4.1980015057669089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1.9408369694728083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4.7842678693333998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0.22899834698951083</v>
      </c>
      <c r="K285" s="1">
        <f>'[2]Electricity and CHPs'!G$110</f>
        <v>0.20803521057849925</v>
      </c>
      <c r="L285" s="1">
        <f>'[2]Electricity and CHPs'!H$110</f>
        <v>0.12511718756118856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0.66767766249704552</v>
      </c>
      <c r="K286" s="1">
        <f>'[2]Electricity and CHPs'!G$113</f>
        <v>0.77623965018680985</v>
      </c>
      <c r="L286" s="1">
        <f>'[2]Electricity and CHPs'!H$113</f>
        <v>0.68610808664282319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6.1917661163724491E-2</v>
      </c>
      <c r="K287" s="1">
        <f>'[2]Electricity and CHPs'!G$117</f>
        <v>6.7224797774863287E-2</v>
      </c>
      <c r="L287" s="1">
        <f>'[2]Electricity and CHPs'!H$117</f>
        <v>2.4237299664438283E-2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0.19343827187021609</v>
      </c>
      <c r="K288" s="1">
        <f t="shared" si="274"/>
        <v>0.26550682464953518</v>
      </c>
      <c r="L288" s="1">
        <f t="shared" ref="L288" si="275">SUM(L289:L290)</f>
        <v>0.30696868259985505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0.14153343848743577</v>
      </c>
      <c r="K289" s="1">
        <f>'[2]Electricity and CHPs'!G$108</f>
        <v>0.21868327523503317</v>
      </c>
      <c r="L289" s="1">
        <f>'[2]Electricity and CHPs'!H$108</f>
        <v>0.2790730978066856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5.1904833382780326E-2</v>
      </c>
      <c r="K290" s="1">
        <f>'[2]Electricity and CHPs'!G$119</f>
        <v>4.6823549414502001E-2</v>
      </c>
      <c r="L290" s="1">
        <f>'[2]Electricity and CHPs'!H$119</f>
        <v>2.7895584793169427E-2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>IFERROR(SUM(I292,I294,I302,I310,I358,I379,I387,I389,I397,I401,I395),0)</f>
        <v>445.98858099281875</v>
      </c>
      <c r="J291" s="3">
        <f t="shared" ref="J291" si="278">SUM(J292,J294,J302,J310,J358,J379,J387,J389,J397,J401,J395)</f>
        <v>432.47947594137065</v>
      </c>
      <c r="K291" s="3">
        <f t="shared" ref="K291" si="279">SUM(K292,K294,K302,K310,K358,K379,K387,K389,K397,K401,K395)</f>
        <v>441.5884733351354</v>
      </c>
      <c r="L291" s="3">
        <f>IFERROR(SUM(L292,L294,L302,L310,L358,L379,L387,L389,L397,L401,L395),0)</f>
        <v>395.51553177559288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0">G293</f>
        <v>253.2998850662751</v>
      </c>
      <c r="H292" s="1">
        <f t="shared" si="280"/>
        <v>232.95381994855762</v>
      </c>
      <c r="I292" s="1">
        <f t="shared" si="280"/>
        <v>210.99019673418002</v>
      </c>
      <c r="J292" s="1">
        <f t="shared" si="280"/>
        <v>189.14369370488055</v>
      </c>
      <c r="K292" s="1">
        <f t="shared" si="280"/>
        <v>185.50913050050008</v>
      </c>
      <c r="L292" s="1">
        <f t="shared" si="280"/>
        <v>101.71362460099094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189.14369370488055</v>
      </c>
      <c r="K293" s="1">
        <f>'[2]Electricity and CHPs_IN'!G$14</f>
        <v>185.50913050050008</v>
      </c>
      <c r="L293" s="1">
        <f>'[2]Electricity and CHPs_IN'!H$14</f>
        <v>101.71362460099094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149.43048395881004</v>
      </c>
      <c r="G294" s="1">
        <f t="shared" ref="G294:K294" si="282">SUM(G295:G297)</f>
        <v>125.60698324405315</v>
      </c>
      <c r="H294" s="1">
        <f t="shared" si="282"/>
        <v>137.14139880288545</v>
      </c>
      <c r="I294" s="1">
        <f t="shared" si="282"/>
        <v>151.25678959878701</v>
      </c>
      <c r="J294" s="1">
        <f t="shared" si="282"/>
        <v>151.34073948703639</v>
      </c>
      <c r="K294" s="1">
        <f t="shared" si="282"/>
        <v>151.45727931907612</v>
      </c>
      <c r="L294" s="1">
        <f t="shared" ref="L294" si="283">SUM(L295:L297)</f>
        <v>151.77418497885736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71.532026008960401</v>
      </c>
      <c r="K295" s="1">
        <f>'[2]Electricity and CHPs_IN'!G$15</f>
        <v>72.588147158794939</v>
      </c>
      <c r="L295" s="1">
        <f>'[2]Electricity and CHPs_IN'!H$15</f>
        <v>74.749323394177026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63.812554700404547</v>
      </c>
      <c r="K296" s="1">
        <f>'[2]Electricity and CHPs_IN'!G$16</f>
        <v>62.756544390218593</v>
      </c>
      <c r="L296" s="1">
        <f>'[2]Electricity and CHPs_IN'!H$16</f>
        <v>60.595500270921988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15.996158777671432</v>
      </c>
      <c r="K297" s="1">
        <f>'[2]Electricity and CHPs_IN'!G$13</f>
        <v>16.1125877700626</v>
      </c>
      <c r="L297" s="1">
        <f>'[2]Electricity and CHPs_IN'!H$13</f>
        <v>16.429361313758349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0.15078327648927173</v>
      </c>
      <c r="G298" s="1">
        <f t="shared" ref="G298:K298" si="284">SUM(G299:G301)</f>
        <v>5.4810418737692393E-2</v>
      </c>
      <c r="H298" s="1">
        <f t="shared" si="284"/>
        <v>6.2099059537261005E-2</v>
      </c>
      <c r="I298" s="1">
        <f t="shared" si="284"/>
        <v>7.8412874283016118E-2</v>
      </c>
      <c r="J298" s="1">
        <f t="shared" si="284"/>
        <v>0.18015342719284272</v>
      </c>
      <c r="K298" s="1">
        <f t="shared" si="284"/>
        <v>0.42477343745012108</v>
      </c>
      <c r="L298" s="1">
        <f t="shared" ref="L298" si="285">SUM(L299:L301)</f>
        <v>5.8735553447488084E-3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7.3306159883552699E-2</v>
      </c>
      <c r="K299" s="1">
        <f>'[2]Electricity and CHPs_IN'!G$18</f>
        <v>0.29421292420546674</v>
      </c>
      <c r="L299" s="1">
        <f>'[2]Electricity and CHPs_IN'!H$18</f>
        <v>5.1768392913085059E-3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1.5012956123391347E-2</v>
      </c>
      <c r="K300" s="1">
        <f>IFERROR(K72/SUM(K72,K185),0)*'[2]Electricity and CHPs_IN'!G$28</f>
        <v>0.13056051324465437</v>
      </c>
      <c r="L300" s="1">
        <f>IFERROR(L72/SUM(L72,L185),0)*'[2]Electricity and CHPs_IN'!H$28</f>
        <v>6.9671605344030232E-4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9.1834311185898659E-2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0.15078327648927173</v>
      </c>
      <c r="G302" s="1">
        <f t="shared" ref="G302:K302" si="286">G298</f>
        <v>5.4810418737692393E-2</v>
      </c>
      <c r="H302" s="1">
        <f t="shared" si="286"/>
        <v>6.2099059537261005E-2</v>
      </c>
      <c r="I302" s="1">
        <f t="shared" si="286"/>
        <v>7.8412874283016118E-2</v>
      </c>
      <c r="J302" s="1">
        <f t="shared" si="286"/>
        <v>0.18015342719284272</v>
      </c>
      <c r="K302" s="1">
        <f t="shared" si="286"/>
        <v>0.42477343745012108</v>
      </c>
      <c r="L302" s="1">
        <f t="shared" ref="L302" si="287">L298</f>
        <v>5.8735553447488084E-3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0.12564086842017971</v>
      </c>
      <c r="G303" s="1">
        <f t="shared" si="288"/>
        <v>1.4020265991828238E-3</v>
      </c>
      <c r="H303" s="1">
        <f t="shared" si="288"/>
        <v>1.241361486941066E-2</v>
      </c>
      <c r="I303" s="1">
        <f t="shared" si="288"/>
        <v>2.7090183728370261E-3</v>
      </c>
      <c r="J303" s="1">
        <f t="shared" si="288"/>
        <v>7.3306159883552699E-2</v>
      </c>
      <c r="K303" s="1">
        <f t="shared" si="288"/>
        <v>0.29421292420546674</v>
      </c>
      <c r="L303" s="1">
        <f t="shared" ref="L303" si="289">L299</f>
        <v>5.1768392913085059E-3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3.9125952708611977E-3</v>
      </c>
      <c r="G304" s="1">
        <f t="shared" si="290"/>
        <v>3.3395188305036745E-4</v>
      </c>
      <c r="H304" s="1">
        <f t="shared" si="290"/>
        <v>1.2172748144924262E-3</v>
      </c>
      <c r="I304" s="1">
        <f t="shared" si="290"/>
        <v>1.5240559376263991E-3</v>
      </c>
      <c r="J304" s="1">
        <f t="shared" si="290"/>
        <v>1.5012956123391347E-2</v>
      </c>
      <c r="K304" s="1">
        <f t="shared" si="290"/>
        <v>0.13056051324465437</v>
      </c>
      <c r="L304" s="1">
        <f t="shared" ref="L304" si="291">L300</f>
        <v>6.9671605344030232E-4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2.1229812798230833E-2</v>
      </c>
      <c r="G305" s="1">
        <f t="shared" si="292"/>
        <v>5.3074440255459203E-2</v>
      </c>
      <c r="H305" s="1">
        <f t="shared" si="292"/>
        <v>4.8468169853357917E-2</v>
      </c>
      <c r="I305" s="1">
        <f t="shared" si="292"/>
        <v>7.4179799972552696E-2</v>
      </c>
      <c r="J305" s="1">
        <f t="shared" si="292"/>
        <v>9.1834311185898659E-2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4.0783641509408959</v>
      </c>
      <c r="G310" s="1">
        <f t="shared" ref="G310:K310" si="294">SUM(G311:G325)</f>
        <v>2.2105065786506479</v>
      </c>
      <c r="H310" s="1">
        <f t="shared" si="294"/>
        <v>2.1691640241275727</v>
      </c>
      <c r="I310" s="1">
        <f>IFERROR(SUM(I311:I325),0)</f>
        <v>2.2727556167666498</v>
      </c>
      <c r="J310" s="1">
        <f t="shared" si="294"/>
        <v>2.8884362249060245</v>
      </c>
      <c r="K310" s="1">
        <f t="shared" si="294"/>
        <v>3.2501253915366481</v>
      </c>
      <c r="L310" s="1">
        <f>IFERROR(SUM(L311:L325),0)</f>
        <v>3.3802848939461652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6.2902232277250471E-4</v>
      </c>
      <c r="L311" s="1">
        <f>'[2]Electricity and CHPs_IN'!H$21</f>
        <v>0.40702632651984977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4.9732202663433961E-4</v>
      </c>
      <c r="L312" s="1">
        <f>'[2]Electricity and CHPs_IN'!H$22</f>
        <v>0.23137464242267117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0.31101963716205977</v>
      </c>
      <c r="K316" s="1">
        <f>K88/SUM(K88,K241)*'[2]Electricity and CHPs_IN'!G$39</f>
        <v>0.87165239504080061</v>
      </c>
      <c r="L316" s="1">
        <f>L88/SUM(L88,L241)*'[2]Electricity and CHPs_IN'!H$39</f>
        <v>0.8768422689467581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0.22356739602919315</v>
      </c>
      <c r="L317" s="1">
        <f>IFERROR(L89/SUM(L89,L242),0)*'[2]Electricity and CHPs_IN'!H$40</f>
        <v>0.34517310092893649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0.10742518715212451</v>
      </c>
      <c r="K319" s="1">
        <f>K91/SUM(K91,K244)*'[2]Electricity and CHPs_IN'!G$48</f>
        <v>6.1121754873743578E-2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0.29307755319344925</v>
      </c>
      <c r="K321" s="1">
        <f>IFERROR(K93/SUM(K93,K246),0)*'[2]Electricity and CHPs_IN'!G$51</f>
        <v>0.16317220073392902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1.4714822261512814</v>
      </c>
      <c r="K323" s="1">
        <f>IFERROR(K95/SUM(K95,K248),0)*'[2]Electricity and CHPs_IN'!G$54</f>
        <v>1.5641697711942921</v>
      </c>
      <c r="L323" s="1">
        <f>IFERROR(L95/SUM(L95,L248),0)*'[2]Electricity and CHPs_IN'!H$54</f>
        <v>1.5198685551279496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0.70543162124710912</v>
      </c>
      <c r="K324" s="1">
        <f>IFERROR(K96/SUM(K96,K249),0)*'[2]Electricity and CHPs_IN'!G$55</f>
        <v>0.36531552931528299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2.9357359532074669</v>
      </c>
      <c r="G326" s="1">
        <f t="shared" ref="G326:K326" si="295">G310-G342</f>
        <v>0.91671981881612052</v>
      </c>
      <c r="H326" s="1">
        <f t="shared" si="295"/>
        <v>0.8216623432978134</v>
      </c>
      <c r="I326" s="1">
        <f>IFERROR(I310-I342,0)</f>
        <v>0.8082179282934332</v>
      </c>
      <c r="J326" s="1">
        <f t="shared" si="295"/>
        <v>1.350569248200518</v>
      </c>
      <c r="K326" s="1">
        <f t="shared" si="295"/>
        <v>1.4071770448902234</v>
      </c>
      <c r="L326" s="1">
        <f>IFERROR(L310-L342,0)</f>
        <v>0.45107697336517383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5.2501131266388657E-4</v>
      </c>
      <c r="L327" s="1">
        <f t="shared" ref="L327" si="297">IFERROR(L99/L83,0)*L311</f>
        <v>9.8687696735208455E-2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4.1508811463021741E-4</v>
      </c>
      <c r="L328" s="1">
        <f t="shared" ref="L328" si="299">IFERROR(L100/L84,0)*L312</f>
        <v>5.6099149012938151E-2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1.2520242639936099</v>
      </c>
      <c r="G330" s="1">
        <f t="shared" si="302"/>
        <v>4.2652375935381039E-3</v>
      </c>
      <c r="H330" s="1">
        <f t="shared" si="302"/>
        <v>5.3915595847113407E-3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0.87019557685134874</v>
      </c>
      <c r="G332" s="1">
        <f t="shared" si="306"/>
        <v>0.11622130898701774</v>
      </c>
      <c r="H332" s="1">
        <f t="shared" si="306"/>
        <v>0.68320809286799034</v>
      </c>
      <c r="I332" s="1">
        <f t="shared" si="306"/>
        <v>0.80821792829343309</v>
      </c>
      <c r="J332" s="1">
        <f t="shared" si="306"/>
        <v>0.29644826713267702</v>
      </c>
      <c r="K332" s="1">
        <f t="shared" si="306"/>
        <v>0.7275216658288598</v>
      </c>
      <c r="L332" s="1">
        <f t="shared" ref="L332" si="307">IFERROR(L104/L88,0)*L316</f>
        <v>0.21259937818348884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0.18659975617524191</v>
      </c>
      <c r="L333" s="1">
        <f t="shared" ref="L333" si="309">IFERROR(L105/L89,0)*L317</f>
        <v>8.3690749433538505E-2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2.2973733547816327E-2</v>
      </c>
      <c r="G335" s="1">
        <f t="shared" si="312"/>
        <v>5.9563119535215123E-3</v>
      </c>
      <c r="H335" s="1">
        <f t="shared" si="312"/>
        <v>1.2989850559546318E-2</v>
      </c>
      <c r="I335" s="1">
        <f>IFERROR(IFERROR(I107/I91,0)*I319,0)</f>
        <v>0</v>
      </c>
      <c r="J335" s="1">
        <f t="shared" si="312"/>
        <v>0.10239228258457893</v>
      </c>
      <c r="K335" s="1">
        <f t="shared" si="312"/>
        <v>5.1015061941116692E-2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3.86419179357975E-2</v>
      </c>
      <c r="G337" s="1">
        <f t="shared" si="315"/>
        <v>3.1481805049867403E-2</v>
      </c>
      <c r="H337" s="1">
        <f t="shared" si="315"/>
        <v>7.8682481200700385E-2</v>
      </c>
      <c r="I337" s="1">
        <f t="shared" si="315"/>
        <v>0</v>
      </c>
      <c r="J337" s="1">
        <f t="shared" si="315"/>
        <v>0.27934677556842535</v>
      </c>
      <c r="K337" s="1">
        <f t="shared" si="315"/>
        <v>0.1361911146809302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0.75190046087889462</v>
      </c>
      <c r="G340" s="1">
        <f t="shared" si="321"/>
        <v>0.75879515523217567</v>
      </c>
      <c r="H340" s="1">
        <f t="shared" si="321"/>
        <v>4.1390359084865033E-2</v>
      </c>
      <c r="I340" s="1">
        <f t="shared" si="321"/>
        <v>0</v>
      </c>
      <c r="J340" s="1">
        <f t="shared" si="321"/>
        <v>0.67238192291483634</v>
      </c>
      <c r="K340" s="1">
        <f t="shared" si="321"/>
        <v>0.30490934683678106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1.1426281977334287</v>
      </c>
      <c r="G342" s="1">
        <f t="shared" ref="G342:K342" si="325">SUM(G343:G357)</f>
        <v>1.2937867598345274</v>
      </c>
      <c r="H342" s="1">
        <f t="shared" si="325"/>
        <v>1.3475016808297593</v>
      </c>
      <c r="I342" s="1">
        <f>IFERROR(SUM(I343:I357),0)</f>
        <v>1.4645376884732166</v>
      </c>
      <c r="J342" s="1">
        <f t="shared" si="325"/>
        <v>1.5378669767055064</v>
      </c>
      <c r="K342" s="1">
        <f t="shared" si="325"/>
        <v>1.8429483466464247</v>
      </c>
      <c r="L342" s="1">
        <f>IFERROR(SUM(L343:L357),0)</f>
        <v>2.9292079205809913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1.0401101010861814E-4</v>
      </c>
      <c r="L343" s="1">
        <f t="shared" ref="L343" si="327">L311-L327</f>
        <v>0.30833862978464133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8.2233912004122203E-5</v>
      </c>
      <c r="L344" s="1">
        <f t="shared" ref="L344" si="329">L312-L328</f>
        <v>0.17527549340973303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3.3233815105582432E-2</v>
      </c>
      <c r="G346" s="1">
        <f t="shared" si="332"/>
        <v>1.7992076688536432E-4</v>
      </c>
      <c r="H346" s="1">
        <f t="shared" si="332"/>
        <v>3.1123713658902721E-4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2.3098529108794619E-2</v>
      </c>
      <c r="G348" s="1">
        <f t="shared" si="336"/>
        <v>4.9025702748763805E-3</v>
      </c>
      <c r="H348" s="1">
        <f t="shared" si="336"/>
        <v>3.9439373186500259E-2</v>
      </c>
      <c r="I348" s="1">
        <f t="shared" si="336"/>
        <v>8.4310170013352836E-2</v>
      </c>
      <c r="J348" s="1">
        <f t="shared" si="336"/>
        <v>1.4571370029382746E-2</v>
      </c>
      <c r="K348" s="1">
        <f t="shared" si="336"/>
        <v>0.14413072921194081</v>
      </c>
      <c r="L348" s="1">
        <f t="shared" ref="L348" si="337">L316-L332</f>
        <v>0.66424289076326926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3.696763985395124E-2</v>
      </c>
      <c r="L349" s="1">
        <f t="shared" ref="L349" si="339">L317-L333</f>
        <v>0.261482351495398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6.0981630705596659E-4</v>
      </c>
      <c r="G351" s="1">
        <f t="shared" si="342"/>
        <v>2.5125545552483197E-4</v>
      </c>
      <c r="H351" s="1">
        <f t="shared" si="342"/>
        <v>7.4986167348255542E-4</v>
      </c>
      <c r="I351" s="1">
        <f>IFERROR(I319-I335,0)</f>
        <v>0</v>
      </c>
      <c r="J351" s="1">
        <f t="shared" si="342"/>
        <v>5.0329045675455847E-3</v>
      </c>
      <c r="K351" s="1">
        <f t="shared" si="342"/>
        <v>1.0106692932626886E-2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1.0257136326632318E-3</v>
      </c>
      <c r="G353" s="1">
        <f t="shared" si="345"/>
        <v>1.3279988238144302E-3</v>
      </c>
      <c r="H353" s="1">
        <f t="shared" si="345"/>
        <v>4.542082817385204E-3</v>
      </c>
      <c r="I353" s="1">
        <f t="shared" si="345"/>
        <v>0</v>
      </c>
      <c r="J353" s="1">
        <f t="shared" si="345"/>
        <v>1.3730777625023893E-2</v>
      </c>
      <c r="K353" s="1">
        <f t="shared" si="345"/>
        <v>2.6981086052998815E-2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1.064701827874988</v>
      </c>
      <c r="G355" s="1">
        <f t="shared" si="349"/>
        <v>1.255116714097734</v>
      </c>
      <c r="H355" s="1">
        <f t="shared" si="349"/>
        <v>1.3000697956853919</v>
      </c>
      <c r="I355" s="1">
        <f t="shared" si="349"/>
        <v>1.3802275184598638</v>
      </c>
      <c r="J355" s="1">
        <f t="shared" si="349"/>
        <v>1.4714822261512814</v>
      </c>
      <c r="K355" s="1">
        <f t="shared" si="349"/>
        <v>1.5641697711942921</v>
      </c>
      <c r="L355" s="1">
        <f t="shared" ref="L355" si="350">L323-L339</f>
        <v>1.5198685551279496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1.9958495704344381E-2</v>
      </c>
      <c r="G356" s="1">
        <f t="shared" si="351"/>
        <v>3.2008300415692359E-2</v>
      </c>
      <c r="H356" s="1">
        <f t="shared" si="351"/>
        <v>2.3893303304102637E-3</v>
      </c>
      <c r="I356" s="1">
        <f t="shared" si="351"/>
        <v>0</v>
      </c>
      <c r="J356" s="1">
        <f t="shared" si="351"/>
        <v>3.3049698332272781E-2</v>
      </c>
      <c r="K356" s="1">
        <f t="shared" si="351"/>
        <v>6.0406182478501935E-2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22.495510455390569</v>
      </c>
      <c r="G358" s="1">
        <f t="shared" ref="G358:K358" si="356">SUM(G359:G364)</f>
        <v>24.548903980651421</v>
      </c>
      <c r="H358" s="1">
        <f t="shared" si="356"/>
        <v>26.276486970620951</v>
      </c>
      <c r="I358" s="1">
        <f t="shared" si="356"/>
        <v>24.684947197580815</v>
      </c>
      <c r="J358" s="1">
        <f t="shared" si="356"/>
        <v>25.268936222801976</v>
      </c>
      <c r="K358" s="1">
        <f t="shared" si="356"/>
        <v>26.282559594929364</v>
      </c>
      <c r="L358" s="1">
        <f t="shared" ref="L358" si="357">SUM(L359:L364)</f>
        <v>38.218265533190326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20.959112656048681</v>
      </c>
      <c r="K359" s="1">
        <f>'[2]Electricity and CHPs_IN'!G$19</f>
        <v>15.169154909870281</v>
      </c>
      <c r="L359" s="1">
        <f>'[2]Electricity and CHPs_IN'!H$19</f>
        <v>0.13845683888848059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6.6388169260799996</v>
      </c>
      <c r="L360" s="1">
        <f>'[2]Electricity and CHPs_IN'!H$20</f>
        <v>24.945717132262779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4.1897953014171252</v>
      </c>
      <c r="K361" s="1">
        <f>IFERROR(K133/SUM(K133,K198),0)*'[2]Electricity and CHPs_IN'!G$26</f>
        <v>3.5334299339046171</v>
      </c>
      <c r="L361" s="1">
        <f>IFERROR(L133/SUM(L133,L198),0)*'[2]Electricity and CHPs_IN'!H$26</f>
        <v>9.3805381665102825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0.74178765590569973</v>
      </c>
      <c r="L362" s="1">
        <f>IFERROR(L134/SUM(L134,L199),0)*'[2]Electricity and CHPs_IN'!H$27</f>
        <v>2.5616804854154243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0.1200282653361698</v>
      </c>
      <c r="K363" s="1">
        <f>IFERROR(K135/SUM(K135,K274),0)*'[2]Electricity and CHPs_IN'!G$44</f>
        <v>9.7288792331764309E-2</v>
      </c>
      <c r="L363" s="1">
        <f>IFERROR(L135/SUM(L135,L274),0)*'[2]Electricity and CHPs_IN'!H$44</f>
        <v>2.3291891279638485E-2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0.10208137683700115</v>
      </c>
      <c r="L364" s="1">
        <f>IFERROR(L136/SUM(L136,L275),0)*'[2]Electricity and CHPs_IN'!H$45</f>
        <v>1.168581018833718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11.050533188349073</v>
      </c>
      <c r="G365" s="1">
        <f t="shared" ref="G365:K365" si="358">SUM(G366:G369)</f>
        <v>12.069856089929146</v>
      </c>
      <c r="H365" s="1">
        <f t="shared" si="358"/>
        <v>13.137049279969895</v>
      </c>
      <c r="I365" s="1">
        <f t="shared" si="358"/>
        <v>12.341111347717082</v>
      </c>
      <c r="J365" s="1">
        <f t="shared" si="358"/>
        <v>12.574453978732903</v>
      </c>
      <c r="K365" s="1">
        <f t="shared" si="358"/>
        <v>13.041594712880299</v>
      </c>
      <c r="L365" s="1">
        <f t="shared" ref="L365" si="359">SUM(L366:L369)</f>
        <v>18.513196311538483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9.1017960678297793</v>
      </c>
      <c r="G366" s="1">
        <f t="shared" ref="G366:K366" si="360">G359*IFERROR(G138/G131,0)</f>
        <v>10.214892657812944</v>
      </c>
      <c r="H366" s="1">
        <f t="shared" si="360"/>
        <v>11.371594624218114</v>
      </c>
      <c r="I366" s="1">
        <f t="shared" si="360"/>
        <v>10.35692688950089</v>
      </c>
      <c r="J366" s="1">
        <f t="shared" si="360"/>
        <v>10.479556328024341</v>
      </c>
      <c r="K366" s="1">
        <f t="shared" si="360"/>
        <v>7.5845774549351397</v>
      </c>
      <c r="L366" s="1">
        <f t="shared" ref="L366" si="361">L359*IFERROR(L138/L131,0)</f>
        <v>6.9228419444240297E-2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3.3194084630399998</v>
      </c>
      <c r="L367" s="1">
        <f t="shared" ref="L367" si="363">L360*IFERROR(L139/L132,0)</f>
        <v>12.472858566131389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1.9487371205192929</v>
      </c>
      <c r="G368" s="1">
        <f t="shared" si="364"/>
        <v>1.8549634321162023</v>
      </c>
      <c r="H368" s="1">
        <f t="shared" si="364"/>
        <v>1.7654546557517818</v>
      </c>
      <c r="I368" s="1">
        <f t="shared" si="364"/>
        <v>1.9841844582161914</v>
      </c>
      <c r="J368" s="1">
        <f t="shared" si="364"/>
        <v>2.0948976507085626</v>
      </c>
      <c r="K368" s="1">
        <f t="shared" si="364"/>
        <v>1.7667149669523086</v>
      </c>
      <c r="L368" s="1">
        <f t="shared" ref="L368" si="365">L361*IFERROR(L140/L133,0)</f>
        <v>4.6902690832551412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0.37089382795284992</v>
      </c>
      <c r="L369" s="1">
        <f t="shared" ref="L369" si="367">L362*IFERROR(L141/L134,0)</f>
        <v>1.2808402427077121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11.444977267041498</v>
      </c>
      <c r="G372" s="1">
        <f t="shared" ref="G372:K372" si="372">SUM(G373:G378)</f>
        <v>12.479047890722274</v>
      </c>
      <c r="H372" s="1">
        <f t="shared" si="372"/>
        <v>13.139437690651057</v>
      </c>
      <c r="I372" s="1">
        <f t="shared" si="372"/>
        <v>12.343835849863732</v>
      </c>
      <c r="J372" s="1">
        <f t="shared" si="372"/>
        <v>12.694482244069073</v>
      </c>
      <c r="K372" s="1">
        <f t="shared" si="372"/>
        <v>13.240964882049065</v>
      </c>
      <c r="L372" s="1">
        <f t="shared" ref="L372" si="373">SUM(L373:L378)</f>
        <v>19.705069221651836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9.1017960678297793</v>
      </c>
      <c r="G373" s="1">
        <f t="shared" si="374"/>
        <v>10.214892657812944</v>
      </c>
      <c r="H373" s="1">
        <f t="shared" si="374"/>
        <v>11.371594624218114</v>
      </c>
      <c r="I373" s="1">
        <f t="shared" si="374"/>
        <v>10.35692688950089</v>
      </c>
      <c r="J373" s="1">
        <f t="shared" si="374"/>
        <v>10.479556328024341</v>
      </c>
      <c r="K373" s="1">
        <f t="shared" si="374"/>
        <v>7.5845774549351415</v>
      </c>
      <c r="L373" s="1">
        <f t="shared" ref="L373" si="375">L366*IFERROR(L145/L138,0)</f>
        <v>6.9228419444240297E-2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3.3194084630399998</v>
      </c>
      <c r="L374" s="1">
        <f t="shared" ref="L374" si="377">L367*IFERROR(L146/L139,0)</f>
        <v>12.472858566131389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1.9487371205192923</v>
      </c>
      <c r="G375" s="1">
        <f t="shared" si="378"/>
        <v>1.8549634321162023</v>
      </c>
      <c r="H375" s="1">
        <f t="shared" si="378"/>
        <v>1.7654546557517818</v>
      </c>
      <c r="I375" s="1">
        <f t="shared" si="378"/>
        <v>1.9841844582161918</v>
      </c>
      <c r="J375" s="1">
        <f t="shared" si="378"/>
        <v>2.0948976507085626</v>
      </c>
      <c r="K375" s="1">
        <f t="shared" si="378"/>
        <v>1.7667149669523086</v>
      </c>
      <c r="L375" s="1">
        <f t="shared" ref="L375" si="379">L368*IFERROR(L147/L140,0)</f>
        <v>4.6902690832551412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0.37089382795284981</v>
      </c>
      <c r="L376" s="1">
        <f t="shared" ref="L376" si="381">L369*IFERROR(L148/L141,0)</f>
        <v>1.2808402427077121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0.39444407869242698</v>
      </c>
      <c r="G377" s="1">
        <f t="shared" ref="G377:K377" si="382">G363</f>
        <v>0.40919180079312811</v>
      </c>
      <c r="H377" s="1">
        <f t="shared" si="382"/>
        <v>2.3884106811612642E-3</v>
      </c>
      <c r="I377" s="1">
        <f t="shared" si="382"/>
        <v>2.72450214665086E-3</v>
      </c>
      <c r="J377" s="1">
        <f t="shared" si="382"/>
        <v>0.1200282653361698</v>
      </c>
      <c r="K377" s="1">
        <f t="shared" si="382"/>
        <v>9.7288792331764309E-2</v>
      </c>
      <c r="L377" s="1">
        <f t="shared" ref="L377" si="383">L363</f>
        <v>2.3291891279638485E-2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0.10208137683700115</v>
      </c>
      <c r="L378" s="1">
        <f t="shared" ref="L378" si="385">L364</f>
        <v>1.168581018833718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0.56167658833277989</v>
      </c>
      <c r="G379" s="1">
        <f t="shared" ref="G379:K379" si="386">SUM(G380:G386)</f>
        <v>0.53624445847401314</v>
      </c>
      <c r="H379" s="1">
        <f t="shared" si="386"/>
        <v>1.0887516895489582</v>
      </c>
      <c r="I379" s="1">
        <f t="shared" si="386"/>
        <v>2.6661810050280748</v>
      </c>
      <c r="J379" s="1">
        <f t="shared" si="386"/>
        <v>3.4823847256288256</v>
      </c>
      <c r="K379" s="1">
        <f t="shared" si="386"/>
        <v>4.3818133502428998</v>
      </c>
      <c r="L379" s="1">
        <f t="shared" ref="L379" si="387">SUM(L380:L386)</f>
        <v>5.5920896948149679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0.87968231180095546</v>
      </c>
      <c r="K380" s="1">
        <f>IFERROR(K152/SUM(K152,K207),0)*'[2]Electricity and CHPs_IN'!G$25</f>
        <v>1.1228931900034551</v>
      </c>
      <c r="L380" s="1">
        <f>IFERROR(L152/SUM(L152,L207),0)*'[2]Electricity and CHPs_IN'!H$25</f>
        <v>1.128270434491967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0.12287437561660018</v>
      </c>
      <c r="L381" s="1">
        <f>'[2]Electricity and CHPs_IN'!H$31</f>
        <v>0.29690340179098562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2.16943569333676</v>
      </c>
      <c r="K382" s="1">
        <f>IFERROR(K154/SUM(K154,K283),0)*'[2]Electricity and CHPs_IN'!G$42</f>
        <v>1.7826540858965292</v>
      </c>
      <c r="L382" s="1">
        <f>IFERROR(L154/SUM(L154,L283),0)*'[2]Electricity and CHPs_IN'!H$42</f>
        <v>1.7384650195526341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0.88433880573313417</v>
      </c>
      <c r="L383" s="1">
        <f>IFERROR(L155/SUM(L155,L284),0)*'[2]Electricity and CHPs_IN'!H$43</f>
        <v>2.0832281712661103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0.10868764893041843</v>
      </c>
      <c r="K384" s="1">
        <f>IFERROR(K156/SUM(K285,K156),0)*'[2]Electricity and CHPs_IN'!G$50</f>
        <v>0.10263903157308389</v>
      </c>
      <c r="L384" s="1">
        <f>IFERROR(L156/SUM(L285,L156),0)*'[2]Electricity and CHPs_IN'!H$50</f>
        <v>6.4085319879107247E-2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0.26794127212336699</v>
      </c>
      <c r="K385" s="1">
        <f>IFERROR(K157/SUM(K286,K157),0)*'[2]Electricity and CHPs_IN'!G$53</f>
        <v>0.30449118611501891</v>
      </c>
      <c r="L385" s="1">
        <f>IFERROR(L157/SUM(L286,L157),0)*'[2]Electricity and CHPs_IN'!H$53</f>
        <v>0.25574592809331442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5.6637799437324762E-2</v>
      </c>
      <c r="K386" s="1">
        <f>IFERROR(K158/SUM(K287,K158),0)*'[2]Electricity and CHPs_IN'!G$56</f>
        <v>6.1922675305078417E-2</v>
      </c>
      <c r="L386" s="1">
        <f>IFERROR(L158/SUM(L287,L158),0)*'[2]Electricity and CHPs_IN'!H$56</f>
        <v>2.5391419740849068E-2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0.54529229929872658</v>
      </c>
      <c r="H387" s="1">
        <f t="shared" si="388"/>
        <v>0.50316489763227623</v>
      </c>
      <c r="I387" s="1">
        <f t="shared" si="388"/>
        <v>2.050259966074901</v>
      </c>
      <c r="J387" s="1">
        <f t="shared" si="388"/>
        <v>2.5948927343153549</v>
      </c>
      <c r="K387" s="1">
        <f t="shared" si="388"/>
        <v>2.6718640488382057</v>
      </c>
      <c r="L387" s="1">
        <f t="shared" si="388"/>
        <v>3.5102283620544275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2.5948927343153549</v>
      </c>
      <c r="K388" s="1">
        <f>'[2]Electricity and CHPs_IN'!G$33</f>
        <v>2.6718640488382057</v>
      </c>
      <c r="L388" s="1">
        <f>'[2]Electricity and CHPs_IN'!H$33</f>
        <v>3.5102283620544275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12.821422891735427</v>
      </c>
      <c r="H389" s="1">
        <f t="shared" si="389"/>
        <v>28.800004193581717</v>
      </c>
      <c r="I389" s="1">
        <f t="shared" si="389"/>
        <v>50.701498810562612</v>
      </c>
      <c r="J389" s="1">
        <f t="shared" si="389"/>
        <v>54.355056932748326</v>
      </c>
      <c r="K389" s="1">
        <f t="shared" si="389"/>
        <v>63.693313514059227</v>
      </c>
      <c r="L389" s="1">
        <f t="shared" ref="L389" si="390">SUM(L390:L394)</f>
        <v>85.593345714406411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1.3688184883819754</v>
      </c>
      <c r="K390" s="1">
        <f>'[2]Electricity and CHPs_IN'!G34</f>
        <v>3.026436796863166</v>
      </c>
      <c r="L390" s="1">
        <f>'[2]Electricity and CHPs_IN'!H34</f>
        <v>17.602732465207094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20.481400744488344</v>
      </c>
      <c r="K391" s="1">
        <f>'[2]Electricity and CHPs_IN'!G35</f>
        <v>26.454488325301693</v>
      </c>
      <c r="L391" s="1">
        <f>'[2]Electricity and CHPs_IN'!H35</f>
        <v>30.089910076134291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11.807597183582946</v>
      </c>
      <c r="K392" s="1">
        <f>'[2]Electricity and CHPs_IN'!G36</f>
        <v>12.458321495319586</v>
      </c>
      <c r="L392" s="1">
        <f>'[2]Electricity and CHPs_IN'!H36</f>
        <v>13.870194359854214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1.881173826467518</v>
      </c>
      <c r="K393" s="1">
        <f>'[2]Electricity and CHPs_IN'!G37</f>
        <v>1.9780420138778239</v>
      </c>
      <c r="L393" s="1">
        <f>'[2]Electricity and CHPs_IN'!H37</f>
        <v>2.1853651960131479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18.816066689827547</v>
      </c>
      <c r="K394" s="1">
        <f>'[2]Electricity and CHPs_IN'!G38</f>
        <v>19.776024882696955</v>
      </c>
      <c r="L394" s="1">
        <f>'[2]Electricity and CHPs_IN'!H38</f>
        <v>21.845143617197657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0.93694648387105761</v>
      </c>
      <c r="L396" s="1">
        <f>'[2]Electricity and CHPs_IN'!H$32</f>
        <v>7.8242612365555697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4.3658595322408157E-2</v>
      </c>
      <c r="J397" s="1">
        <f t="shared" ref="J397" si="395">SUM(J398:J400)</f>
        <v>0.32771738600552552</v>
      </c>
      <c r="K397" s="1">
        <f t="shared" ref="K397:L397" si="396">SUM(K398:K400)</f>
        <v>0.68351387247816342</v>
      </c>
      <c r="L397" s="1">
        <f t="shared" si="396"/>
        <v>0.88503834827577799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0.18483325978760021</v>
      </c>
      <c r="L398" s="1">
        <f>IFERROR(L170/SUM(L170,L209),0)*'[2]Electricity and CHPs_IN'!H$30</f>
        <v>0.2100384343256313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0.24021206121959865</v>
      </c>
      <c r="K399" s="1">
        <f>IFERROR(K171/SUM(K171,K289),0)*'[2]Electricity and CHPs_IN'!G$46</f>
        <v>0.41417286976332046</v>
      </c>
      <c r="L399" s="1">
        <f>IFERROR(L171/SUM(L171,L289),0)*'[2]Electricity and CHPs_IN'!H$46</f>
        <v>0.62016243957041195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8.7505324785926888E-2</v>
      </c>
      <c r="K400" s="1">
        <f>IFERROR(K172/SUM(K172,K290),0)*'[2]Electricity and CHPs_IN'!G$57</f>
        <v>8.4507742927242724E-2</v>
      </c>
      <c r="L400" s="1">
        <f>IFERROR(L172/SUM(L172,L290),0)*'[2]Electricity and CHPs_IN'!H$57</f>
        <v>5.4837474379734713E-2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0.15751590352106659</v>
      </c>
      <c r="G401" s="1">
        <f t="shared" ref="G401:K401" si="397">SUM(G402:G408)</f>
        <v>3.1566447775849243E-2</v>
      </c>
      <c r="H401" s="1">
        <f t="shared" si="397"/>
        <v>0.45379139233877969</v>
      </c>
      <c r="I401" s="1">
        <f t="shared" si="397"/>
        <v>1.2438805942332385</v>
      </c>
      <c r="J401" s="1">
        <f t="shared" si="397"/>
        <v>2.8974650958548489</v>
      </c>
      <c r="K401" s="1">
        <f t="shared" si="397"/>
        <v>3.234100306024553</v>
      </c>
      <c r="L401" s="1">
        <f t="shared" ref="L401" si="398">SUM(L402:L408)</f>
        <v>4.8425960937117667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0.12809737267703639</v>
      </c>
      <c r="K402" s="1">
        <f>'[2]Electricity and CHPs_IN'!G63</f>
        <v>0.13464282233860128</v>
      </c>
      <c r="L402" s="1">
        <f>'[2]Electricity and CHPs_IN'!H63</f>
        <v>0.13512277379284274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0.36833384016258769</v>
      </c>
      <c r="K403" s="1">
        <f>'[2]Electricity and CHPs_IN'!G64</f>
        <v>0.41249202576771543</v>
      </c>
      <c r="L403" s="1">
        <f>'[2]Electricity and CHPs_IN'!H64</f>
        <v>1.0728188473975859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0.3621384522419927</v>
      </c>
      <c r="K404" s="1">
        <f>'[2]Electricity and CHPs_IN'!G65</f>
        <v>0.39226484334980433</v>
      </c>
      <c r="L404" s="1">
        <f>'[2]Electricity and CHPs_IN'!H65</f>
        <v>0.85937451919013952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0.33947682449471955</v>
      </c>
      <c r="K405" s="1">
        <f>'[2]Electricity and CHPs_IN'!G66</f>
        <v>0.45619438734197437</v>
      </c>
      <c r="L405" s="1">
        <f>'[2]Electricity and CHPs_IN'!H66</f>
        <v>0.5655566900435649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0.98409481955206335</v>
      </c>
      <c r="K406" s="1">
        <f>'[2]Electricity and CHPs_IN'!G67</f>
        <v>1.0722928827441174</v>
      </c>
      <c r="L406" s="1">
        <f>'[2]Electricity and CHPs_IN'!H67</f>
        <v>1.3046750218828467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9.893178185324969E-2</v>
      </c>
      <c r="K407" s="1">
        <f>'[2]Electricity and CHPs_IN'!G68</f>
        <v>9.7617502612112286E-2</v>
      </c>
      <c r="L407" s="1">
        <f>'[2]Electricity and CHPs_IN'!H68</f>
        <v>9.7450916292173867E-2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0.61639200487319956</v>
      </c>
      <c r="K408" s="1">
        <f>'[2]Electricity and CHPs_IN'!G69</f>
        <v>0.6685958418702278</v>
      </c>
      <c r="L408" s="1">
        <f>'[2]Electricity and CHPs_IN'!H69</f>
        <v>0.80759732511261395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0">G410+G463</f>
        <v>53.213129580328328</v>
      </c>
      <c r="H409" s="3">
        <f t="shared" si="400"/>
        <v>48.258681166483214</v>
      </c>
      <c r="I409" s="3">
        <f>IFERROR(I410+I463,0)</f>
        <v>52.946200746352808</v>
      </c>
      <c r="J409" s="3">
        <f t="shared" si="400"/>
        <v>58.1587854585798</v>
      </c>
      <c r="K409" s="3">
        <f t="shared" si="400"/>
        <v>59.416895048802516</v>
      </c>
      <c r="L409" s="3">
        <f>IFERROR(L410+L463,0)</f>
        <v>55.151815117003935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47.892256055772165</v>
      </c>
      <c r="G410" s="1">
        <f t="shared" si="401"/>
        <v>44.510640674092045</v>
      </c>
      <c r="H410" s="1">
        <f t="shared" si="401"/>
        <v>41.689327990707845</v>
      </c>
      <c r="I410" s="1">
        <f t="shared" si="401"/>
        <v>46.032894745716959</v>
      </c>
      <c r="J410" s="1">
        <f t="shared" si="401"/>
        <v>47.198019496060425</v>
      </c>
      <c r="K410" s="1">
        <f t="shared" si="401"/>
        <v>47.513867611038386</v>
      </c>
      <c r="L410" s="1">
        <f t="shared" ref="L410" si="402">L411+L440</f>
        <v>37.904761527209061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03">SUM(G412,G418,G427,G436,G438)</f>
        <v>34.339854865586041</v>
      </c>
      <c r="H411" s="1">
        <f t="shared" si="403"/>
        <v>32.202853691358847</v>
      </c>
      <c r="I411" s="1">
        <f t="shared" si="403"/>
        <v>37.943271610050921</v>
      </c>
      <c r="J411" s="1">
        <f t="shared" si="403"/>
        <v>38.517521720334493</v>
      </c>
      <c r="K411" s="1">
        <f t="shared" si="403"/>
        <v>39.310338964653816</v>
      </c>
      <c r="L411" s="1">
        <f t="shared" ref="L411" si="404">SUM(L412,L418,L427,L436,L438)</f>
        <v>28.714506051687344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05">G413</f>
        <v>1.7174668271161746E-3</v>
      </c>
      <c r="H412" s="1">
        <f t="shared" si="405"/>
        <v>6.2602704745324741E-3</v>
      </c>
      <c r="I412" s="1">
        <f t="shared" si="405"/>
        <v>7.8380019649357605E-3</v>
      </c>
      <c r="J412" s="1">
        <f t="shared" si="405"/>
        <v>7.7209488634584017E-2</v>
      </c>
      <c r="K412" s="1">
        <f t="shared" si="405"/>
        <v>0.67145406811536412</v>
      </c>
      <c r="L412" s="1">
        <f t="shared" si="405"/>
        <v>3.5831111319786875E-3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7.7209488634584017E-2</v>
      </c>
      <c r="K413" s="1">
        <f>'[2]Electricity and CHPs_IN'!G$28-K300</f>
        <v>0.67145406811536412</v>
      </c>
      <c r="L413" s="1">
        <f>'[2]Electricity and CHPs_IN'!H$28-L300</f>
        <v>3.5831111319786875E-3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06">G415</f>
        <v>1.7174668271161746E-3</v>
      </c>
      <c r="H414" s="1">
        <f t="shared" si="406"/>
        <v>6.2602704745324741E-3</v>
      </c>
      <c r="I414" s="1">
        <f t="shared" si="406"/>
        <v>7.8380019649357605E-3</v>
      </c>
      <c r="J414" s="1">
        <f t="shared" si="406"/>
        <v>7.7209488634584017E-2</v>
      </c>
      <c r="K414" s="1">
        <f t="shared" si="406"/>
        <v>0.67145406811536412</v>
      </c>
      <c r="L414" s="1">
        <f t="shared" si="406"/>
        <v>3.5831111319786875E-3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07">G413-G417</f>
        <v>1.7174668271161746E-3</v>
      </c>
      <c r="H415" s="1">
        <f t="shared" si="407"/>
        <v>6.2602704745324741E-3</v>
      </c>
      <c r="I415" s="1">
        <f t="shared" si="407"/>
        <v>7.8380019649357605E-3</v>
      </c>
      <c r="J415" s="1">
        <f t="shared" si="407"/>
        <v>7.7209488634584017E-2</v>
      </c>
      <c r="K415" s="1">
        <f t="shared" si="407"/>
        <v>0.67145406811536412</v>
      </c>
      <c r="L415" s="1">
        <f t="shared" ref="L415" si="408">L413-L417</f>
        <v>3.5831111319786875E-3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2">SUM(G419:G420)</f>
        <v>8.5416161190800134E-3</v>
      </c>
      <c r="H418" s="1">
        <f t="shared" si="412"/>
        <v>1.1422680603377902E-2</v>
      </c>
      <c r="I418" s="1">
        <f t="shared" si="412"/>
        <v>0</v>
      </c>
      <c r="J418" s="1">
        <f t="shared" si="412"/>
        <v>0</v>
      </c>
      <c r="K418" s="1">
        <f t="shared" si="412"/>
        <v>4.1304563999104638E-5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4.1304563999104638E-5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14">SUM(G422:G423)</f>
        <v>8.1958884761082883E-3</v>
      </c>
      <c r="H421" s="1">
        <f t="shared" si="414"/>
        <v>1.079927377740994E-2</v>
      </c>
      <c r="I421" s="1">
        <f t="shared" si="414"/>
        <v>0</v>
      </c>
      <c r="J421" s="1">
        <f t="shared" si="414"/>
        <v>0</v>
      </c>
      <c r="K421" s="1">
        <f t="shared" si="414"/>
        <v>4.1304563999104638E-5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16">G419-G425</f>
        <v>8.1958884761082883E-3</v>
      </c>
      <c r="H422" s="1">
        <f t="shared" si="416"/>
        <v>1.079927377740994E-2</v>
      </c>
      <c r="I422" s="1">
        <f t="shared" si="416"/>
        <v>0</v>
      </c>
      <c r="J422" s="1">
        <f t="shared" si="416"/>
        <v>0</v>
      </c>
      <c r="K422" s="1">
        <f t="shared" si="416"/>
        <v>4.1304563999104638E-5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0">SUM(G425:G426)</f>
        <v>3.4572764297172544E-4</v>
      </c>
      <c r="H424" s="1">
        <f t="shared" si="420"/>
        <v>6.2340682596796152E-4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2">IFERROR(G346/G314,0)*G419</f>
        <v>3.4572764297172544E-4</v>
      </c>
      <c r="H425" s="1">
        <f t="shared" si="422"/>
        <v>6.2340682596796152E-4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26">SUM(G428:G429)</f>
        <v>34.163460300214481</v>
      </c>
      <c r="H427" s="1">
        <f t="shared" si="426"/>
        <v>32.182732757033769</v>
      </c>
      <c r="I427" s="1">
        <f t="shared" si="426"/>
        <v>35.502193289880729</v>
      </c>
      <c r="J427" s="1">
        <f t="shared" si="426"/>
        <v>36.136985420562617</v>
      </c>
      <c r="K427" s="1">
        <f t="shared" si="426"/>
        <v>35.473819219583504</v>
      </c>
      <c r="L427" s="1">
        <f t="shared" ref="L427" si="427">SUM(L428:L429)</f>
        <v>25.490857830622542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36.136985420562617</v>
      </c>
      <c r="K428" s="1">
        <f>'[2]Electricity and CHPs_IN'!G$26-K361</f>
        <v>28.513870754419994</v>
      </c>
      <c r="L428" s="1">
        <f>'[2]Electricity and CHPs_IN'!H$26-L361</f>
        <v>2.7943687298418887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6.9599484651635093</v>
      </c>
      <c r="L429" s="1">
        <f>'[2]Electricity and CHPs_IN'!H$27-L362</f>
        <v>22.696489100780653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28">SUM(G431:G432)</f>
        <v>17.081730150107241</v>
      </c>
      <c r="H430" s="1">
        <f t="shared" si="428"/>
        <v>16.091366378516884</v>
      </c>
      <c r="I430" s="1">
        <f t="shared" si="428"/>
        <v>17.751096644940361</v>
      </c>
      <c r="J430" s="1">
        <f t="shared" si="428"/>
        <v>18.068492710281308</v>
      </c>
      <c r="K430" s="1">
        <f t="shared" si="428"/>
        <v>17.736909609791752</v>
      </c>
      <c r="L430" s="1">
        <f t="shared" ref="L430" si="429">SUM(L431:L432)</f>
        <v>12.745428915311271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0">IFERROR(G368/G361,0)*G428</f>
        <v>17.081730150107241</v>
      </c>
      <c r="H431" s="1">
        <f t="shared" si="430"/>
        <v>16.091366378516884</v>
      </c>
      <c r="I431" s="1">
        <f t="shared" si="430"/>
        <v>17.751096644940361</v>
      </c>
      <c r="J431" s="1">
        <f t="shared" si="430"/>
        <v>18.068492710281308</v>
      </c>
      <c r="K431" s="1">
        <f t="shared" si="430"/>
        <v>14.256935377209997</v>
      </c>
      <c r="L431" s="1">
        <f t="shared" ref="L431" si="431">IFERROR(L368/L361,0)*L428</f>
        <v>1.3971843649209443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3.4799742325817555</v>
      </c>
      <c r="L432" s="1">
        <f t="shared" ref="L432" si="433">IFERROR(L369/L362,0)*L429</f>
        <v>11.348244550390326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34">SUM(G434:G435)</f>
        <v>17.081730150107241</v>
      </c>
      <c r="H433" s="1">
        <f t="shared" si="434"/>
        <v>16.091366378516884</v>
      </c>
      <c r="I433" s="1">
        <f t="shared" si="434"/>
        <v>17.751096644940368</v>
      </c>
      <c r="J433" s="1">
        <f t="shared" si="434"/>
        <v>18.068492710281308</v>
      </c>
      <c r="K433" s="1">
        <f t="shared" si="434"/>
        <v>17.736909609791752</v>
      </c>
      <c r="L433" s="1">
        <f t="shared" ref="L433" si="435">SUM(L434:L435)</f>
        <v>12.745428915311271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36">G428-G431</f>
        <v>17.081730150107241</v>
      </c>
      <c r="H434" s="1">
        <f t="shared" si="436"/>
        <v>16.091366378516884</v>
      </c>
      <c r="I434" s="1">
        <f t="shared" si="436"/>
        <v>17.751096644940368</v>
      </c>
      <c r="J434" s="1">
        <f t="shared" si="436"/>
        <v>18.068492710281308</v>
      </c>
      <c r="K434" s="1">
        <f t="shared" si="436"/>
        <v>14.256935377209997</v>
      </c>
      <c r="L434" s="1">
        <f t="shared" ref="L434" si="437">L428-L431</f>
        <v>1.3971843649209443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3.4799742325817538</v>
      </c>
      <c r="L435" s="1">
        <f t="shared" ref="L435" si="439">L429-L432</f>
        <v>11.348244550390326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0">G437</f>
        <v>0.16613548242535944</v>
      </c>
      <c r="H436" s="1">
        <f t="shared" si="440"/>
        <v>2.43798324717241E-3</v>
      </c>
      <c r="I436" s="1">
        <f t="shared" si="440"/>
        <v>2.4332403182052551</v>
      </c>
      <c r="J436" s="1">
        <f t="shared" si="440"/>
        <v>2.303326811137286</v>
      </c>
      <c r="K436" s="1">
        <f t="shared" si="440"/>
        <v>2.9405839855060023</v>
      </c>
      <c r="L436" s="1">
        <f t="shared" si="440"/>
        <v>2.9550166094742916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2.303326811137286</v>
      </c>
      <c r="K437" s="1">
        <f>'[2]Electricity and CHPs_IN'!G$25-K380</f>
        <v>2.9405839855060023</v>
      </c>
      <c r="L437" s="1">
        <f>'[2]Electricity and CHPs_IN'!H$25-L380</f>
        <v>2.9550166094742916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0.22444038688494253</v>
      </c>
      <c r="L438" s="1">
        <f t="shared" si="441"/>
        <v>0.26504850045853451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0.22444038688494253</v>
      </c>
      <c r="L439" s="1">
        <f>'[2]Electricity and CHPs_IN'!H$30-L398</f>
        <v>0.26504850045853451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2">SUM(G441,G447,G449,G455,G457,G459,G461)</f>
        <v>10.170785808506004</v>
      </c>
      <c r="H440" s="1">
        <f t="shared" si="442"/>
        <v>9.4864742993489983</v>
      </c>
      <c r="I440" s="1">
        <f t="shared" si="442"/>
        <v>8.0896231356660397</v>
      </c>
      <c r="J440" s="1">
        <f t="shared" si="442"/>
        <v>8.6804977757259358</v>
      </c>
      <c r="K440" s="1">
        <f t="shared" si="442"/>
        <v>8.2035286463845694</v>
      </c>
      <c r="L440" s="1">
        <f t="shared" ref="L440" si="443">SUM(L441,L447,L449,L455,L457,L459,L461)</f>
        <v>9.1902554755217167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44">+G442</f>
        <v>2.6131853661727718</v>
      </c>
      <c r="H441" s="1">
        <f t="shared" si="444"/>
        <v>2.3689264235016441</v>
      </c>
      <c r="I441" s="1">
        <f t="shared" si="444"/>
        <v>2.3679140291548419</v>
      </c>
      <c r="J441" s="1">
        <f t="shared" si="444"/>
        <v>2.3693485328782895</v>
      </c>
      <c r="K441" s="1">
        <f t="shared" si="444"/>
        <v>2.3702783117652388</v>
      </c>
      <c r="L441" s="1">
        <f t="shared" si="444"/>
        <v>2.3696244857607778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45">SUM(G444:G446)</f>
        <v>2.6131853661727718</v>
      </c>
      <c r="H442" s="1">
        <f t="shared" si="445"/>
        <v>2.3689264235016441</v>
      </c>
      <c r="I442" s="1">
        <f t="shared" si="445"/>
        <v>2.3679140291548419</v>
      </c>
      <c r="J442" s="1">
        <f t="shared" si="445"/>
        <v>2.3693485328782895</v>
      </c>
      <c r="K442" s="1">
        <f t="shared" si="445"/>
        <v>2.3702783117652388</v>
      </c>
      <c r="L442" s="1">
        <f t="shared" ref="L442" si="446">SUM(L444:L446)</f>
        <v>2.3696244857607778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47">G444</f>
        <v>0.24528279535584216</v>
      </c>
      <c r="H443" s="1">
        <f t="shared" si="447"/>
        <v>1.0198577568946892E-3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48">G446</f>
        <v>1.1839512854084648</v>
      </c>
      <c r="H445" s="1">
        <f t="shared" si="448"/>
        <v>1.1839532828723747</v>
      </c>
      <c r="I445" s="1">
        <f t="shared" si="448"/>
        <v>1.183957014577421</v>
      </c>
      <c r="J445" s="1">
        <f t="shared" si="448"/>
        <v>1.1846742664391448</v>
      </c>
      <c r="K445" s="1">
        <f t="shared" si="448"/>
        <v>1.1851391558826194</v>
      </c>
      <c r="L445" s="1">
        <f t="shared" si="448"/>
        <v>1.1848122428803889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1.1846742664391448</v>
      </c>
      <c r="K446" s="1">
        <f>'[2]Electricity and CHPs_IN'!G$91</f>
        <v>1.1851391558826194</v>
      </c>
      <c r="L446" s="1">
        <f>'[2]Electricity and CHPs_IN'!H$91</f>
        <v>1.1848122428803889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49">G448</f>
        <v>3.8018072493950106</v>
      </c>
      <c r="H447" s="1">
        <f t="shared" si="449"/>
        <v>3.5280786039863865</v>
      </c>
      <c r="I447" s="1">
        <f t="shared" si="449"/>
        <v>1.0609162088239694</v>
      </c>
      <c r="J447" s="1">
        <f t="shared" si="449"/>
        <v>0.83867184931103167</v>
      </c>
      <c r="K447" s="1">
        <f t="shared" si="449"/>
        <v>0.80212846524232262</v>
      </c>
      <c r="L447" s="1">
        <f t="shared" si="449"/>
        <v>0.27041947685508616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0.83867184931103167</v>
      </c>
      <c r="K448" s="1">
        <f>'[2]Electricity and CHPs_IN'!G$92</f>
        <v>0.80212846524232262</v>
      </c>
      <c r="L448" s="1">
        <f>'[2]Electricity and CHPs_IN'!H$92</f>
        <v>0.27041947685508616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0">G450</f>
        <v>0.21740010386533087</v>
      </c>
      <c r="H449" s="1">
        <f t="shared" si="450"/>
        <v>0.21673522869909792</v>
      </c>
      <c r="I449" s="1">
        <f t="shared" si="450"/>
        <v>0.21645742130638385</v>
      </c>
      <c r="J449" s="1">
        <f t="shared" si="450"/>
        <v>0.10212461028453798</v>
      </c>
      <c r="K449" s="1">
        <f t="shared" si="450"/>
        <v>1.0320152278192435E-2</v>
      </c>
      <c r="L449" s="1">
        <f t="shared" si="450"/>
        <v>4.0932144205145927E-4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0.10212461028453798</v>
      </c>
      <c r="K450" s="1">
        <f>'[2]Electricity and CHPs_IN'!G$93</f>
        <v>1.0320152278192435E-2</v>
      </c>
      <c r="L450" s="1">
        <f>'[2]Electricity and CHPs_IN'!H$93</f>
        <v>4.0932144205145927E-4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1">G452</f>
        <v>0.21740010386533087</v>
      </c>
      <c r="H451" s="1">
        <f t="shared" si="451"/>
        <v>0.21673522869909792</v>
      </c>
      <c r="I451" s="1">
        <f t="shared" si="451"/>
        <v>0.21645742130638385</v>
      </c>
      <c r="J451" s="1">
        <f t="shared" si="451"/>
        <v>0.10212461028453798</v>
      </c>
      <c r="K451" s="1">
        <f t="shared" si="451"/>
        <v>1.0320152278192435E-2</v>
      </c>
      <c r="L451" s="1">
        <f t="shared" si="451"/>
        <v>4.0932144205145927E-4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2">G450</f>
        <v>0.21740010386533087</v>
      </c>
      <c r="H452" s="1">
        <f t="shared" si="452"/>
        <v>0.21673522869909792</v>
      </c>
      <c r="I452" s="1">
        <f t="shared" si="452"/>
        <v>0.21645742130638385</v>
      </c>
      <c r="J452" s="1">
        <f t="shared" si="452"/>
        <v>0.10212461028453798</v>
      </c>
      <c r="K452" s="1">
        <f t="shared" si="452"/>
        <v>1.0320152278192435E-2</v>
      </c>
      <c r="L452" s="1">
        <f t="shared" ref="L452" si="453">L450</f>
        <v>4.0932144205145927E-4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55">G456</f>
        <v>1.57801770424623</v>
      </c>
      <c r="H455" s="1">
        <f t="shared" si="455"/>
        <v>1.3529567421906554</v>
      </c>
      <c r="I455" s="1">
        <f t="shared" si="455"/>
        <v>1.0468959242165832</v>
      </c>
      <c r="J455" s="1">
        <f t="shared" si="455"/>
        <v>2.3204535244508553</v>
      </c>
      <c r="K455" s="1">
        <f t="shared" si="455"/>
        <v>1.8072189390042412</v>
      </c>
      <c r="L455" s="1">
        <f t="shared" si="455"/>
        <v>3.0009270624965692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2.3204535244508553</v>
      </c>
      <c r="K456" s="1">
        <f>'[2]Electricity and CHPs_IN'!G$94</f>
        <v>1.8072189390042412</v>
      </c>
      <c r="L456" s="1">
        <f>'[2]Electricity and CHPs_IN'!H$94</f>
        <v>3.0009270624965692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1.3136463048959627E-4</v>
      </c>
      <c r="J457" s="1">
        <f t="shared" si="456"/>
        <v>5.7467940667512403E-3</v>
      </c>
      <c r="K457" s="1">
        <f t="shared" si="456"/>
        <v>5.7818558460193802E-3</v>
      </c>
      <c r="L457" s="1">
        <f t="shared" si="456"/>
        <v>5.8779833218683616E-3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5.7467940667512403E-3</v>
      </c>
      <c r="K458" s="1">
        <f>'[2]Electricity and CHPs_IN'!G$95</f>
        <v>5.7818558460193802E-3</v>
      </c>
      <c r="L458" s="1">
        <f>'[2]Electricity and CHPs_IN'!H$95</f>
        <v>5.8779833218683616E-3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8.2994198181836273E-3</v>
      </c>
      <c r="L459" s="1">
        <f t="shared" si="457"/>
        <v>8.6676680880772485E-3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8.2994198181836273E-3</v>
      </c>
      <c r="L460" s="1">
        <f>'[2]Electricity and CHPs_IN'!H$96</f>
        <v>8.6676680880772485E-3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1.9603753848266612</v>
      </c>
      <c r="H461" s="1">
        <f>H462</f>
        <v>2.0197773009712137</v>
      </c>
      <c r="I461" s="1">
        <f t="shared" ref="I461" si="459">I462</f>
        <v>3.397308187533771</v>
      </c>
      <c r="J461" s="1">
        <f t="shared" ref="J461" si="460">J462</f>
        <v>3.0441524647344704</v>
      </c>
      <c r="K461" s="1">
        <f t="shared" ref="K461:L461" si="461">K462</f>
        <v>3.1995015024303708</v>
      </c>
      <c r="L461" s="1">
        <f t="shared" si="461"/>
        <v>3.5343294775572867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3.0441524647344704</v>
      </c>
      <c r="K462" s="1">
        <f>'[2]Electricity and CHPs_IN'!G$97</f>
        <v>3.1995015024303708</v>
      </c>
      <c r="L462" s="1">
        <f>'[2]Electricity and CHPs_IN'!H$97</f>
        <v>3.5343294775572867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2">SUM(G464,G470,G503,G512,G518)</f>
        <v>8.7024889062362814</v>
      </c>
      <c r="H463" s="1">
        <f t="shared" si="462"/>
        <v>6.5693531757753654</v>
      </c>
      <c r="I463" s="1">
        <f>IFERROR(SUM(I464,I470,I503,I512,I518),0)</f>
        <v>6.9133060006358518</v>
      </c>
      <c r="J463" s="1">
        <f t="shared" si="462"/>
        <v>10.960765962519373</v>
      </c>
      <c r="K463" s="1">
        <f t="shared" si="462"/>
        <v>11.903027437764129</v>
      </c>
      <c r="L463" s="1">
        <f>IFERROR(SUM(L464,L470,L503,L512,L518),0)</f>
        <v>17.24705358979487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63">+G465</f>
        <v>0.64142097651939134</v>
      </c>
      <c r="H464" s="1">
        <f t="shared" si="463"/>
        <v>0.50603404188295353</v>
      </c>
      <c r="I464" s="1">
        <f t="shared" si="463"/>
        <v>0.57113023973417731</v>
      </c>
      <c r="J464" s="1">
        <f t="shared" si="463"/>
        <v>0.45531401141173078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0.45531401141173078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64">G467</f>
        <v>0.64142097651939134</v>
      </c>
      <c r="H466" s="1">
        <f t="shared" si="464"/>
        <v>0.50603404188295353</v>
      </c>
      <c r="I466" s="1">
        <f t="shared" si="464"/>
        <v>0.57113023973417731</v>
      </c>
      <c r="J466" s="1">
        <f t="shared" si="464"/>
        <v>0.45531401141173078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65">G465-G469</f>
        <v>0.64142097651939134</v>
      </c>
      <c r="H467" s="1">
        <f t="shared" si="465"/>
        <v>0.50603404188295353</v>
      </c>
      <c r="I467" s="1">
        <f t="shared" si="465"/>
        <v>0.57113023973417731</v>
      </c>
      <c r="J467" s="1">
        <f t="shared" si="465"/>
        <v>0.45531401141173078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0">SUM(G471:G480)</f>
        <v>2.9616842738433915</v>
      </c>
      <c r="H470" s="1">
        <f t="shared" si="470"/>
        <v>2.8117535644201452</v>
      </c>
      <c r="I470" s="1">
        <f>IFERROR(SUM(I471:I480),0)</f>
        <v>2.6193564329391177</v>
      </c>
      <c r="J470" s="1">
        <f t="shared" si="470"/>
        <v>3.896941005163252</v>
      </c>
      <c r="K470" s="1">
        <f t="shared" si="470"/>
        <v>3.6773951838512211</v>
      </c>
      <c r="L470" s="1">
        <f>IFERROR(SUM(L471:L480),0)</f>
        <v>2.7330462207788928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0.50618178247140966</v>
      </c>
      <c r="K471" s="1">
        <f>'[2]Electricity and CHPs_IN'!G$39-K316</f>
        <v>0.98724056034208063</v>
      </c>
      <c r="L471" s="1">
        <f>'[2]Electricity and CHPs_IN'!H$39-L316</f>
        <v>0.9691414551516826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0.25321424295489869</v>
      </c>
      <c r="L472" s="6">
        <f>'[2]Electricity and CHPs_IN'!H$40-L317</f>
        <v>0.38150711155303618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IFERROR('[1]Electricity and CHPs_IN'!E$48-I319,0)</f>
        <v>0</v>
      </c>
      <c r="J474" s="1">
        <f>'[2]Electricity and CHPs_IN'!F$48-J319</f>
        <v>0.24338939645493912</v>
      </c>
      <c r="K474" s="1">
        <f>'[2]Electricity and CHPs_IN'!G$48-K319</f>
        <v>0.13725587059366981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0.59832663318619006</v>
      </c>
      <c r="K476" s="1">
        <f>'[2]Electricity and CHPs_IN'!G$51-K321</f>
        <v>0.32901935557824974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1.5499451780327178</v>
      </c>
      <c r="K478" s="1">
        <f>'[2]Electricity and CHPs_IN'!G$54-K323</f>
        <v>1.4226918604093979</v>
      </c>
      <c r="L478" s="1">
        <f>'[2]Electricity and CHPs_IN'!H$54-L323</f>
        <v>1.382397654074174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0.99909801501799522</v>
      </c>
      <c r="K479" s="1">
        <f>'[2]Electricity and CHPs_IN'!G$55-K324</f>
        <v>0.54797329397292449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71">SUM(G482:G491)</f>
        <v>1.1230957738919216</v>
      </c>
      <c r="H481" s="1">
        <f t="shared" si="471"/>
        <v>1.0102181241073986</v>
      </c>
      <c r="I481" s="1">
        <f>IFERROR(SUM(I482:I491),0)</f>
        <v>0.87574050468069231</v>
      </c>
      <c r="J481" s="1">
        <f t="shared" si="471"/>
        <v>2.2370383178022193</v>
      </c>
      <c r="K481" s="1">
        <f t="shared" si="471"/>
        <v>1.8818803540871132</v>
      </c>
      <c r="L481" s="1">
        <f>IFERROR(SUM(L482:L491),0)</f>
        <v>0.327478562103031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1.0043182241196882</v>
      </c>
      <c r="G482" s="1">
        <f t="shared" ref="G482:K482" si="473">G471-G493</f>
        <v>0.13164175974940862</v>
      </c>
      <c r="H482" s="1">
        <f t="shared" si="473"/>
        <v>0.76127438879831355</v>
      </c>
      <c r="I482" s="1">
        <f t="shared" si="473"/>
        <v>0.87574050468069231</v>
      </c>
      <c r="J482" s="1">
        <f t="shared" si="473"/>
        <v>0.48246700316736135</v>
      </c>
      <c r="K482" s="1">
        <f t="shared" si="473"/>
        <v>0.82399692941848446</v>
      </c>
      <c r="L482" s="1">
        <f t="shared" ref="L482" si="474">L471-L493</f>
        <v>0.23497826009754086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0.21134439473147842</v>
      </c>
      <c r="L483" s="1">
        <f t="shared" ref="L483" si="476">L472-L494</f>
        <v>9.2500302005490143E-2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5.5307136318817146E-2</v>
      </c>
      <c r="G485" s="1">
        <f t="shared" ref="G485:K485" si="479">G474-G496</f>
        <v>1.4194301078656577E-2</v>
      </c>
      <c r="H485" s="1">
        <f t="shared" si="479"/>
        <v>3.0481474725707957E-2</v>
      </c>
      <c r="I485" s="1">
        <f>IFERROR(I474-I496,0)</f>
        <v>0</v>
      </c>
      <c r="J485" s="1">
        <f t="shared" si="479"/>
        <v>0.23198652495353256</v>
      </c>
      <c r="K485" s="1">
        <f t="shared" si="479"/>
        <v>0.11456013909584101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8.3946235515698034E-2</v>
      </c>
      <c r="G487" s="1">
        <f t="shared" ref="G487:K487" si="482">G476-G498</f>
        <v>6.7725685438312519E-2</v>
      </c>
      <c r="H487" s="1">
        <f t="shared" si="482"/>
        <v>0.16677068429205938</v>
      </c>
      <c r="I487" s="1">
        <f t="shared" si="482"/>
        <v>0</v>
      </c>
      <c r="J487" s="1">
        <f t="shared" si="482"/>
        <v>0.57029483799105929</v>
      </c>
      <c r="K487" s="1">
        <f t="shared" si="482"/>
        <v>0.27461487058613748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86">G479-G501</f>
        <v>0.90953402762554392</v>
      </c>
      <c r="H490" s="1">
        <f t="shared" si="486"/>
        <v>5.1691576291317813E-2</v>
      </c>
      <c r="I490" s="1">
        <f t="shared" si="486"/>
        <v>0</v>
      </c>
      <c r="J490" s="1">
        <f t="shared" si="486"/>
        <v>0.95228995169026609</v>
      </c>
      <c r="K490" s="1">
        <f t="shared" si="486"/>
        <v>0.45736402025517159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490">SUM(G493:G502)</f>
        <v>1.8385884999514701</v>
      </c>
      <c r="H492" s="1">
        <f t="shared" si="490"/>
        <v>1.8015354403127464</v>
      </c>
      <c r="I492" s="1">
        <f>IFERROR(SUM(I493:I502),0)</f>
        <v>1.7436159282584254</v>
      </c>
      <c r="J492" s="1">
        <f t="shared" si="490"/>
        <v>1.6599026873610325</v>
      </c>
      <c r="K492" s="1">
        <f t="shared" si="490"/>
        <v>1.7955148297641081</v>
      </c>
      <c r="L492" s="1">
        <f>IFERROR(SUM(L493:L502),0)</f>
        <v>2.4055676586758619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2.6658689553744286E-2</v>
      </c>
      <c r="G493" s="1">
        <f t="shared" ref="G493:K493" si="492">IFERROR(G348/G316,0)*G471</f>
        <v>5.5530520513407729E-3</v>
      </c>
      <c r="H493" s="1">
        <f t="shared" si="492"/>
        <v>4.3945885639476552E-2</v>
      </c>
      <c r="I493" s="1">
        <f t="shared" si="492"/>
        <v>9.135386416521353E-2</v>
      </c>
      <c r="J493" s="1">
        <f t="shared" si="492"/>
        <v>2.371477930404833E-2</v>
      </c>
      <c r="K493" s="1">
        <f t="shared" si="492"/>
        <v>0.1632436309235962</v>
      </c>
      <c r="L493" s="1">
        <f t="shared" ref="L493" si="493">IFERROR(L348/L316,0)*L471</f>
        <v>0.73416319505414174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4.1869848223420256E-2</v>
      </c>
      <c r="L494" s="1">
        <f t="shared" ref="L494" si="495">IFERROR(L349/L317,0)*L472</f>
        <v>0.28900680954754604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1.4680762947643657E-3</v>
      </c>
      <c r="G496" s="1">
        <f t="shared" ref="G496:K496" si="498">IFERROR(G351/G319,0)*G474</f>
        <v>5.9875903263695491E-4</v>
      </c>
      <c r="H496" s="1">
        <f t="shared" si="498"/>
        <v>1.7595960433307619E-3</v>
      </c>
      <c r="I496" s="1">
        <f>IFERROR(IFERROR(I351/I319,0)*I474,0)</f>
        <v>0</v>
      </c>
      <c r="J496" s="1">
        <f t="shared" si="498"/>
        <v>1.1402871501406555E-2</v>
      </c>
      <c r="K496" s="1">
        <f t="shared" si="498"/>
        <v>2.2695731497828799E-2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2.2282744433718494E-3</v>
      </c>
      <c r="G498" s="1">
        <f t="shared" ref="G498:K498" si="501">IFERROR(G353/G321,0)*G476</f>
        <v>2.856876550173667E-3</v>
      </c>
      <c r="H498" s="1">
        <f t="shared" si="501"/>
        <v>9.627127258917614E-3</v>
      </c>
      <c r="I498" s="1">
        <f t="shared" si="501"/>
        <v>0</v>
      </c>
      <c r="J498" s="1">
        <f t="shared" si="501"/>
        <v>2.8031795195130781E-2</v>
      </c>
      <c r="K498" s="1">
        <f t="shared" si="501"/>
        <v>5.4404484992112277E-2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05">G478</f>
        <v>1.7912128852306202</v>
      </c>
      <c r="H500" s="1">
        <f t="shared" si="505"/>
        <v>1.7432188453948108</v>
      </c>
      <c r="I500" s="1">
        <f t="shared" si="505"/>
        <v>1.6522620640932117</v>
      </c>
      <c r="J500" s="1">
        <f t="shared" si="505"/>
        <v>1.5499451780327178</v>
      </c>
      <c r="K500" s="1">
        <f t="shared" si="505"/>
        <v>1.4226918604093979</v>
      </c>
      <c r="L500" s="1">
        <f t="shared" ref="L500" si="506">L478</f>
        <v>1.382397654074174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07">IFERROR(G356/G324,0)*G479</f>
        <v>3.8366927086698616E-2</v>
      </c>
      <c r="H501" s="1">
        <f t="shared" si="507"/>
        <v>2.9839859762106841E-3</v>
      </c>
      <c r="I501" s="1">
        <f t="shared" si="507"/>
        <v>0</v>
      </c>
      <c r="J501" s="1">
        <f t="shared" si="507"/>
        <v>4.6808063327729084E-2</v>
      </c>
      <c r="K501" s="1">
        <f t="shared" si="507"/>
        <v>9.0609273717752903E-2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11">SUM(G504:G505)</f>
        <v>3.3046591233801537</v>
      </c>
      <c r="H503" s="1">
        <f t="shared" si="511"/>
        <v>1.809036321342589E-2</v>
      </c>
      <c r="I503" s="1">
        <f t="shared" si="511"/>
        <v>1.8357233855824023E-2</v>
      </c>
      <c r="J503" s="1">
        <f t="shared" si="511"/>
        <v>0.70833897629606324</v>
      </c>
      <c r="K503" s="1">
        <f t="shared" si="511"/>
        <v>1.1118990457185638</v>
      </c>
      <c r="L503" s="1">
        <f t="shared" ref="L503" si="512">SUM(L504:L505)</f>
        <v>5.2117086731097526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0.70833897629606324</v>
      </c>
      <c r="K504" s="6">
        <f>'[2]Electricity and CHPs_IN'!G$44-K363</f>
        <v>0.49277152088686788</v>
      </c>
      <c r="L504" s="6">
        <f>'[2]Electricity and CHPs_IN'!H$44-L363</f>
        <v>7.9011855168467884E-2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0.61912752483169597</v>
      </c>
      <c r="L505" s="1">
        <f>'[2]Electricity and CHPs_IN'!H$45</f>
        <v>5.1326968179412846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15">SUM(G510:G511)</f>
        <v>3.3046591233801537</v>
      </c>
      <c r="H509" s="1">
        <f t="shared" si="515"/>
        <v>1.809036321342589E-2</v>
      </c>
      <c r="I509" s="1">
        <f t="shared" si="515"/>
        <v>1.8357233855824023E-2</v>
      </c>
      <c r="J509" s="1">
        <f t="shared" si="515"/>
        <v>0.70833897629606324</v>
      </c>
      <c r="K509" s="1">
        <f t="shared" si="515"/>
        <v>1.1118990457185638</v>
      </c>
      <c r="L509" s="1">
        <f t="shared" ref="L509" si="516">SUM(L510:L511)</f>
        <v>5.2117086731097526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17">G504</f>
        <v>3.3046591233801537</v>
      </c>
      <c r="H510" s="1">
        <f t="shared" si="517"/>
        <v>1.809036321342589E-2</v>
      </c>
      <c r="I510" s="1">
        <f t="shared" si="517"/>
        <v>1.8357233855824023E-2</v>
      </c>
      <c r="J510" s="1">
        <f t="shared" si="517"/>
        <v>0.70833897629606324</v>
      </c>
      <c r="K510" s="1">
        <f t="shared" si="517"/>
        <v>0.49277152088686788</v>
      </c>
      <c r="L510" s="1">
        <f t="shared" ref="L510" si="518">L504</f>
        <v>7.9011855168467884E-2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0.61912752483169597</v>
      </c>
      <c r="L511" s="1">
        <f t="shared" ref="L511" si="520">L505</f>
        <v>5.1326968179412846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21">SUM(G513:G517)</f>
        <v>1.7947245324933443</v>
      </c>
      <c r="H512" s="1">
        <f t="shared" si="521"/>
        <v>3.2334752062588406</v>
      </c>
      <c r="I512" s="1">
        <f t="shared" si="521"/>
        <v>3.6718283965930141</v>
      </c>
      <c r="J512" s="1">
        <f t="shared" si="521"/>
        <v>5.677854518384434</v>
      </c>
      <c r="K512" s="1">
        <f t="shared" si="521"/>
        <v>6.8120209074562359</v>
      </c>
      <c r="L512" s="1">
        <f t="shared" ref="L512" si="522">SUM(L513:L517)</f>
        <v>8.9612223819063868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4.5891908897508529</v>
      </c>
      <c r="K513" s="6">
        <f>'[2]Electricity and CHPs_IN'!G$42-K382</f>
        <v>3.770999027858049</v>
      </c>
      <c r="L513" s="6">
        <f>'[2]Electricity and CHPs_IN'!H$42-L382</f>
        <v>3.6775221567459608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1.8707167044354818</v>
      </c>
      <c r="L514" s="1">
        <f>'[2]Electricity and CHPs_IN'!H$43-L383</f>
        <v>4.4068288238321625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0.28734749625667783</v>
      </c>
      <c r="K515" s="1">
        <f>'[2]Electricity and CHPs_IN'!G$50-K384</f>
        <v>0.26563139772320293</v>
      </c>
      <c r="L515" s="1">
        <f>'[2]Electricity and CHPs_IN'!H$50-L384</f>
        <v>0.15927229699018347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0.71275018200304618</v>
      </c>
      <c r="K516" s="1">
        <f>'[2]Electricity and CHPs_IN'!G$53-K385</f>
        <v>0.80997655419758818</v>
      </c>
      <c r="L516" s="1">
        <f>'[2]Electricity and CHPs_IN'!H$53-L385</f>
        <v>0.68030936537137909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8.8565950373856603E-2</v>
      </c>
      <c r="K517" s="1">
        <f>'[2]Electricity and CHPs_IN'!G$56-K386</f>
        <v>9.4697223241914458E-2</v>
      </c>
      <c r="L517" s="1">
        <f>'[2]Electricity and CHPs_IN'!H$56-L386</f>
        <v>3.7289738966702589E-2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3.263369751371923E-2</v>
      </c>
      <c r="J518" s="1">
        <f t="shared" si="523"/>
        <v>0.22231745126389257</v>
      </c>
      <c r="K518" s="1">
        <f t="shared" si="523"/>
        <v>0.30171230073810817</v>
      </c>
      <c r="L518" s="1">
        <f t="shared" ref="L518" si="524">SUM(L519:L520)</f>
        <v>0.34107631399983873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0.1618398432661336</v>
      </c>
      <c r="K519" s="1">
        <f>'[2]Electricity and CHPs_IN'!G$46-K399</f>
        <v>0.2485037218579923</v>
      </c>
      <c r="L519" s="1">
        <f>'[2]Electricity and CHPs_IN'!H$46-L399</f>
        <v>0.31008121978520609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6.0477607997758961E-2</v>
      </c>
      <c r="K520" s="1">
        <f>'[2]Electricity and CHPs_IN'!G$57-K400</f>
        <v>5.3208578880115903E-2</v>
      </c>
      <c r="L520" s="1">
        <f>'[2]Electricity and CHPs_IN'!H$57-L400</f>
        <v>3.0995094214632674E-2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0.32978920057280486</v>
      </c>
      <c r="G522" s="13">
        <f t="shared" si="525"/>
        <v>0.32672722876215615</v>
      </c>
      <c r="H522" s="13">
        <f t="shared" si="525"/>
        <v>0.32668216507005088</v>
      </c>
      <c r="I522" s="13">
        <f t="shared" si="525"/>
        <v>0.33003793269028431</v>
      </c>
      <c r="J522" s="13">
        <f t="shared" si="525"/>
        <v>0.33010909398805877</v>
      </c>
      <c r="K522" s="13">
        <f t="shared" si="525"/>
        <v>0.33014560624929462</v>
      </c>
      <c r="L522" s="13">
        <f t="shared" ref="L522" si="526">IFERROR(L65/L293,"-")</f>
        <v>0.33069778335754235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0.79999995308176319</v>
      </c>
      <c r="G525" s="13">
        <f t="shared" si="527"/>
        <v>0.79999995286671421</v>
      </c>
      <c r="H525" s="13">
        <f t="shared" si="527"/>
        <v>0.79999983711874434</v>
      </c>
      <c r="I525" s="13">
        <f t="shared" si="527"/>
        <v>0.80000003770522066</v>
      </c>
      <c r="J525" s="13">
        <f t="shared" si="527"/>
        <v>0.80000116572224722</v>
      </c>
      <c r="K525" s="13">
        <f t="shared" si="527"/>
        <v>0.80000112676264035</v>
      </c>
      <c r="L525" s="13">
        <f t="shared" ref="L525" si="530">IFERROR(L69/L297,"-")</f>
        <v>0.80000121999901286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31">IFERROR(G71/G299,"-")</f>
        <v>0.10791175560789287</v>
      </c>
      <c r="H526" s="13">
        <f t="shared" si="531"/>
        <v>0.29772171819813503</v>
      </c>
      <c r="I526" s="13">
        <f t="shared" si="531"/>
        <v>0.25029107707271042</v>
      </c>
      <c r="J526" s="13">
        <f t="shared" si="531"/>
        <v>0.29111599862729326</v>
      </c>
      <c r="K526" s="13">
        <f t="shared" si="531"/>
        <v>0.28560567260227193</v>
      </c>
      <c r="L526" s="13">
        <f t="shared" ref="L526" si="532">IFERROR(L71/L299,"-")</f>
        <v>0.28608354802857688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33">IFERROR(G72/(G300+G413),"-")</f>
        <v>5.7766042198366535E-2</v>
      </c>
      <c r="H527" s="13">
        <f t="shared" si="533"/>
        <v>9.2752744213654259E-2</v>
      </c>
      <c r="I527" s="13">
        <f t="shared" si="533"/>
        <v>0.10062180119224279</v>
      </c>
      <c r="J527" s="13">
        <f t="shared" si="533"/>
        <v>9.9811919724042339E-2</v>
      </c>
      <c r="K527" s="13">
        <f t="shared" si="533"/>
        <v>0.10987351289313629</v>
      </c>
      <c r="L527" s="13">
        <f t="shared" ref="L527" si="534">IFERROR(L72/(L300+L413),"-")</f>
        <v>9.3264877278196406E-2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35">IFERROR(G73/(G301+G465),"-")</f>
        <v>0.24659578146445743</v>
      </c>
      <c r="H528" s="13">
        <f t="shared" si="535"/>
        <v>0.25245366726988605</v>
      </c>
      <c r="I528" s="13">
        <f t="shared" si="535"/>
        <v>0.26330320021901615</v>
      </c>
      <c r="J528" s="13">
        <f t="shared" si="535"/>
        <v>0.25837157673679423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0.49336919986405536</v>
      </c>
      <c r="L529" s="13">
        <f t="shared" ref="L529" si="538">IFERROR(L83/L311,"-")</f>
        <v>0.60549422281516485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0.31398032362757866</v>
      </c>
      <c r="L530" s="13">
        <f t="shared" ref="L530" si="540">IFERROR(L84/L312,"-")</f>
        <v>0.40743581527793266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43">IFERROR(G86/SUM(G314,G419),"-")</f>
        <v>0.21606189480329571</v>
      </c>
      <c r="H532" s="13">
        <f t="shared" si="543"/>
        <v>0.20409043846511121</v>
      </c>
      <c r="I532" s="13" t="str">
        <f t="shared" si="543"/>
        <v>-</v>
      </c>
      <c r="J532" s="13" t="str">
        <f t="shared" si="543"/>
        <v>-</v>
      </c>
      <c r="K532" s="13">
        <f t="shared" si="543"/>
        <v>0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47">IFERROR(G88/SUM(G316,G471),"-'")</f>
        <v>0.35166990461557723</v>
      </c>
      <c r="H534" s="13">
        <f t="shared" si="547"/>
        <v>0.35473332224832471</v>
      </c>
      <c r="I534" s="13">
        <f t="shared" si="547"/>
        <v>0.35996342567048906</v>
      </c>
      <c r="J534" s="13">
        <f t="shared" si="547"/>
        <v>0.3521311470248506</v>
      </c>
      <c r="K534" s="13">
        <f t="shared" si="547"/>
        <v>0.25745702088333688</v>
      </c>
      <c r="L534" s="13">
        <f t="shared" ref="L534" si="548">IFERROR(L88/SUM(L316,L471),"-'")</f>
        <v>0.21401539560519783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0.29054387105183693</v>
      </c>
      <c r="L535" s="13">
        <f t="shared" ref="L535" si="551">IFERROR(L89/SUM(L317,L472),"-")</f>
        <v>0.31526466467351605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0.20157354465181296</v>
      </c>
      <c r="G537" s="13">
        <f t="shared" ref="G537:K537" si="554">IFERROR(G91/SUM(G319,G474),"-")</f>
        <v>0.26138603832575424</v>
      </c>
      <c r="H537" s="13">
        <f t="shared" si="554"/>
        <v>0.22623422694327444</v>
      </c>
      <c r="I537" s="13" t="str">
        <f t="shared" si="554"/>
        <v>-</v>
      </c>
      <c r="J537" s="13">
        <f t="shared" si="554"/>
        <v>0.15556980946010041</v>
      </c>
      <c r="K537" s="13">
        <f t="shared" si="554"/>
        <v>0.12471088861896434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0.23793531127233153</v>
      </c>
      <c r="G539" s="13">
        <f t="shared" ref="G539:K539" si="558">IFERROR(G93/SUM(G321,G476),"-")</f>
        <v>0.29065252291024024</v>
      </c>
      <c r="H539" s="13">
        <f t="shared" si="558"/>
        <v>0.27904374303757856</v>
      </c>
      <c r="I539" s="13" t="str">
        <f t="shared" si="558"/>
        <v>-</v>
      </c>
      <c r="J539" s="13">
        <f t="shared" si="558"/>
        <v>0.24895305835532319</v>
      </c>
      <c r="K539" s="13">
        <f t="shared" si="558"/>
        <v>0.2349068395398772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0.36265575525281818</v>
      </c>
      <c r="G541" s="13">
        <f t="shared" ref="G541:K541" si="562">IFERROR(G95/SUM(G323,G478),"-")</f>
        <v>0.36305008465980443</v>
      </c>
      <c r="H541" s="13">
        <f t="shared" si="562"/>
        <v>0.3634125055675182</v>
      </c>
      <c r="I541" s="13">
        <f t="shared" si="562"/>
        <v>0.36470896589470053</v>
      </c>
      <c r="J541" s="13">
        <f t="shared" si="562"/>
        <v>0.36771654452507929</v>
      </c>
      <c r="K541" s="13">
        <f t="shared" si="562"/>
        <v>0.37198151340246288</v>
      </c>
      <c r="L541" s="13">
        <f t="shared" ref="L541" si="563">IFERROR(L95/SUM(L323,L478),"-")</f>
        <v>0.38283717582358928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0.35567479556845127</v>
      </c>
      <c r="G542" s="13">
        <f t="shared" ref="G542:K542" si="564">IFERROR(G96/SUM(G324,G479),"-")</f>
        <v>0.35998241394898939</v>
      </c>
      <c r="H542" s="13">
        <f t="shared" si="564"/>
        <v>0.35030438038798928</v>
      </c>
      <c r="I542" s="13" t="str">
        <f t="shared" si="564"/>
        <v>-</v>
      </c>
      <c r="J542" s="13">
        <f t="shared" si="564"/>
        <v>0.3404551141381682</v>
      </c>
      <c r="K542" s="13">
        <f t="shared" si="564"/>
        <v>0.33183576889097105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68">IFERROR(G131/G359,"-")</f>
        <v>0.35745695376016573</v>
      </c>
      <c r="H544" s="13">
        <f t="shared" si="568"/>
        <v>0.35745695376016601</v>
      </c>
      <c r="I544" s="13">
        <f t="shared" si="568"/>
        <v>0.35745695376016617</v>
      </c>
      <c r="J544" s="13">
        <f t="shared" si="568"/>
        <v>0.35745695376016573</v>
      </c>
      <c r="K544" s="13">
        <f t="shared" si="568"/>
        <v>0.35745695376016579</v>
      </c>
      <c r="L544" s="13">
        <f t="shared" ref="L544" si="569">IFERROR(L131/L359,"-")</f>
        <v>0.35745695376016595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0.33470839322286933</v>
      </c>
      <c r="L545" s="13">
        <f t="shared" ref="L545" si="571">IFERROR(L132/L360,"-")</f>
        <v>0.34140256108732636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72">IFERROR(G133/SUM(G361,G428),"-")</f>
        <v>3.7422667137767492E-2</v>
      </c>
      <c r="H546" s="13">
        <f t="shared" si="572"/>
        <v>3.7004897388469848E-2</v>
      </c>
      <c r="I546" s="13">
        <f t="shared" si="572"/>
        <v>3.622130913238452E-2</v>
      </c>
      <c r="J546" s="13">
        <f t="shared" si="572"/>
        <v>3.5486974399469955E-2</v>
      </c>
      <c r="K546" s="13">
        <f t="shared" si="572"/>
        <v>3.2901423331194904E-2</v>
      </c>
      <c r="L546" s="13">
        <f t="shared" ref="L546" si="573">IFERROR(L133/SUM(L361,L428),"-")</f>
        <v>1.1933347472602222E-2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4.8242849883234809E-2</v>
      </c>
      <c r="L547" s="13">
        <f t="shared" ref="L547" si="575">IFERROR(L134/SUM(L362,L429),"-")</f>
        <v>5.4000000000000027E-2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76">IFERROR(G135/SUM(G363,G504),"-")</f>
        <v>6.1972862719976235E-2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6.1972650567355361E-2</v>
      </c>
      <c r="K548" s="13">
        <f t="shared" si="576"/>
        <v>6.197265056735525E-2</v>
      </c>
      <c r="L548" s="13">
        <f t="shared" ref="L548" si="577">IFERROR(L135/SUM(L363,L504),"-")</f>
        <v>6.1972650567355361E-2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4.7880823847050405E-2</v>
      </c>
      <c r="L549" s="13">
        <f t="shared" ref="L549" si="579">IFERROR(L136/SUM(L364,L505),"-")</f>
        <v>4.5431760215214327E-2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80">IFERROR(G152/SUM(G380,G437),"-")</f>
        <v>0.24929676759835206</v>
      </c>
      <c r="H550" s="13">
        <f t="shared" si="580"/>
        <v>0.21831675863452615</v>
      </c>
      <c r="I550" s="13">
        <f t="shared" si="580"/>
        <v>0.27507047560271369</v>
      </c>
      <c r="J550" s="13">
        <f t="shared" si="580"/>
        <v>0.28923324249534438</v>
      </c>
      <c r="K550" s="13">
        <f t="shared" si="580"/>
        <v>0.30463845767446718</v>
      </c>
      <c r="L550" s="13">
        <f t="shared" ref="L550" si="581">IFERROR(L152/SUM(L380,L437),"-")</f>
        <v>0.30547845050998895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0.18741364410148453</v>
      </c>
      <c r="L551" s="13">
        <f t="shared" ref="L551" si="583">IFERROR(L153/L381,"-")</f>
        <v>0.24295277562598272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84">IFERROR(G154/SUM(G382,G513),"-")</f>
        <v>0.22581337511976751</v>
      </c>
      <c r="H552" s="13">
        <f t="shared" si="584"/>
        <v>0.26799914205896425</v>
      </c>
      <c r="I552" s="13">
        <f t="shared" si="584"/>
        <v>0.33850162957741597</v>
      </c>
      <c r="J552" s="13">
        <f t="shared" si="584"/>
        <v>0.34463605815358123</v>
      </c>
      <c r="K552" s="13">
        <f t="shared" si="584"/>
        <v>0.35140450592433464</v>
      </c>
      <c r="L552" s="13">
        <f t="shared" ref="L552" si="585">IFERROR(L154/SUM(L382,L513),"-")</f>
        <v>0.36641700545576816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0.3330192673072459</v>
      </c>
      <c r="L553" s="13">
        <f t="shared" ref="L553" si="587">IFERROR(L155/SUM(L383,L514),"-")</f>
        <v>0.34847982129815613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0.21871138785920441</v>
      </c>
      <c r="K554" s="13">
        <f t="shared" si="588"/>
        <v>0.21827456780000737</v>
      </c>
      <c r="L554" s="13">
        <f t="shared" ref="L554" si="589">IFERROR(L156/SUM(L384,L515),"-")</f>
        <v>0.22538993553655751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0.25593915643717369</v>
      </c>
      <c r="K555" s="13">
        <f t="shared" si="590"/>
        <v>0.26183674832529563</v>
      </c>
      <c r="L555" s="13">
        <f t="shared" ref="L555" si="591">IFERROR(L157/SUM(L385,L516),"-")</f>
        <v>0.27554549347377516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0.27269444761925071</v>
      </c>
      <c r="K556" s="13">
        <f t="shared" si="592"/>
        <v>0.28066937844237067</v>
      </c>
      <c r="L556" s="13">
        <f t="shared" ref="L556" si="593">IFERROR(L158/SUM(L386,L517),"-")</f>
        <v>0.26329636161275705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0.15000000000000013</v>
      </c>
      <c r="L563" s="13">
        <f t="shared" ref="L563" si="595">IFERROR(L168/L396,"-")</f>
        <v>0.15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</v>
      </c>
      <c r="L564" s="13">
        <f t="shared" ref="L564" si="597">IFERROR(L170/SUM(L398,L439),"-")</f>
        <v>0.42000000000000015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>
        <f t="shared" si="598"/>
        <v>0.49500000000000016</v>
      </c>
      <c r="J565" s="13">
        <f t="shared" si="598"/>
        <v>0.5225000000000003</v>
      </c>
      <c r="K565" s="13">
        <f t="shared" si="598"/>
        <v>0.54999999999999993</v>
      </c>
      <c r="L565" s="13">
        <f t="shared" ref="L565" si="599">IFERROR(L171/SUM(L399,L519),"-")</f>
        <v>0.60000000000000031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 t="str">
        <f t="shared" si="600"/>
        <v>-</v>
      </c>
      <c r="J566" s="13">
        <f t="shared" si="600"/>
        <v>0.50750000000000028</v>
      </c>
      <c r="K566" s="13">
        <f t="shared" si="600"/>
        <v>0.5399999999999997</v>
      </c>
      <c r="L566" s="13">
        <f t="shared" ref="L566" si="601">IFERROR(L172/SUM(L400,L520),"-")</f>
        <v>0.57500000000000029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0.69997074295210182</v>
      </c>
      <c r="G567" s="13">
        <f t="shared" si="602"/>
        <v>0.69974874612911608</v>
      </c>
      <c r="H567" s="13">
        <f t="shared" si="602"/>
        <v>0.69999036556641259</v>
      </c>
      <c r="I567" s="13">
        <f t="shared" si="602"/>
        <v>0.69999067522275626</v>
      </c>
      <c r="J567" s="13">
        <f t="shared" si="602"/>
        <v>0.69970964600117569</v>
      </c>
      <c r="K567" s="13">
        <f t="shared" si="602"/>
        <v>0.69978697996482309</v>
      </c>
      <c r="L567" s="13">
        <f t="shared" ref="L567" si="603">IFERROR(L174/L402,"-")</f>
        <v>0.69982666215658562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0.86568591036595399</v>
      </c>
      <c r="G568" s="13">
        <f t="shared" si="602"/>
        <v>0.8657857839376103</v>
      </c>
      <c r="H568" s="13">
        <f t="shared" si="602"/>
        <v>0.86703171395199541</v>
      </c>
      <c r="I568" s="13">
        <f t="shared" si="602"/>
        <v>0.86703383572416659</v>
      </c>
      <c r="J568" s="13">
        <f t="shared" si="602"/>
        <v>0.86699541031005567</v>
      </c>
      <c r="K568" s="13">
        <f t="shared" si="602"/>
        <v>0.86701213624944495</v>
      </c>
      <c r="L568" s="13">
        <f t="shared" ref="L568" si="604">IFERROR(L175/L403,"-")</f>
        <v>0.86703209928584857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0.89404937227349168</v>
      </c>
      <c r="G569" s="13">
        <f t="shared" si="602"/>
        <v>0.8942268556362819</v>
      </c>
      <c r="H569" s="13">
        <f t="shared" si="602"/>
        <v>0.89424419729229954</v>
      </c>
      <c r="I569" s="13">
        <f t="shared" si="602"/>
        <v>0.89425677147455596</v>
      </c>
      <c r="J569" s="13">
        <f t="shared" si="602"/>
        <v>0.89421912751788879</v>
      </c>
      <c r="K569" s="13">
        <f t="shared" si="602"/>
        <v>0.89425214203983516</v>
      </c>
      <c r="L569" s="13">
        <f t="shared" ref="L569" si="605">IFERROR(L176/L404,"-")</f>
        <v>0.89425988693459113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0.90185543894771869</v>
      </c>
      <c r="G570" s="13">
        <f t="shared" si="602"/>
        <v>0.9019772653261825</v>
      </c>
      <c r="H570" s="13">
        <f t="shared" si="602"/>
        <v>0.90426359300110593</v>
      </c>
      <c r="I570" s="13">
        <f t="shared" si="602"/>
        <v>0.9042683461301414</v>
      </c>
      <c r="J570" s="13">
        <f t="shared" si="602"/>
        <v>0.90421344422921579</v>
      </c>
      <c r="K570" s="13">
        <f t="shared" si="602"/>
        <v>0.90423801658044412</v>
      </c>
      <c r="L570" s="13">
        <f t="shared" ref="L570" si="606">IFERROR(L177/L405,"-")</f>
        <v>0.90425292728548923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0.90187358079659929</v>
      </c>
      <c r="G571" s="13">
        <f t="shared" si="602"/>
        <v>0.90199816305327685</v>
      </c>
      <c r="H571" s="13">
        <f t="shared" si="602"/>
        <v>0.90426443904262865</v>
      </c>
      <c r="I571" s="13">
        <f t="shared" si="602"/>
        <v>0.90426838919518493</v>
      </c>
      <c r="J571" s="13">
        <f t="shared" si="602"/>
        <v>0.90423087986943529</v>
      </c>
      <c r="K571" s="13">
        <f t="shared" si="602"/>
        <v>0.90424353576116068</v>
      </c>
      <c r="L571" s="13">
        <f t="shared" ref="L571" si="607">IFERROR(L178/L406,"-")</f>
        <v>0.90425509079280597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0.90181420591787276</v>
      </c>
      <c r="G572" s="13">
        <f t="shared" si="602"/>
        <v>0.90194155237707041</v>
      </c>
      <c r="H572" s="13">
        <f t="shared" si="602"/>
        <v>0.90423688332583718</v>
      </c>
      <c r="I572" s="13">
        <f t="shared" si="602"/>
        <v>0.90424529590612823</v>
      </c>
      <c r="J572" s="13">
        <f t="shared" si="602"/>
        <v>0.90388377184233448</v>
      </c>
      <c r="K572" s="13">
        <f t="shared" si="602"/>
        <v>0.90398148653194643</v>
      </c>
      <c r="L572" s="13">
        <f t="shared" ref="L572" si="608">IFERROR(L179/L407,"-")</f>
        <v>0.90407444562924577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0.90192385360503979</v>
      </c>
      <c r="G573" s="13">
        <f t="shared" si="602"/>
        <v>0.90204603438298725</v>
      </c>
      <c r="H573" s="13">
        <f t="shared" si="602"/>
        <v>0.90426501892457023</v>
      </c>
      <c r="I573" s="13">
        <f t="shared" si="602"/>
        <v>0.90426892849325591</v>
      </c>
      <c r="J573" s="13">
        <f t="shared" si="602"/>
        <v>0.90423870600080392</v>
      </c>
      <c r="K573" s="13">
        <f t="shared" si="602"/>
        <v>0.90424788231624598</v>
      </c>
      <c r="L573" s="13">
        <f t="shared" ref="L573" si="609">IFERROR(L180/L408,"-")</f>
        <v>0.90425791607372363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10">IFERROR(G212/G442,"-")</f>
        <v>0.42528876946994032</v>
      </c>
      <c r="H575" s="4">
        <f t="shared" si="610"/>
        <v>0.3810368317738177</v>
      </c>
      <c r="I575" s="4">
        <f t="shared" si="610"/>
        <v>0.38083293048419881</v>
      </c>
      <c r="J575" s="4">
        <f t="shared" si="610"/>
        <v>0.38083293048419881</v>
      </c>
      <c r="K575" s="4">
        <f t="shared" si="610"/>
        <v>0.38083293048419875</v>
      </c>
      <c r="L575" s="4">
        <f t="shared" ref="L575" si="611">IFERROR(L212/L442,"-")</f>
        <v>0.38083293048419931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>
        <f t="shared" si="612"/>
        <v>2</v>
      </c>
      <c r="L576" s="4">
        <f t="shared" ref="L576" si="613">IFERROR(L218/L448,"-")</f>
        <v>2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14">IFERROR(G220/G450,"-")</f>
        <v>0.85445501111132494</v>
      </c>
      <c r="H577" s="4">
        <f t="shared" si="614"/>
        <v>0.8544550111113256</v>
      </c>
      <c r="I577" s="4">
        <f t="shared" si="614"/>
        <v>0.85445501111132482</v>
      </c>
      <c r="J577" s="4">
        <f t="shared" si="614"/>
        <v>0.85445501111132471</v>
      </c>
      <c r="K577" s="4">
        <f t="shared" si="614"/>
        <v>0.85445501111132482</v>
      </c>
      <c r="L577" s="4">
        <f t="shared" ref="L577" si="615">IFERROR(L220/L450,"-")</f>
        <v>0.85445501111132471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16">IFERROR(G226/G456,"-")</f>
        <v>0.69999999999999984</v>
      </c>
      <c r="H578" s="4">
        <f t="shared" si="616"/>
        <v>0.69999999999999984</v>
      </c>
      <c r="I578" s="4">
        <f t="shared" si="616"/>
        <v>0.69999999999999918</v>
      </c>
      <c r="J578" s="4">
        <f t="shared" si="616"/>
        <v>0.70000000000000007</v>
      </c>
      <c r="K578" s="4">
        <f t="shared" si="616"/>
        <v>0.70000000000000029</v>
      </c>
      <c r="L578" s="4">
        <f t="shared" ref="L578" si="617">IFERROR(L226/L456,"-")</f>
        <v>0.70000000000000029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0.50000000000000022</v>
      </c>
      <c r="J579">
        <f t="shared" si="618"/>
        <v>0.5</v>
      </c>
      <c r="K579">
        <f t="shared" si="618"/>
        <v>0.5</v>
      </c>
      <c r="L579">
        <f t="shared" ref="L579" si="619">IFERROR(L228/L458,"-")</f>
        <v>0.50000000000000011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0.84999999999999976</v>
      </c>
      <c r="L580">
        <f t="shared" ref="L580" si="621">IFERROR(L230/L460,"-")</f>
        <v>0.85000000000000075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3.0000000000000031</v>
      </c>
      <c r="H581" s="4">
        <f t="shared" si="622"/>
        <v>3.0000000000000027</v>
      </c>
      <c r="I581" s="4">
        <f t="shared" si="622"/>
        <v>3.0000000000000027</v>
      </c>
      <c r="J581" s="4">
        <f t="shared" si="622"/>
        <v>3.0000000000000018</v>
      </c>
      <c r="K581" s="4">
        <f t="shared" si="622"/>
        <v>2.9999999999999987</v>
      </c>
      <c r="L581" s="4">
        <f t="shared" ref="L581" si="623">IFERROR(L232/L462,"-")</f>
        <v>2.9999999999999996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6.085537410143122E-3</v>
      </c>
      <c r="K582" s="3">
        <f>[2]Other_transformation!G$5</f>
        <v>9.7479869916862506E-3</v>
      </c>
      <c r="L582" s="3">
        <f>[2]Other_transformation!H$5</f>
        <v>1.0689521927709292E-2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24">G582</f>
        <v>0.63740653135513703</v>
      </c>
      <c r="H583" s="1">
        <f t="shared" si="624"/>
        <v>0.63735186741482475</v>
      </c>
      <c r="I583" s="1">
        <f t="shared" si="624"/>
        <v>1.1874899853890362E-4</v>
      </c>
      <c r="J583" s="1">
        <f t="shared" si="624"/>
        <v>6.085537410143122E-3</v>
      </c>
      <c r="K583" s="1">
        <f t="shared" si="624"/>
        <v>9.7479869916862506E-3</v>
      </c>
      <c r="L583" s="1">
        <f t="shared" ref="L583" si="625">L582</f>
        <v>1.0689521927709292E-2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6.085537410143122E-3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9.7479869916862506E-3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1.0689521927709292E-2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26">G587</f>
        <v>0.2485885472285031</v>
      </c>
      <c r="H586" s="3">
        <f t="shared" si="626"/>
        <v>0.24856722829178118</v>
      </c>
      <c r="I586" s="3">
        <f t="shared" si="626"/>
        <v>4.6312109430172423E-5</v>
      </c>
      <c r="J586" s="3">
        <f t="shared" si="626"/>
        <v>2.3733595899558149E-3</v>
      </c>
      <c r="K586" s="3">
        <f t="shared" si="626"/>
        <v>3.8017149267576297E-3</v>
      </c>
      <c r="L586" s="3">
        <f t="shared" si="626"/>
        <v>4.1689135518066158E-3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27">SUM(G588:G589)</f>
        <v>0.2485885472285031</v>
      </c>
      <c r="H587" s="1">
        <f t="shared" si="627"/>
        <v>0.24856722829178118</v>
      </c>
      <c r="I587" s="1">
        <f t="shared" si="627"/>
        <v>4.6312109430172423E-5</v>
      </c>
      <c r="J587" s="1">
        <f t="shared" si="627"/>
        <v>2.3733595899558149E-3</v>
      </c>
      <c r="K587" s="1">
        <f t="shared" si="627"/>
        <v>3.8017149267576297E-3</v>
      </c>
      <c r="L587" s="1">
        <f t="shared" ref="L587" si="628">SUM(L588:L589)</f>
        <v>4.1689135518066158E-3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2.3733595899558149E-3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3.8017149267576297E-3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4.1689135518066158E-3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29">G591+G594</f>
        <v>1.8605896650256433</v>
      </c>
      <c r="H590" s="3">
        <f t="shared" si="629"/>
        <v>1.8604301009838724</v>
      </c>
      <c r="I590" s="3">
        <f t="shared" si="629"/>
        <v>3.4662832673505961E-4</v>
      </c>
      <c r="J590" s="3">
        <f t="shared" si="629"/>
        <v>1.7763683700207766E-2</v>
      </c>
      <c r="K590" s="3">
        <f t="shared" si="629"/>
        <v>2.8454374028732108E-2</v>
      </c>
      <c r="L590" s="3">
        <f t="shared" ref="L590" si="630">L591+L594</f>
        <v>3.120271450698341E-2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31">SUM(G592:G593)</f>
        <v>1.8162899110964612</v>
      </c>
      <c r="H591" s="1">
        <f t="shared" si="631"/>
        <v>1.8161341461985421</v>
      </c>
      <c r="I591" s="1">
        <f t="shared" si="631"/>
        <v>3.3837527133660582E-4</v>
      </c>
      <c r="J591" s="1">
        <f t="shared" si="631"/>
        <v>1.7340738850202819E-2</v>
      </c>
      <c r="K591" s="1">
        <f t="shared" si="631"/>
        <v>2.7776888932809916E-2</v>
      </c>
      <c r="L591" s="1">
        <f t="shared" ref="L591" si="632">SUM(L592:L593)</f>
        <v>3.0459792733007616E-2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1.7340738850202819E-2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2.7776888932809916E-2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3.0459792733007616E-2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33">SUM(G595:G596)</f>
        <v>4.4299753929182013E-2</v>
      </c>
      <c r="H594" s="1">
        <f t="shared" si="633"/>
        <v>4.4295954785330285E-2</v>
      </c>
      <c r="I594" s="1">
        <f t="shared" si="633"/>
        <v>8.2530553984537979E-6</v>
      </c>
      <c r="J594" s="1">
        <f t="shared" si="633"/>
        <v>4.2294485000494704E-4</v>
      </c>
      <c r="K594" s="1">
        <f t="shared" si="633"/>
        <v>6.774850959221935E-4</v>
      </c>
      <c r="L594" s="1">
        <f t="shared" ref="L594" si="634">SUM(L595:L596)</f>
        <v>7.4292177397579482E-4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4.2294485000494704E-4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6.774850959221935E-4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7.4292177397579482E-4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35">IFERROR(SUM(G584,G588)/SUM(G592,G595),"-")</f>
        <v>0.47619047619047644</v>
      </c>
      <c r="H598" s="4">
        <f t="shared" si="635"/>
        <v>0.47619047619047616</v>
      </c>
      <c r="I598" s="4">
        <f t="shared" si="635"/>
        <v>0.47619047619047633</v>
      </c>
      <c r="J598" s="4">
        <f t="shared" si="635"/>
        <v>0.47619047619047622</v>
      </c>
      <c r="K598" s="4">
        <f t="shared" si="635"/>
        <v>0.47619047619047689</v>
      </c>
      <c r="L598" s="4">
        <f t="shared" ref="L598" si="636">IFERROR(SUM(L584,L588)/SUM(L592,L595),"-")</f>
        <v>0.47619047619047611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4.8337903850741333E-3</v>
      </c>
      <c r="K600" s="1">
        <f>[2]Other_transformation!G$12</f>
        <v>4.5226673649568601E-3</v>
      </c>
      <c r="L600" s="1">
        <f>[2]Other_transformation!H$12</f>
        <v>4.5376790814805864E-3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38">SUM(G602:G603)</f>
        <v>6.5304330161327189E-5</v>
      </c>
      <c r="H601" s="1">
        <f t="shared" si="638"/>
        <v>0.208142764951007</v>
      </c>
      <c r="I601" s="1">
        <f t="shared" si="638"/>
        <v>8.9822429029535092E-5</v>
      </c>
      <c r="J601" s="1">
        <f t="shared" si="638"/>
        <v>4.8337903850741333E-3</v>
      </c>
      <c r="K601" s="1">
        <f t="shared" si="638"/>
        <v>4.5226673649568601E-3</v>
      </c>
      <c r="L601" s="1">
        <f t="shared" ref="L601" si="639">SUM(L602:L603)</f>
        <v>4.5376790814805864E-3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4.8337903850741333E-3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4.5226673649568601E-3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4.5376790814805864E-3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41">G605+G608</f>
        <v>2.4358515150175032E-4</v>
      </c>
      <c r="H604" s="3">
        <f t="shared" si="641"/>
        <v>0.77637251326725598</v>
      </c>
      <c r="I604" s="3">
        <f t="shared" si="641"/>
        <v>3.3503766028016621E-4</v>
      </c>
      <c r="J604" s="3">
        <f t="shared" si="641"/>
        <v>1.8030038136326511E-2</v>
      </c>
      <c r="K604" s="3">
        <f t="shared" si="641"/>
        <v>1.6869549271289079E-2</v>
      </c>
      <c r="L604" s="3">
        <f t="shared" ref="L604" si="642">L605+L608</f>
        <v>1.6925542973922594E-2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43">SUM(G606:G607)</f>
        <v>1.3648605003717377E-4</v>
      </c>
      <c r="H605" s="1">
        <f t="shared" si="643"/>
        <v>0.43501837874760452</v>
      </c>
      <c r="I605" s="1">
        <f t="shared" si="643"/>
        <v>1.8772887667172847E-4</v>
      </c>
      <c r="J605" s="1">
        <f t="shared" si="643"/>
        <v>1.0102621904804933E-2</v>
      </c>
      <c r="K605" s="1">
        <f t="shared" si="643"/>
        <v>9.4523747927598312E-3</v>
      </c>
      <c r="L605" s="1">
        <f t="shared" ref="L605" si="644">SUM(L606:L607)</f>
        <v>9.4837492802944314E-3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1.0102621904804933E-2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9.4523747927598312E-3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9.4837492802944314E-3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45">SUM(G609:G610)</f>
        <v>1.0709910146457655E-4</v>
      </c>
      <c r="H608" s="1">
        <f t="shared" si="645"/>
        <v>0.34135413451965146</v>
      </c>
      <c r="I608" s="1">
        <f t="shared" si="645"/>
        <v>1.4730878360843771E-4</v>
      </c>
      <c r="J608" s="1">
        <f t="shared" si="645"/>
        <v>7.9274162315215776E-3</v>
      </c>
      <c r="K608" s="1">
        <f t="shared" si="645"/>
        <v>7.4171744785292487E-3</v>
      </c>
      <c r="L608" s="1">
        <f t="shared" ref="L608" si="646">SUM(L609:L610)</f>
        <v>7.4417936936281614E-3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7.9274162315215776E-3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7.4171744785292487E-3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7.4417936936281614E-3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0.26809651474530843</v>
      </c>
      <c r="H612">
        <f t="shared" si="647"/>
        <v>0.26809651474530838</v>
      </c>
      <c r="I612">
        <f t="shared" si="647"/>
        <v>0.26809651474530805</v>
      </c>
      <c r="J612">
        <f t="shared" si="647"/>
        <v>0.26809651474530843</v>
      </c>
      <c r="K612">
        <f t="shared" si="647"/>
        <v>0.26809651474530843</v>
      </c>
      <c r="L612">
        <f t="shared" ref="L612" si="648">IFERROR(L602/SUM(L606,L609),"-")</f>
        <v>0.26809651474530821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50">G615+G616+G621</f>
        <v>9.4223181413143546</v>
      </c>
      <c r="H614" s="3">
        <f t="shared" ref="H614" si="651">H615+H616+H621</f>
        <v>10.184807872846209</v>
      </c>
      <c r="I614" s="3">
        <f t="shared" ref="I614" si="652">I615+I616+I621</f>
        <v>11.306288790868985</v>
      </c>
      <c r="J614" s="3">
        <f t="shared" ref="J614" si="653">J615+J616+J621</f>
        <v>11.981217915411532</v>
      </c>
      <c r="K614" s="3">
        <f t="shared" ref="K614:L614" si="654">K615+K616+K621</f>
        <v>12.520810668554249</v>
      </c>
      <c r="L614" s="3">
        <f t="shared" si="654"/>
        <v>16.4638017568669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4.3848592201058123</v>
      </c>
      <c r="K615" s="1">
        <f>[2]Other_transformation!G$19</f>
        <v>5.0838778608006203</v>
      </c>
      <c r="L615" s="1">
        <f>[2]Other_transformation!H$19</f>
        <v>9.3768101138367133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7.5605097248783553</v>
      </c>
      <c r="K616" s="1">
        <f>[2]Other_transformation!G$20</f>
        <v>7.3966601073408924</v>
      </c>
      <c r="L616" s="1">
        <f>[2]Other_transformation!H$20</f>
        <v>7.0431732490410761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7.5605097248783553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7.3771774143731728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7.0201278187281959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1.9482692967719848E-2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2.3045430312880349E-2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3.5848970427364922E-2</v>
      </c>
      <c r="K621" s="1">
        <f>[2]Other_transformation!G$21</f>
        <v>4.0272700412737124E-2</v>
      </c>
      <c r="L621" s="1">
        <f>[2]Other_transformation!H$21</f>
        <v>4.381839398910975E-2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3.5848970427364922E-2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4.0272700412737124E-2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4.381839398910975E-2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55">G625+G626+G631</f>
        <v>0.11779403937146456</v>
      </c>
      <c r="H624" s="3">
        <f t="shared" ref="H624" si="656">H625+H626+H631</f>
        <v>0.11600459802147386</v>
      </c>
      <c r="I624" s="3">
        <f t="shared" ref="I624" si="657">I625+I626+I631</f>
        <v>0.1384383285725185</v>
      </c>
      <c r="J624" s="3">
        <f t="shared" ref="J624" si="658">J625+J626+J631</f>
        <v>0.15264415331466186</v>
      </c>
      <c r="K624" s="3">
        <f t="shared" ref="K624:L624" si="659">K625+K626+K631</f>
        <v>0.14915445630397306</v>
      </c>
      <c r="L624" s="3">
        <f t="shared" si="659"/>
        <v>0.1421552921341285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60">SUM(G627:G630)</f>
        <v>0.11778766297800411</v>
      </c>
      <c r="H626" s="1">
        <f t="shared" si="660"/>
        <v>0.11600061237418552</v>
      </c>
      <c r="I626" s="1">
        <f t="shared" si="660"/>
        <v>0.13842271121305322</v>
      </c>
      <c r="J626" s="1">
        <f t="shared" si="660"/>
        <v>0.15121019449756726</v>
      </c>
      <c r="K626" s="1">
        <f t="shared" si="660"/>
        <v>0.14754354828746358</v>
      </c>
      <c r="L626" s="1">
        <f t="shared" ref="L626" si="661">SUM(L627:L630)</f>
        <v>0.14040255637456411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0.15121019449756726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0.14754354828746358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0.14040255637456411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6.3763934604468176E-6</v>
      </c>
      <c r="H631" s="1">
        <f t="shared" si="662"/>
        <v>3.9856472883496586E-6</v>
      </c>
      <c r="I631" s="1">
        <f t="shared" si="662"/>
        <v>1.5617359465300001E-5</v>
      </c>
      <c r="J631" s="1">
        <f t="shared" si="662"/>
        <v>1.4339588170945996E-3</v>
      </c>
      <c r="K631" s="1">
        <f t="shared" si="662"/>
        <v>1.6109080165094885E-3</v>
      </c>
      <c r="L631" s="1">
        <f t="shared" ref="L631" si="663">SUM(L632:L633)</f>
        <v>1.752735759564393E-3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1.4339588170945996E-3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1.6109080165094885E-3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1.752735759564393E-3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1.9129180381340425E-5</v>
      </c>
      <c r="H634" s="3">
        <f t="shared" ref="H634" si="665">H635+H636+H641</f>
        <v>1.1956941865048968E-5</v>
      </c>
      <c r="I634" s="3">
        <f t="shared" ref="I634" si="666">I635+I636+I641</f>
        <v>4.6852078395899952E-5</v>
      </c>
      <c r="J634" s="3">
        <f t="shared" ref="J634" si="667">J635+J636+J641</f>
        <v>4.3018764512837981E-3</v>
      </c>
      <c r="K634" s="3">
        <f t="shared" ref="K634:L634" si="668">K635+K636+K641</f>
        <v>4.8327240495284647E-3</v>
      </c>
      <c r="L634" s="3">
        <f t="shared" si="668"/>
        <v>5.258207278693177E-3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1.9129180381340425E-5</v>
      </c>
      <c r="H641" s="1">
        <f t="shared" ref="H641" si="675">SUM(H642:H643)</f>
        <v>1.1956941865048968E-5</v>
      </c>
      <c r="I641" s="1">
        <f t="shared" ref="I641" si="676">SUM(I642:I643)</f>
        <v>4.6852078395899952E-5</v>
      </c>
      <c r="J641" s="1">
        <f t="shared" ref="J641" si="677">SUM(J642:J643)</f>
        <v>4.3018764512837981E-3</v>
      </c>
      <c r="K641" s="1">
        <f t="shared" ref="K641:L641" si="678">SUM(K642:K643)</f>
        <v>4.8327240495284647E-3</v>
      </c>
      <c r="L641" s="1">
        <f t="shared" si="678"/>
        <v>5.258207278693177E-3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4.3018764512837981E-3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4.8327240495284647E-3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5.258207278693177E-3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79">G645+G646+G651</f>
        <v>20.230327023760307</v>
      </c>
      <c r="H644" s="3">
        <f t="shared" ref="H644" si="680">H645+H646+H651</f>
        <v>22.513050849615741</v>
      </c>
      <c r="I644" s="3">
        <f t="shared" ref="I644" si="681">I645+I646+I651</f>
        <v>24.441346912815352</v>
      </c>
      <c r="J644" s="3">
        <f t="shared" ref="J644" si="682">J645+J646+J651</f>
        <v>25.588849915098955</v>
      </c>
      <c r="K644" s="3">
        <f t="shared" ref="K644:L644" si="683">K645+K646+K651</f>
        <v>27.306620868743043</v>
      </c>
      <c r="L644" s="3">
        <f t="shared" si="683"/>
        <v>38.980362147364154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12.540697369502601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14.53989068188975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26.81767692557295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84">SUM(G647:G650)</f>
        <v>10.126373654308987</v>
      </c>
      <c r="H646" s="1">
        <f t="shared" ref="H646" si="685">SUM(H647:H650)</f>
        <v>9.9727383609692488</v>
      </c>
      <c r="I646" s="1">
        <f t="shared" ref="I646" si="686">SUM(I647:I650)</f>
        <v>11.900398229716481</v>
      </c>
      <c r="J646" s="1">
        <f t="shared" ref="J646" si="687">SUM(J647:J650)</f>
        <v>12.999756435519409</v>
      </c>
      <c r="K646" s="1">
        <f t="shared" ref="K646:L646" si="688">SUM(K647:K650)</f>
        <v>12.7123620412961</v>
      </c>
      <c r="L646" s="1">
        <f t="shared" si="688"/>
        <v>12.103530389905901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12.999756435519409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12.684529622770786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12.070608346601785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2.7832418525314057E-2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3.2922043304114787E-2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2.1520327929007966E-4</v>
      </c>
      <c r="H651" s="1">
        <f t="shared" ref="H651" si="690">SUM(H652:H653)</f>
        <v>1.3451559598180095E-4</v>
      </c>
      <c r="I651" s="1">
        <f t="shared" ref="I651" si="691">SUM(I652:I653)</f>
        <v>5.2708588195387403E-4</v>
      </c>
      <c r="J651" s="1">
        <f t="shared" ref="J651" si="692">SUM(J652:J653)</f>
        <v>4.8396110076942681E-2</v>
      </c>
      <c r="K651" s="1">
        <f t="shared" ref="K651:L651" si="693">SUM(K652:K653)</f>
        <v>5.4368145557195192E-2</v>
      </c>
      <c r="L651" s="1">
        <f t="shared" si="693"/>
        <v>5.9154831885298173E-2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4.8396110076942681E-2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5.4368145557195192E-2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5.9154831885298173E-2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0.34965034965034986</v>
      </c>
      <c r="G655" s="4">
        <f t="shared" si="694"/>
        <v>0.34965034965035036</v>
      </c>
      <c r="H655" s="4">
        <f t="shared" si="694"/>
        <v>0.3496503496503503</v>
      </c>
      <c r="I655" s="4">
        <f t="shared" si="694"/>
        <v>0.34965034965034991</v>
      </c>
      <c r="J655" s="4">
        <f t="shared" si="694"/>
        <v>0.3496503496503503</v>
      </c>
      <c r="K655" s="4">
        <f t="shared" si="694"/>
        <v>0.34965034965035025</v>
      </c>
      <c r="L655" s="4">
        <f t="shared" ref="L655" si="695">IFERROR(SUM(L635,L625,L615)/L645,"-")</f>
        <v>0.3496503496503503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0.59322033898305093</v>
      </c>
      <c r="G656" s="4">
        <f t="shared" si="696"/>
        <v>0.59322033898305038</v>
      </c>
      <c r="H656" s="4">
        <f t="shared" si="696"/>
        <v>0.59322033898305104</v>
      </c>
      <c r="I656" s="4">
        <f t="shared" si="696"/>
        <v>0.59322033898305104</v>
      </c>
      <c r="J656" s="4">
        <f t="shared" si="696"/>
        <v>0.59322033898305104</v>
      </c>
      <c r="K656" s="4">
        <f t="shared" si="696"/>
        <v>0.59322033898305093</v>
      </c>
      <c r="L656" s="4">
        <f t="shared" ref="L656" si="697">IFERROR(SUM(L637,L627,L617)/L647,"-")</f>
        <v>0.59322033898305138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0.70000000000000029</v>
      </c>
      <c r="L658" s="4">
        <f t="shared" ref="L658" si="699">IFERROR(SUM(L639,L629,L619)/L649,"-")</f>
        <v>0.7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0.85925925925925906</v>
      </c>
      <c r="H660" s="4">
        <f t="shared" si="701"/>
        <v>0.85925925925925906</v>
      </c>
      <c r="I660" s="4">
        <f t="shared" si="701"/>
        <v>0.8592592592592595</v>
      </c>
      <c r="J660" s="4">
        <f t="shared" si="701"/>
        <v>0.85925925925925883</v>
      </c>
      <c r="K660" s="4">
        <f t="shared" si="701"/>
        <v>0.85925925925925828</v>
      </c>
      <c r="L660" s="4">
        <f t="shared" ref="L660" si="702">IFERROR(SUM(L642,L632,L622)/L652,"-")</f>
        <v>0.85925925925925928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04">SUM(G663,G667,G676)</f>
        <v>5.5161528493874561E-3</v>
      </c>
      <c r="H662" s="3">
        <f t="shared" si="704"/>
        <v>5.5310075555088899E-3</v>
      </c>
      <c r="I662" s="3">
        <f t="shared" si="704"/>
        <v>0.10062960987523505</v>
      </c>
      <c r="J662" s="3">
        <f t="shared" si="704"/>
        <v>8.4302395752229877</v>
      </c>
      <c r="K662" s="3">
        <f t="shared" si="704"/>
        <v>8.4311154634918548</v>
      </c>
      <c r="L662" s="3">
        <f t="shared" ref="L662" si="705">SUM(L663,L667,L676)</f>
        <v>9.1652601663825042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8.4302395752229877</v>
      </c>
      <c r="K663" s="1">
        <f>[2]Other_transformation!G$28</f>
        <v>8.4311154634918548</v>
      </c>
      <c r="L663" s="1">
        <f>[2]Other_transformation!H$28</f>
        <v>9.0693626064799062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8.4181740180397284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7.1082007716977635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7.8848059477043426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1.2065557183259553E-2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0.83255790434616506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0.88103615728726514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0.49035678744792682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0.30352050148829912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9.5897559902598586E-2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7.0143951374863081E-2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2.5753608527735509E-2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9.5897559902598586E-2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7.0143951374863081E-2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2.5753608527735509E-2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0</v>
      </c>
      <c r="J676" s="1">
        <f t="shared" si="720"/>
        <v>0</v>
      </c>
      <c r="K676" s="1">
        <f t="shared" si="720"/>
        <v>0</v>
      </c>
      <c r="L676" s="1">
        <f t="shared" ref="L676" si="721">SUM(L677:L678)</f>
        <v>0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22">SUM(G680,G684,G686,G695)</f>
        <v>7.9483470452268758E-3</v>
      </c>
      <c r="H679" s="3">
        <f t="shared" si="722"/>
        <v>7.8176785236874751E-3</v>
      </c>
      <c r="I679" s="3">
        <f t="shared" si="722"/>
        <v>0.13784878065100681</v>
      </c>
      <c r="J679" s="3">
        <f t="shared" si="722"/>
        <v>11.202976179698325</v>
      </c>
      <c r="K679" s="3">
        <f t="shared" si="722"/>
        <v>10.809768718472911</v>
      </c>
      <c r="L679" s="3">
        <f t="shared" ref="L679" si="723">SUM(L680,L684,L686,L695)</f>
        <v>11.156915092396117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24">SUM(G681:G683)</f>
        <v>7.9483470452268758E-3</v>
      </c>
      <c r="H680" s="1">
        <f t="shared" si="724"/>
        <v>7.8176785236874751E-3</v>
      </c>
      <c r="I680" s="1">
        <f t="shared" si="724"/>
        <v>0.13784878065100681</v>
      </c>
      <c r="J680" s="1">
        <f t="shared" si="724"/>
        <v>11.202976179698325</v>
      </c>
      <c r="K680" s="1">
        <f t="shared" si="724"/>
        <v>10.736497014601381</v>
      </c>
      <c r="L680" s="1">
        <f t="shared" ref="L680" si="725">SUM(L681:L683)</f>
        <v>10.993571849039038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11.186942216664093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9.1718719634809833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9.6156170093955371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1.6033963034231984E-2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1.074268263672471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1.0744343381552011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0.49035678744792682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0.30352050148829912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7.3271703871529328E-2</v>
      </c>
      <c r="L684" s="1">
        <f t="shared" si="732"/>
        <v>3.3724500165366565E-2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7.3271703871529328E-2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3.3724500165366565E-2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0.12961874319171343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9.2294672861661972E-2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3.7324070330051452E-2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0.12961874319171343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9.2294672861661972E-2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3.7324070330051452E-2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0</v>
      </c>
      <c r="J695" s="1">
        <f t="shared" si="746"/>
        <v>0</v>
      </c>
      <c r="K695" s="1">
        <f t="shared" si="746"/>
        <v>0</v>
      </c>
      <c r="L695" s="1">
        <f t="shared" ref="L695" si="747">SUM(L696:L697)</f>
        <v>0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49">IFERROR(G664/G681,"-")</f>
        <v>0.69400000000000051</v>
      </c>
      <c r="H699" s="4">
        <f t="shared" si="749"/>
        <v>0.70750000000000013</v>
      </c>
      <c r="I699" s="4">
        <f t="shared" si="749"/>
        <v>0.73000000000000054</v>
      </c>
      <c r="J699" s="4">
        <f t="shared" si="749"/>
        <v>0.75249999999999984</v>
      </c>
      <c r="K699" s="4">
        <f t="shared" si="749"/>
        <v>0.77500000000000013</v>
      </c>
      <c r="L699" s="4">
        <f t="shared" ref="L699" si="750">IFERROR(L664/L681,"-")</f>
        <v>0.82000000000000028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0.73000000000000054</v>
      </c>
      <c r="J700" s="4">
        <f t="shared" si="752"/>
        <v>0.75249999999999906</v>
      </c>
      <c r="K700" s="4">
        <f t="shared" si="752"/>
        <v>0.77500000000000002</v>
      </c>
      <c r="L700" s="4">
        <f t="shared" ref="L700" si="753">IFERROR(L665/L682,"-")</f>
        <v>0.82000000000000028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0.87</v>
      </c>
      <c r="L701" s="4">
        <f t="shared" ref="L701" si="755">IFERROR(L666/SUM(L683,L685),"-")</f>
        <v>0.9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0.75999999999999979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0.69000000000000017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 t="str">
        <f t="shared" si="759"/>
        <v>-</v>
      </c>
      <c r="J704" s="4" t="str">
        <f t="shared" si="759"/>
        <v>-</v>
      </c>
      <c r="K704" s="4" t="str">
        <f t="shared" si="759"/>
        <v>-</v>
      </c>
      <c r="L704" s="4" t="str">
        <f t="shared" ref="L704" si="760">IFERROR(L677/L696,"-")</f>
        <v>-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2.5560557785610598</v>
      </c>
      <c r="K706" s="1">
        <f>[2]Other_transformation!G$39</f>
        <v>2.8356251608824361</v>
      </c>
      <c r="L706" s="1">
        <f>[2]Other_transformation!H$39</f>
        <v>3.2737357876999882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2.8006949452318031</v>
      </c>
      <c r="K707" s="1">
        <f>[2]Other_transformation!G$38</f>
        <v>3.1070218112088162</v>
      </c>
      <c r="L707" s="1">
        <f>[2]Other_transformation!H$38</f>
        <v>3.5870638463912479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0.91265054871925977</v>
      </c>
      <c r="G708" s="14">
        <f t="shared" si="762"/>
        <v>0.91265054871925877</v>
      </c>
      <c r="H708" s="14">
        <f t="shared" si="762"/>
        <v>0.91265054871925844</v>
      </c>
      <c r="I708" s="14">
        <f t="shared" si="762"/>
        <v>0.91265054871925944</v>
      </c>
      <c r="J708" s="14">
        <f t="shared" si="762"/>
        <v>0.91265054871925888</v>
      </c>
      <c r="K708" s="14">
        <f t="shared" si="762"/>
        <v>0.91265054871926032</v>
      </c>
      <c r="L708" s="14">
        <f t="shared" ref="L708" si="763">L706/L707</f>
        <v>0.91265054871925899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6.666176809022379</v>
      </c>
      <c r="K709" s="17" cm="1">
        <f t="array" ref="K709">SUMPRODUCT(("CT_CWODPLT"=[2]OUT_SyntheticFuels!$C$4:$C$1000)*1,("Var_Fout"=[2]OUT_SyntheticFuels!$B$4:$B$1000)*1,[2]OUT_SyntheticFuels!J$4:J$1000)</f>
        <v>6.8426776199034869</v>
      </c>
      <c r="L709" s="17" cm="1">
        <f t="array" ref="L709">SUMPRODUCT(("CT_CWODPLT"=[2]OUT_SyntheticFuels!$C$4:$C$1000)*1,("Var_Fout"=[2]OUT_SyntheticFuels!$B$4:$B$1000)*1,[2]OUT_SyntheticFuels!K$4:K$1000)</f>
        <v>6.3992894451318048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64">G709</f>
        <v>6.9696573841657754</v>
      </c>
      <c r="H710" s="18">
        <f t="shared" si="764"/>
        <v>6.0060349937934179</v>
      </c>
      <c r="I710" s="18">
        <f t="shared" si="764"/>
        <v>6.5144074692307017</v>
      </c>
      <c r="J710" s="18">
        <f t="shared" si="764"/>
        <v>6.666176809022379</v>
      </c>
      <c r="K710" s="18">
        <f t="shared" si="764"/>
        <v>6.8426776199034869</v>
      </c>
      <c r="L710" s="18">
        <f t="shared" ref="L710" si="765">L709</f>
        <v>6.3992894451318048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7.9359247726456914</v>
      </c>
      <c r="K711" s="17" cm="1">
        <f t="array" ref="K711">SUMPRODUCT(("CT_CWODPLT"=[2]OUT_SyntheticFuels!$C$4:$C$1000)*1,("Var_Fin"=[2]OUT_SyntheticFuels!$B$4:$B$1000)*1,[2]OUT_SyntheticFuels!J$4:J$1000)</f>
        <v>8.1460447855993969</v>
      </c>
      <c r="L711" s="17" cm="1">
        <f t="array" ref="L711">SUMPRODUCT(("CT_CWODPLT"=[2]OUT_SyntheticFuels!$C$4:$C$1000)*1,("Var_Fin"=[2]OUT_SyntheticFuels!$B$4:$B$1000)*1,[2]OUT_SyntheticFuels!K$4:K$1000)</f>
        <v>7.6182017203950032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7.118629455210483</v>
      </c>
      <c r="G712" s="18">
        <f t="shared" si="766"/>
        <v>8.2972111716259267</v>
      </c>
      <c r="H712" s="18">
        <f t="shared" si="766"/>
        <v>7.1500416592778775</v>
      </c>
      <c r="I712" s="18">
        <f t="shared" si="766"/>
        <v>7.7552469871793983</v>
      </c>
      <c r="J712" s="18">
        <f t="shared" si="766"/>
        <v>7.9359247726456914</v>
      </c>
      <c r="K712" s="18">
        <f t="shared" si="766"/>
        <v>8.1460447855993969</v>
      </c>
      <c r="L712" s="18">
        <f t="shared" ref="L712" si="767">L711</f>
        <v>7.6182017203950032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0.84000000000000041</v>
      </c>
      <c r="G713" s="14">
        <f t="shared" si="768"/>
        <v>0.83999999999999964</v>
      </c>
      <c r="H713" s="14">
        <f t="shared" si="768"/>
        <v>0.84000000000000008</v>
      </c>
      <c r="I713" s="14">
        <f t="shared" si="768"/>
        <v>0.84000000000000097</v>
      </c>
      <c r="J713" s="14">
        <f t="shared" si="768"/>
        <v>0.83999999999999975</v>
      </c>
      <c r="K713" s="14">
        <f t="shared" si="768"/>
        <v>0.83999999999999919</v>
      </c>
      <c r="L713" s="14">
        <f t="shared" ref="L713" si="769">IFERROR(L709/L711,"-")</f>
        <v>0.8400000000000003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0.19344080281119236</v>
      </c>
      <c r="L714" s="17">
        <f t="shared" ref="L714" si="771">L715+L717</f>
        <v>0.23303353573111737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5.4668627701746735E-3</v>
      </c>
      <c r="L715" s="18">
        <f t="shared" si="772"/>
        <v>4.4359454637902954E-3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5.4668627701746735E-3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4.4359454637902954E-3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0.1879739400410177</v>
      </c>
      <c r="L717" s="18">
        <f t="shared" ref="L717" si="775">SUM(L718:L720)</f>
        <v>0.22859759026732707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9.0846179307766742E-2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6.4864888580691185E-2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8.4965861498143933E-2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0.16372436354486708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1.2161899235107014E-2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8.3381417688122696E-6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0.32723522261458665</v>
      </c>
      <c r="L721" s="17">
        <f t="shared" si="777"/>
        <v>0.35150362677984492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0.32723522261458665</v>
      </c>
      <c r="L722" s="18">
        <f t="shared" ref="L722" si="780">SUM(L723,L725)</f>
        <v>0.35150362677984492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7.0998217794476411E-3</v>
      </c>
      <c r="L723" s="18">
        <f t="shared" si="782"/>
        <v>5.7609681347925903E-3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7.0998217794476411E-3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5.7609681347925903E-3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0.32013540083513903</v>
      </c>
      <c r="L725" s="18">
        <f t="shared" ref="L725" si="784">SUM(L726:L728)</f>
        <v>0.34574265864505233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0.17528903570361365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0.11183633457620848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0.12137980214020577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0.2338919479212391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2.3466562991319578E-2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1.4376147604744371E-5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0.76999999999999857</v>
      </c>
      <c r="L730" s="14">
        <f t="shared" ref="L730" si="787">IFERROR(L716/L724,"-")</f>
        <v>0.77000000000000013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0.51826504118245831</v>
      </c>
      <c r="L731" s="16">
        <f t="shared" ref="L731" si="790">IFERROR(L718/L726,"-")</f>
        <v>0.57999834156304897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0.69999999999999907</v>
      </c>
      <c r="L732" s="16">
        <f t="shared" ref="L732" si="792">IFERROR(L719/L727,"-")</f>
        <v>0.69999999999999873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0.5182650411824592</v>
      </c>
      <c r="L733" s="16">
        <f t="shared" ref="L733" si="794">IFERROR(L720/L728,"-")</f>
        <v>0.5799983415626967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1.5028707161717289E-2</v>
      </c>
      <c r="L734" s="17">
        <f t="shared" si="799"/>
        <v>1.7088266469481157E-2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1.5028707161717289E-2</v>
      </c>
      <c r="L735" s="18">
        <f t="shared" si="804"/>
        <v>1.7088266469481157E-2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1.2257302971935655E-2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2.7681771555909292E-3</v>
      </c>
      <c r="L737" s="18">
        <f>IFERROR(L735-L736-L738,0)</f>
        <v>1.7088266469481157E-2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3.2270341907056334E-6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3.0833106023785161E-4</v>
      </c>
      <c r="L739" s="18">
        <f t="shared" si="810"/>
        <v>2.5018732415777221E-4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3.0833106023785161E-4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2.5018732415777221E-4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1.4720376101479438E-2</v>
      </c>
      <c r="L741" s="18">
        <f t="shared" si="817"/>
        <v>1.6838079145323384E-2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7.4522380639034502E-3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4.7546099281729308E-3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6.270480578563024E-3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1.2082858029611185E-2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9.9765745901296381E-4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6.1118753926815705E-7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2.5147254386728224E-4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2.5147254386728224E-4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1.2005830428068373E-2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6.0779905274179358E-3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5.1141578183697125E-3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8.1368208228072545E-4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5.6792310085308939E-5</v>
      </c>
      <c r="L751" s="18">
        <f t="shared" ref="L751" si="833">IFERROR(L$737/L$735,0)*L739</f>
        <v>2.5018732415777221E-4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5.6792310085308939E-5</v>
      </c>
      <c r="L752" s="18">
        <f t="shared" ref="L752" si="835">IFERROR(L$737/L$735,0)*L740</f>
        <v>2.5018732415777221E-4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2.7113848455056202E-3</v>
      </c>
      <c r="L753" s="18">
        <f t="shared" ref="L753" si="839">IFERROR(L$737/L$735,0)*L741</f>
        <v>1.6838079145323384E-2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1.3726473571240624E-3</v>
      </c>
      <c r="L754" s="18">
        <f t="shared" ref="L754" si="841">IFERROR(L$737/L$735,0)*L742</f>
        <v>4.7546099281729308E-3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1.1549763333183031E-3</v>
      </c>
      <c r="L755" s="18">
        <f t="shared" ref="L755" si="843">IFERROR(L$737/L$735,0)*L743</f>
        <v>1.2082858029611185E-2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1.8376115506325491E-4</v>
      </c>
      <c r="L756" s="18">
        <f t="shared" ref="L756" si="845">IFERROR(L$737/L$735,0)*L744</f>
        <v>6.1118753926815705E-7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6.6206285260426228E-8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6.6206285260426228E-8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3.1608279054452071E-6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1.6001793614525667E-6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1.3464268750091419E-6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2.1422166898349875E-7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142.21747231569131</v>
      </c>
      <c r="G763" s="17">
        <f t="shared" si="862"/>
        <v>142.38203408666604</v>
      </c>
      <c r="H763" s="17">
        <f t="shared" si="862"/>
        <v>147.2819083031282</v>
      </c>
      <c r="I763" s="17">
        <f t="shared" si="862"/>
        <v>144.69018135229624</v>
      </c>
      <c r="J763" s="17">
        <f t="shared" si="862"/>
        <v>145.07086672065989</v>
      </c>
      <c r="K763" s="17">
        <f t="shared" si="862"/>
        <v>145.18222130560227</v>
      </c>
      <c r="L763" s="17">
        <f t="shared" ref="L763" si="863">L764+L768+L778+L789+L791+L803+L805+L807+L811+L813+L815</f>
        <v>145.62528747306237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69.197270138422624</v>
      </c>
      <c r="K764" s="18">
        <f>[2]Industry!G$11</f>
        <v>69.340625182844946</v>
      </c>
      <c r="L764" s="18">
        <f>[2]Industry!H$11</f>
        <v>72.359929820870732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11.646955033815793</v>
      </c>
      <c r="G765" s="1">
        <f t="shared" si="865"/>
        <v>12.258978985464751</v>
      </c>
      <c r="H765" s="1">
        <f t="shared" si="865"/>
        <v>12.535511084347092</v>
      </c>
      <c r="I765" s="1">
        <f t="shared" si="865"/>
        <v>12.518942389803271</v>
      </c>
      <c r="J765" s="1">
        <f t="shared" si="865"/>
        <v>13.41559032171466</v>
      </c>
      <c r="K765" s="1">
        <f>K764-K766-K767</f>
        <v>13.397930836551971</v>
      </c>
      <c r="L765" s="1">
        <f>L764-L766-L767</f>
        <v>13.362627131264659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2.4873005772087722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2.4650602176430136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3.123006643812011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53.294379239499193</v>
      </c>
      <c r="K767" s="1">
        <f>[2]Industry!G$11-[2]Industry!G$33</f>
        <v>53.47763412864996</v>
      </c>
      <c r="L767" s="1">
        <f>[2]Industry!H$11-[2]Industry!H$33</f>
        <v>55.874296045794068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66">SUM(G771,G776)</f>
        <v>10.510680507307132</v>
      </c>
      <c r="H768" s="1">
        <f t="shared" si="866"/>
        <v>8.2607757795874353</v>
      </c>
      <c r="I768" s="1">
        <f t="shared" si="866"/>
        <v>6.4577529886287621</v>
      </c>
      <c r="J768" s="1">
        <f t="shared" si="866"/>
        <v>4.9311440187834057</v>
      </c>
      <c r="K768" s="1">
        <f t="shared" si="866"/>
        <v>4.924137514182144</v>
      </c>
      <c r="L768" s="1">
        <f t="shared" ref="L768" si="867">SUM(L771,L776)</f>
        <v>0.57446940462724227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68">SUM(G773,G777)</f>
        <v>8.105527953944403</v>
      </c>
      <c r="H769" s="1">
        <f t="shared" si="868"/>
        <v>8.2567376645275097</v>
      </c>
      <c r="I769" s="1">
        <f t="shared" si="868"/>
        <v>6.4570313543237923</v>
      </c>
      <c r="J769" s="1">
        <f t="shared" si="868"/>
        <v>4.8967350598137855</v>
      </c>
      <c r="K769" s="1">
        <f t="shared" si="868"/>
        <v>4.7828509379121131</v>
      </c>
      <c r="L769" s="1">
        <f t="shared" ref="L769" si="869">SUM(L773,L777)</f>
        <v>0.57446940462724227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70">G775</f>
        <v>2.4051525533627287</v>
      </c>
      <c r="H770" s="1">
        <f t="shared" si="870"/>
        <v>4.0381150599249392E-3</v>
      </c>
      <c r="I770" s="1">
        <f t="shared" si="870"/>
        <v>7.2163430496974355E-4</v>
      </c>
      <c r="J770" s="1">
        <f t="shared" si="870"/>
        <v>3.4408958969620276E-2</v>
      </c>
      <c r="K770" s="1">
        <f t="shared" si="870"/>
        <v>0.14128657627003074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72">SUM(G772,G774)</f>
        <v>10.510680507307132</v>
      </c>
      <c r="H771" s="1">
        <f t="shared" si="872"/>
        <v>8.2607162318409877</v>
      </c>
      <c r="I771" s="1">
        <f t="shared" si="872"/>
        <v>5.3058162214960856</v>
      </c>
      <c r="J771" s="1">
        <f t="shared" si="872"/>
        <v>4.4144673448074556</v>
      </c>
      <c r="K771" s="1">
        <f t="shared" si="872"/>
        <v>4.3498560093644167</v>
      </c>
      <c r="L771" s="1">
        <f t="shared" ref="L771" si="873">SUM(L772,L774)</f>
        <v>2.6640762163960039E-4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4.3800583858378355</v>
      </c>
      <c r="K772" s="1">
        <f>[2]Industry!G$34</f>
        <v>4.2085694330943859</v>
      </c>
      <c r="L772" s="1">
        <f>[2]Industry!H$34</f>
        <v>2.6640762163960039E-4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74">G772</f>
        <v>8.105527953944403</v>
      </c>
      <c r="H773" s="1">
        <f t="shared" si="874"/>
        <v>8.2566781167810621</v>
      </c>
      <c r="I773" s="1">
        <f t="shared" si="874"/>
        <v>5.3050945871911157</v>
      </c>
      <c r="J773" s="1">
        <f t="shared" si="874"/>
        <v>4.3800583858378355</v>
      </c>
      <c r="K773" s="1">
        <f t="shared" si="874"/>
        <v>4.2085694330943859</v>
      </c>
      <c r="L773" s="1">
        <f t="shared" ref="L773" si="875">L772</f>
        <v>2.6640762163960039E-4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3.4408958969620276E-2</v>
      </c>
      <c r="K774" s="1">
        <f>[2]Industry!G$35</f>
        <v>0.14128657627003074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76">G774</f>
        <v>2.4051525533627287</v>
      </c>
      <c r="H775" s="1">
        <f t="shared" si="876"/>
        <v>4.0381150599249392E-3</v>
      </c>
      <c r="I775" s="1">
        <f t="shared" si="876"/>
        <v>7.2163430496974355E-4</v>
      </c>
      <c r="J775" s="1">
        <f t="shared" si="876"/>
        <v>3.4408958969620276E-2</v>
      </c>
      <c r="K775" s="1">
        <f t="shared" si="876"/>
        <v>0.14128657627003074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0.51667667397595018</v>
      </c>
      <c r="K776" s="1">
        <f>[2]Industry!G$36</f>
        <v>0.57428150481772688</v>
      </c>
      <c r="L776" s="1">
        <f>[2]Industry!H$36</f>
        <v>0.57420299700560262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5.9547746448404956E-5</v>
      </c>
      <c r="I777" s="1">
        <f t="shared" si="878"/>
        <v>1.151936767132677</v>
      </c>
      <c r="J777" s="1">
        <f t="shared" si="878"/>
        <v>0.51667667397595018</v>
      </c>
      <c r="K777" s="1">
        <f t="shared" si="878"/>
        <v>0.57428150481772688</v>
      </c>
      <c r="L777" s="1">
        <f t="shared" ref="L777" si="879">L776</f>
        <v>0.57420299700560262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22.250452102644953</v>
      </c>
      <c r="K778" s="1">
        <f>SUM([2]Industry!G$37:G$39)</f>
        <v>19.10691008292909</v>
      </c>
      <c r="L778" s="1">
        <f>SUM([2]Industry!H$37:H$39)</f>
        <v>14.114461370516787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11.390920120650579</v>
      </c>
      <c r="K779" s="1">
        <f>SUM([2]Industry!G$37:G$38)-K780</f>
        <v>7.280479364706725</v>
      </c>
      <c r="L779" s="1">
        <f>SUM([2]Industry!H$37:H$38)-L780</f>
        <v>1.5905078266695596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0.43986329971836824</v>
      </c>
      <c r="G781" s="1">
        <f t="shared" si="884"/>
        <v>0.55297876077880659</v>
      </c>
      <c r="H781" s="1">
        <f t="shared" si="884"/>
        <v>4.0602271117473094</v>
      </c>
      <c r="I781" s="1">
        <f t="shared" si="884"/>
        <v>8.2117635912634483</v>
      </c>
      <c r="J781" s="1">
        <f t="shared" si="884"/>
        <v>10.859531981994374</v>
      </c>
      <c r="K781" s="1">
        <f t="shared" si="884"/>
        <v>11.826430718222365</v>
      </c>
      <c r="L781" s="1">
        <f t="shared" ref="L781" si="885">L778-L779</f>
        <v>12.523953543847227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9.1396804229916917</v>
      </c>
      <c r="K782" s="1">
        <f>[2]Industry!G$37</f>
        <v>5.3586859654249963</v>
      </c>
      <c r="L782" s="1">
        <f>[2]Industry!H$37</f>
        <v>0.47871471404782079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9.1396804229916917</v>
      </c>
      <c r="K783" s="1">
        <f>[2]Industry!G$37*K779/SUM(K779:K780)</f>
        <v>5.3586859654249963</v>
      </c>
      <c r="L783" s="1">
        <f>[2]Industry!H$37*L779/SUM(L779:L780)</f>
        <v>0.47871471404782079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890">G782-G783</f>
        <v>9.1107359727260473E-4</v>
      </c>
      <c r="H784" s="1">
        <f t="shared" si="890"/>
        <v>1.2930500025234437E-3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892">SUM(G786:G788)</f>
        <v>0.55222868151840443</v>
      </c>
      <c r="H785" s="1">
        <f t="shared" si="892"/>
        <v>6.385261435317255</v>
      </c>
      <c r="I785" s="1">
        <f t="shared" si="892"/>
        <v>10.469566378675347</v>
      </c>
      <c r="J785" s="1">
        <f t="shared" si="892"/>
        <v>13.110771679653261</v>
      </c>
      <c r="K785" s="1">
        <f t="shared" si="892"/>
        <v>13.748224117504094</v>
      </c>
      <c r="L785" s="1">
        <f t="shared" ref="L785" si="893">SUM(L786:L788)</f>
        <v>13.635746656468966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2.2512396976588875</v>
      </c>
      <c r="K786" s="1">
        <f>[2]Industry!G$38*K779/SUM(K779:K780)</f>
        <v>1.9217933992817291</v>
      </c>
      <c r="L786" s="1">
        <f>[2]Industry!H$38*L779/SUM(L779:L780)</f>
        <v>1.1117931126217389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10.859531981994374</v>
      </c>
      <c r="K788" s="1">
        <f>[2]Industry!G$39</f>
        <v>11.826430718222365</v>
      </c>
      <c r="L788" s="1">
        <f>[2]Industry!H$39</f>
        <v>12.523953543847227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2.0150877371981984E-2</v>
      </c>
      <c r="K789" s="1">
        <f>[2]Industry!G$18</f>
        <v>0.2846375921775226</v>
      </c>
      <c r="L789" s="1">
        <f>[2]Industry!H$18</f>
        <v>2.9311514779584283E-2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896">G789</f>
        <v>3.4647179462125965</v>
      </c>
      <c r="H790" s="1">
        <f t="shared" si="896"/>
        <v>2.9051390792505381E-2</v>
      </c>
      <c r="I790" s="1">
        <f t="shared" si="896"/>
        <v>5.8653485837291939E-4</v>
      </c>
      <c r="J790" s="1">
        <f t="shared" si="896"/>
        <v>2.0150877371981984E-2</v>
      </c>
      <c r="K790" s="1">
        <f t="shared" si="896"/>
        <v>0.2846375921775226</v>
      </c>
      <c r="L790" s="1">
        <f t="shared" ref="L790" si="897">L789</f>
        <v>2.9311514779584283E-2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14.171744873266929</v>
      </c>
      <c r="K791" s="1">
        <f>[2]Industry!G$19</f>
        <v>14.915534382578121</v>
      </c>
      <c r="L791" s="1">
        <f>[2]Industry!H$19</f>
        <v>20.564455124999057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00">SUM(G793:G801)</f>
        <v>5.8480759549931776</v>
      </c>
      <c r="H792" s="1">
        <f t="shared" si="900"/>
        <v>5.5152551906922955</v>
      </c>
      <c r="I792" s="1">
        <f t="shared" si="900"/>
        <v>5.9430116232050203</v>
      </c>
      <c r="J792" s="1">
        <f t="shared" si="900"/>
        <v>6.5627462359575404</v>
      </c>
      <c r="K792" s="1">
        <f t="shared" si="900"/>
        <v>7.3710406502238506</v>
      </c>
      <c r="L792" s="1">
        <f t="shared" ref="L792" si="901">SUM(L793:L801)</f>
        <v>10.962758502818433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04">G235</f>
        <v>2.069725559294302</v>
      </c>
      <c r="H793" s="1">
        <f t="shared" si="904"/>
        <v>1.4615311602964836</v>
      </c>
      <c r="I793" s="1">
        <f t="shared" si="904"/>
        <v>1.3081997356338326</v>
      </c>
      <c r="J793" s="1">
        <f t="shared" si="904"/>
        <v>0.70089966095391465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06">G241</f>
        <v>0.10289610885056202</v>
      </c>
      <c r="H794" s="1">
        <f t="shared" si="906"/>
        <v>0.60391520582834257</v>
      </c>
      <c r="I794" s="1">
        <f t="shared" si="906"/>
        <v>0.7253207766344294</v>
      </c>
      <c r="J794" s="1">
        <f t="shared" si="906"/>
        <v>0.46833029738043597</v>
      </c>
      <c r="K794" s="1">
        <f t="shared" si="906"/>
        <v>0.5420492941359546</v>
      </c>
      <c r="L794" s="1">
        <f t="shared" ref="L794" si="907">L241</f>
        <v>0.43665514088775736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0.15689565002441494</v>
      </c>
      <c r="L795" s="1">
        <f t="shared" ref="L795" si="909">L242</f>
        <v>0.25321202440911539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2.8652573710030916E-4</v>
      </c>
      <c r="J796" s="1">
        <f t="shared" si="910"/>
        <v>2.1731755523106876E-2</v>
      </c>
      <c r="K796" s="1">
        <f t="shared" si="910"/>
        <v>2.411320625325079E-2</v>
      </c>
      <c r="L796" s="1">
        <f t="shared" ref="L796" si="911">L243</f>
        <v>1.8915641877415817E-2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12">G274</f>
        <v>1.8587704969302237</v>
      </c>
      <c r="H797" s="1">
        <f t="shared" si="912"/>
        <v>9.6126317261569661E-3</v>
      </c>
      <c r="I797" s="1">
        <f t="shared" si="912"/>
        <v>8.8029153962608606E-3</v>
      </c>
      <c r="J797" s="1">
        <f t="shared" si="912"/>
        <v>0.30295672488175812</v>
      </c>
      <c r="K797" s="1">
        <f t="shared" si="912"/>
        <v>0.18521632580776326</v>
      </c>
      <c r="L797" s="1">
        <f t="shared" ref="L797" si="913">L274</f>
        <v>2.1506964301839182E-2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0.17490631128408562</v>
      </c>
      <c r="L798" s="1">
        <f t="shared" ref="L798" si="915">L275</f>
        <v>0.97112625843531097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16">G283</f>
        <v>1.8166837899180892</v>
      </c>
      <c r="H799" s="1">
        <f t="shared" si="916"/>
        <v>3.4401961928413129</v>
      </c>
      <c r="I799" s="1">
        <f t="shared" si="916"/>
        <v>3.8721735214540298</v>
      </c>
      <c r="J799" s="1">
        <f t="shared" si="916"/>
        <v>4.9272943587308893</v>
      </c>
      <c r="K799" s="1">
        <f t="shared" si="916"/>
        <v>4.1283396180105392</v>
      </c>
      <c r="L799" s="1">
        <f t="shared" ref="L799" si="917">L283</f>
        <v>4.1980015057669089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1.9408369694728083</v>
      </c>
      <c r="L800" s="1">
        <f t="shared" ref="L800" si="919">L284</f>
        <v>4.7842678693333998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2.8228148349367144E-2</v>
      </c>
      <c r="J801" s="1">
        <f t="shared" si="920"/>
        <v>0.14153343848743577</v>
      </c>
      <c r="K801" s="1">
        <f t="shared" si="920"/>
        <v>0.21868327523503317</v>
      </c>
      <c r="L801" s="1">
        <f t="shared" ref="L801" si="921">L289</f>
        <v>0.2790730978066856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7.6367024794580445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7.6466710307888519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9.0625361709927432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22">G804</f>
        <v>10.609944326334386</v>
      </c>
      <c r="H803" s="1">
        <f t="shared" si="922"/>
        <v>5.953150799990536</v>
      </c>
      <c r="I803" s="1">
        <f t="shared" si="922"/>
        <v>5.6453037729886955</v>
      </c>
      <c r="J803" s="1">
        <f t="shared" si="922"/>
        <v>6.4155173315501113</v>
      </c>
      <c r="K803" s="1">
        <f t="shared" si="922"/>
        <v>7.636172335022434</v>
      </c>
      <c r="L803" s="1">
        <f t="shared" si="922"/>
        <v>11.066694574324746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6.4155173315501113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7.636172335022434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11.066694574324746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24">G806</f>
        <v>0.73757504239591842</v>
      </c>
      <c r="H805" s="1">
        <f t="shared" si="924"/>
        <v>4.1320262560192482</v>
      </c>
      <c r="I805" s="1">
        <f t="shared" si="924"/>
        <v>4.1204293641236873</v>
      </c>
      <c r="J805" s="1">
        <f t="shared" si="924"/>
        <v>4.0665492425606056</v>
      </c>
      <c r="K805" s="1">
        <f t="shared" si="924"/>
        <v>4.0557690915114861</v>
      </c>
      <c r="L805" s="1">
        <f t="shared" si="924"/>
        <v>4.0358099819710853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4.0665492425606056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4.0557690915114861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4.0358099819710853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9.9688721014884614</v>
      </c>
      <c r="K807" s="1">
        <f>[2]Industry!G$21</f>
        <v>9.5420703393870259</v>
      </c>
      <c r="L807" s="1">
        <f>[2]Industry!H$21</f>
        <v>5.4014591318339562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26">G807</f>
        <v>8.0801715915375709</v>
      </c>
      <c r="H808" s="1">
        <f t="shared" si="926"/>
        <v>11.020961760608442</v>
      </c>
      <c r="I808" s="1">
        <f t="shared" si="926"/>
        <v>10.897032272286987</v>
      </c>
      <c r="J808" s="1">
        <f t="shared" si="926"/>
        <v>9.9688721014884614</v>
      </c>
      <c r="K808" s="1">
        <f t="shared" si="926"/>
        <v>9.5420703393870259</v>
      </c>
      <c r="L808" s="1">
        <f t="shared" ref="L808" si="927">L807</f>
        <v>5.4014591318339562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28">G808</f>
        <v>8.0801715915375709</v>
      </c>
      <c r="H810" s="1">
        <f t="shared" si="928"/>
        <v>11.020961760608442</v>
      </c>
      <c r="I810" s="1">
        <f t="shared" si="928"/>
        <v>10.897032272286987</v>
      </c>
      <c r="J810" s="1">
        <f t="shared" si="928"/>
        <v>9.9688721014884614</v>
      </c>
      <c r="K810" s="1">
        <f t="shared" si="928"/>
        <v>9.5420703393870259</v>
      </c>
      <c r="L810" s="1">
        <f t="shared" ref="L810" si="929">L808</f>
        <v>5.4014591318339562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0.19582344982319388</v>
      </c>
      <c r="K811" s="1">
        <f>[2]Industry!G$22</f>
        <v>0.1394345520205536</v>
      </c>
      <c r="L811" s="1">
        <f>[2]Industry!H$22</f>
        <v>0.12992780677304369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32">G811</f>
        <v>8.5493008233653592E-2</v>
      </c>
      <c r="H812" s="1">
        <f t="shared" si="932"/>
        <v>8.4165697869743025E-2</v>
      </c>
      <c r="I812" s="1">
        <f t="shared" si="932"/>
        <v>8.6333798014645663E-2</v>
      </c>
      <c r="J812" s="1">
        <f t="shared" si="932"/>
        <v>0.19582344982319388</v>
      </c>
      <c r="K812" s="1">
        <f t="shared" si="932"/>
        <v>0.1394345520205536</v>
      </c>
      <c r="L812" s="1">
        <f t="shared" ref="L812" si="933">L811</f>
        <v>0.12992780677304369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8.147047427501068</v>
      </c>
      <c r="K813" s="1">
        <f>[2]Industry!G$23</f>
        <v>9.4602293141542884</v>
      </c>
      <c r="L813" s="1">
        <f>[2]Industry!H$23</f>
        <v>9.6733077585008633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0.10931224052895361</v>
      </c>
      <c r="J814" s="1">
        <f t="shared" si="936"/>
        <v>8.147047427501068</v>
      </c>
      <c r="K814" s="1">
        <f t="shared" si="936"/>
        <v>9.4602293141542884</v>
      </c>
      <c r="L814" s="1">
        <f t="shared" ref="L814" si="937">L813</f>
        <v>9.6733077585008633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5.706295157246549</v>
      </c>
      <c r="K815" s="1">
        <f>[2]Industry!G$24</f>
        <v>5.7767009187946652</v>
      </c>
      <c r="L815" s="1">
        <f>[2]Industry!H$24</f>
        <v>7.6754609838652605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5.6341335165875286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5.7350935743807376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7.6493038736861569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7.3546003814874972E-3</v>
      </c>
      <c r="I817" s="1">
        <f t="shared" si="942"/>
        <v>4.0378853263334236E-3</v>
      </c>
      <c r="J817" s="1">
        <f t="shared" si="942"/>
        <v>7.2161640659020421E-2</v>
      </c>
      <c r="K817" s="1">
        <f t="shared" si="942"/>
        <v>4.1607344413927549E-2</v>
      </c>
      <c r="L817" s="1">
        <f t="shared" ref="L817" si="943">L815-L816</f>
        <v>2.6157110179103604E-2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77.560236410488741</v>
      </c>
      <c r="K818" s="17">
        <f>[2]Industry!G$71</f>
        <v>78.072927766966814</v>
      </c>
      <c r="L818" s="17">
        <f>[2]Industry!H$71</f>
        <v>78.713111733702277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44">SUM(G820:G822)</f>
        <v>60.569252362867253</v>
      </c>
      <c r="H819" s="18">
        <f t="shared" si="944"/>
        <v>63.614472871673343</v>
      </c>
      <c r="I819" s="18">
        <f t="shared" si="944"/>
        <v>69.04874493085191</v>
      </c>
      <c r="J819" s="18">
        <f t="shared" si="944"/>
        <v>72.767253418471938</v>
      </c>
      <c r="K819" s="18">
        <f t="shared" si="944"/>
        <v>73.020176167734235</v>
      </c>
      <c r="L819" s="18">
        <f t="shared" ref="L819" si="945">SUM(L820:L822)</f>
        <v>76.443580666488742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11.349152699322733</v>
      </c>
      <c r="K820" s="1">
        <f>[2]Industry!G$55</f>
        <v>11.349183384620307</v>
      </c>
      <c r="L820" s="1">
        <f>[2]Industry!H$55</f>
        <v>11.349139330286949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8.1214340937963012</v>
      </c>
      <c r="K821" s="1">
        <f>[2]Industry!G$56</f>
        <v>8.2001537920237517</v>
      </c>
      <c r="L821" s="1">
        <f>[2]Industry!H$56</f>
        <v>10.772310517498168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53.296666625352898</v>
      </c>
      <c r="K822" s="1">
        <f>[2]Industry!G$3-([2]Industry!G$6-[2]Industry!G$70)</f>
        <v>53.470838991090176</v>
      </c>
      <c r="L822" s="1">
        <f>[2]Industry!H$3-([2]Industry!H$6-[2]Industry!H$70)</f>
        <v>54.322130818703634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47">SUM(G824:G825)</f>
        <v>7.9451546427839332</v>
      </c>
      <c r="H823" s="1">
        <f t="shared" si="947"/>
        <v>6.4480230190947436</v>
      </c>
      <c r="I823" s="1">
        <f t="shared" si="947"/>
        <v>5.0612025994754335</v>
      </c>
      <c r="J823" s="1">
        <f t="shared" si="947"/>
        <v>3.8772373235424804</v>
      </c>
      <c r="K823" s="1">
        <f t="shared" si="947"/>
        <v>3.8783019776896857</v>
      </c>
      <c r="L823" s="1">
        <f t="shared" ref="L823" si="948">SUM(L824:L825)</f>
        <v>0.45746632098223294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3.8532177196217501</v>
      </c>
      <c r="K824" s="1">
        <f>[2]Industry!G$57</f>
        <v>3.7786419589532128</v>
      </c>
      <c r="L824" s="1">
        <f>[2]Industry!H$57</f>
        <v>0.45746632098223294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2.4019603920730541E-2</v>
      </c>
      <c r="K825" s="1">
        <f>[2]Industry!G$58</f>
        <v>9.9660018736472983E-2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49">SUM(G827:G829)</f>
        <v>26.344217915994758</v>
      </c>
      <c r="H826" s="1">
        <f t="shared" si="949"/>
        <v>30.492355835882435</v>
      </c>
      <c r="I826" s="1">
        <f t="shared" si="949"/>
        <v>25.237593875716232</v>
      </c>
      <c r="J826" s="1">
        <f t="shared" si="949"/>
        <v>17.280333225689397</v>
      </c>
      <c r="K826" s="1">
        <f t="shared" si="949"/>
        <v>14.524705709893937</v>
      </c>
      <c r="L826" s="1">
        <f t="shared" ref="L826" si="950">SUM(L827:L829)</f>
        <v>10.378371395965786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9.4118051149757775</v>
      </c>
      <c r="K827" s="1">
        <f>[2]Industry!G$59</f>
        <v>6.0327288253543401</v>
      </c>
      <c r="L827" s="1">
        <f>[2]Industry!H$59</f>
        <v>1.3105127808810073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0.14740087151561992</v>
      </c>
      <c r="K828" s="1">
        <f>[2]Industry!G$60</f>
        <v>8.3384643883494022E-2</v>
      </c>
      <c r="L828" s="1">
        <f>[2]Industry!H$60</f>
        <v>5.06120635147791E-2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7.7211272391980001</v>
      </c>
      <c r="K829" s="1">
        <f>[2]Industry!G$68</f>
        <v>8.4085922406561036</v>
      </c>
      <c r="L829" s="1">
        <f>[2]Industry!H$68</f>
        <v>9.0172465515699987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53">G831</f>
        <v>2.3075021521775896</v>
      </c>
      <c r="H830" s="1">
        <f t="shared" si="953"/>
        <v>1.9391803353997341E-2</v>
      </c>
      <c r="I830" s="1">
        <f t="shared" si="953"/>
        <v>3.9297835510985574E-4</v>
      </c>
      <c r="J830" s="1">
        <f t="shared" si="953"/>
        <v>1.3551465032657894E-2</v>
      </c>
      <c r="K830" s="1">
        <f t="shared" si="953"/>
        <v>0.19213037471982777</v>
      </c>
      <c r="L830" s="1">
        <f t="shared" si="953"/>
        <v>1.9931830050117321E-2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1.3551465032657894E-2</v>
      </c>
      <c r="K831" s="1">
        <f>[2]Industry!G$61</f>
        <v>0.19213037471982777</v>
      </c>
      <c r="L831" s="1">
        <f>[2]Industry!H$61</f>
        <v>1.9931830050117321E-2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54">G833+G843</f>
        <v>12.635408666371939</v>
      </c>
      <c r="H832" s="1">
        <f t="shared" si="954"/>
        <v>12.969711481664916</v>
      </c>
      <c r="I832" s="1">
        <f t="shared" si="954"/>
        <v>13.328829392105245</v>
      </c>
      <c r="J832" s="1">
        <f t="shared" si="954"/>
        <v>13.311902959150512</v>
      </c>
      <c r="K832" s="1">
        <f t="shared" si="954"/>
        <v>14.143410732221561</v>
      </c>
      <c r="L832" s="1">
        <f t="shared" ref="L832" si="955">L833+L843</f>
        <v>18.990869467753889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6.1385419338461755</v>
      </c>
      <c r="K833" s="1">
        <f>[2]Industry!G$62</f>
        <v>6.9228330102825435</v>
      </c>
      <c r="L833" s="1">
        <f>[2]Industry!H$62</f>
        <v>10.381460105310794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56">IFERROR(G793/G$792,0)*G$833</f>
        <v>1.970446264512169</v>
      </c>
      <c r="H834" s="1">
        <f t="shared" si="956"/>
        <v>1.557976596073652</v>
      </c>
      <c r="I834" s="1">
        <f t="shared" si="956"/>
        <v>1.3648908908275061</v>
      </c>
      <c r="J834" s="1">
        <f t="shared" si="956"/>
        <v>0.65559474730419975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0.93292977277215539</v>
      </c>
      <c r="G835" s="1">
        <f t="shared" si="958"/>
        <v>9.7960452972595063E-2</v>
      </c>
      <c r="H835" s="1">
        <f t="shared" si="958"/>
        <v>0.6437671547849132</v>
      </c>
      <c r="I835" s="1">
        <f t="shared" si="958"/>
        <v>0.75675272971723262</v>
      </c>
      <c r="J835" s="1">
        <f t="shared" si="958"/>
        <v>0.43805825579678193</v>
      </c>
      <c r="K835" s="1">
        <f t="shared" si="958"/>
        <v>0.50908914015157114</v>
      </c>
      <c r="L835" s="1">
        <f t="shared" ref="L835" si="959">IFERROR(L794/L$792,0)*L$833</f>
        <v>0.41350157660954495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0.14735536496136015</v>
      </c>
      <c r="L836" s="1">
        <f t="shared" ref="L836" si="960">IFERROR(L795/L$792,0)*L$833</f>
        <v>0.23978550005570176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2.9894239992822607E-4</v>
      </c>
      <c r="J837" s="1">
        <f t="shared" si="958"/>
        <v>2.0327053306399986E-2</v>
      </c>
      <c r="K837" s="1">
        <f t="shared" si="958"/>
        <v>2.2646965083374826E-2</v>
      </c>
      <c r="L837" s="1">
        <f t="shared" ref="L837" si="961">IFERROR(L796/L$792,0)*L$833</f>
        <v>1.791264319707972E-2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2.3344373505229341</v>
      </c>
      <c r="G838" s="1">
        <f t="shared" si="958"/>
        <v>1.7696101619919105</v>
      </c>
      <c r="H838" s="1">
        <f t="shared" si="958"/>
        <v>1.0246962680555895E-2</v>
      </c>
      <c r="I838" s="1">
        <f t="shared" si="958"/>
        <v>9.1843918858921705E-3</v>
      </c>
      <c r="J838" s="1">
        <f t="shared" si="958"/>
        <v>0.28337413835048719</v>
      </c>
      <c r="K838" s="1">
        <f t="shared" si="958"/>
        <v>0.17395395781819362</v>
      </c>
      <c r="L838" s="1">
        <f t="shared" ref="L838" si="962">IFERROR(L797/L$792,0)*L$833</f>
        <v>2.036656119246676E-2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0.16427085983136588</v>
      </c>
      <c r="L839" s="1">
        <f t="shared" ref="L839" si="963">IFERROR(L798/L$792,0)*L$833</f>
        <v>0.91963245442048158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0.79665455010072594</v>
      </c>
      <c r="G840" s="1">
        <f t="shared" si="958"/>
        <v>1.7295422436897594</v>
      </c>
      <c r="H840" s="1">
        <f t="shared" si="958"/>
        <v>3.6672123728523021</v>
      </c>
      <c r="I840" s="1">
        <f t="shared" si="958"/>
        <v>4.0399751071463132</v>
      </c>
      <c r="J840" s="1">
        <f t="shared" si="958"/>
        <v>4.6088027715824289</v>
      </c>
      <c r="K840" s="1">
        <f t="shared" si="958"/>
        <v>3.8773094792731397</v>
      </c>
      <c r="L840" s="1">
        <f t="shared" ref="L840" si="964">IFERROR(L799/L$792,0)*L$833</f>
        <v>3.9754031928140523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1.8228213460517342</v>
      </c>
      <c r="L841" s="1">
        <f t="shared" ref="L841" si="965">IFERROR(L800/L$792,0)*L$833</f>
        <v>4.5305828825688188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2.9451422055448928E-2</v>
      </c>
      <c r="J842" s="1">
        <f t="shared" si="958"/>
        <v>0.13238496750587811</v>
      </c>
      <c r="K842" s="1">
        <f t="shared" si="958"/>
        <v>0.20538589711180266</v>
      </c>
      <c r="L842" s="1">
        <f t="shared" ref="L842" si="966">IFERROR(L801/L$792,0)*L$833</f>
        <v>0.26427529445264725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7.1733610253043372</v>
      </c>
      <c r="K843" s="1">
        <f>[2]Industry!G$63</f>
        <v>7.2205777219390175</v>
      </c>
      <c r="L843" s="1">
        <f>[2]Industry!H$63</f>
        <v>8.6094093624430954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67">G845</f>
        <v>6.2669404487548341</v>
      </c>
      <c r="H844" s="1">
        <f t="shared" si="967"/>
        <v>3.5222808899944016</v>
      </c>
      <c r="I844" s="1">
        <f t="shared" si="967"/>
        <v>3.3495469053066258</v>
      </c>
      <c r="J844" s="1">
        <f t="shared" si="967"/>
        <v>3.817232812272314</v>
      </c>
      <c r="K844" s="1">
        <f t="shared" si="967"/>
        <v>4.5562494932300579</v>
      </c>
      <c r="L844" s="1">
        <f t="shared" si="967"/>
        <v>6.640016744594841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3.817232812272314</v>
      </c>
      <c r="K845" s="1">
        <f>[2]Industry!G$64</f>
        <v>4.5562494932300579</v>
      </c>
      <c r="L845" s="1">
        <f>[2]Industry!H$64</f>
        <v>6.640016744594841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68">G847</f>
        <v>0.54457623963565305</v>
      </c>
      <c r="H846" s="1">
        <f t="shared" si="968"/>
        <v>3.0559777518475681</v>
      </c>
      <c r="I846" s="1">
        <f t="shared" si="968"/>
        <v>3.0559851117250689</v>
      </c>
      <c r="J846" s="1">
        <f t="shared" si="968"/>
        <v>3.0244959991544516</v>
      </c>
      <c r="K846" s="1">
        <f t="shared" si="968"/>
        <v>3.0249277807523169</v>
      </c>
      <c r="L846" s="1">
        <f t="shared" si="968"/>
        <v>3.026857486478312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3.0244959991544516</v>
      </c>
      <c r="K847" s="1">
        <f>[2]Industry!G$65</f>
        <v>3.0249277807523169</v>
      </c>
      <c r="L847" s="1">
        <f>[2]Industry!H$65</f>
        <v>3.026857486478312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69">G849</f>
        <v>4.2663306003318366</v>
      </c>
      <c r="H848" s="1">
        <f t="shared" si="969"/>
        <v>5.8190678096012602</v>
      </c>
      <c r="I848" s="1">
        <f t="shared" si="969"/>
        <v>5.7536330397675322</v>
      </c>
      <c r="J848" s="1">
        <f t="shared" si="969"/>
        <v>5.2635644695859076</v>
      </c>
      <c r="K848" s="1">
        <f t="shared" si="969"/>
        <v>5.0382131391963494</v>
      </c>
      <c r="L848" s="1">
        <f t="shared" si="969"/>
        <v>2.9383937677176712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5.2635644695859076</v>
      </c>
      <c r="K849" s="1">
        <f>[2]Industry!G$66</f>
        <v>5.0382131391963494</v>
      </c>
      <c r="L849" s="1">
        <f>[2]Industry!H$66</f>
        <v>2.9383937677176712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70">G851</f>
        <v>8.5493008233653592E-2</v>
      </c>
      <c r="H850" s="1">
        <f t="shared" si="970"/>
        <v>8.4165697869743025E-2</v>
      </c>
      <c r="I850" s="1">
        <f t="shared" si="970"/>
        <v>8.6333798014645663E-2</v>
      </c>
      <c r="J850" s="1">
        <f t="shared" si="970"/>
        <v>0.19582344982319388</v>
      </c>
      <c r="K850" s="1">
        <f t="shared" si="970"/>
        <v>0.1394345520205536</v>
      </c>
      <c r="L850" s="1">
        <f t="shared" si="970"/>
        <v>0.12992780677304369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0.19582344982319388</v>
      </c>
      <c r="K851" s="1">
        <f>[2]Industry!G$67</f>
        <v>0.1394345520205536</v>
      </c>
      <c r="L851" s="1">
        <f>[2]Industry!H$67</f>
        <v>0.12992780677304369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1.9262429781348192E-2</v>
      </c>
      <c r="J852" s="1">
        <f t="shared" si="971"/>
        <v>6.3309631404905984</v>
      </c>
      <c r="K852" s="1">
        <f t="shared" si="971"/>
        <v>7.4949721880637936</v>
      </c>
      <c r="L852" s="1">
        <f t="shared" si="971"/>
        <v>7.8220663424786503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6.3309631404905984</v>
      </c>
      <c r="K853" s="1">
        <f>[2]Industry!G$69</f>
        <v>7.4949721880637936</v>
      </c>
      <c r="L853" s="1">
        <f>[2]Industry!H$69</f>
        <v>7.8220663424786503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2.0834212741786553</v>
      </c>
      <c r="H854" s="1">
        <f t="shared" si="972"/>
        <v>2.0834208468838362</v>
      </c>
      <c r="I854" s="1">
        <f t="shared" si="972"/>
        <v>5.5431808463981351</v>
      </c>
      <c r="J854" s="1">
        <f t="shared" si="972"/>
        <v>6.1461746069743093</v>
      </c>
      <c r="K854" s="1">
        <f t="shared" si="972"/>
        <v>7.0528765357420049</v>
      </c>
      <c r="L854" s="1">
        <f t="shared" ref="L854" si="973">SUM(L855:L856)</f>
        <v>8.2315156413835311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1.1716298343461213</v>
      </c>
      <c r="K855" s="1">
        <f>[2]Industry!G$6-K856</f>
        <v>1.5216318932073287</v>
      </c>
      <c r="L855" s="1">
        <f>[2]Industry!H$6-L856</f>
        <v>2.0437549182609276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4.9745447726281879</v>
      </c>
      <c r="K856" s="1">
        <f>[2]Industry!G$70</f>
        <v>5.5312446425346762</v>
      </c>
      <c r="L856" s="1">
        <f>[2]Industry!H$70</f>
        <v>6.1877607231226035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4">IFERROR(G820/G765,"-")</f>
        <v>0.84306236513985355</v>
      </c>
      <c r="H858" s="4">
        <f t="shared" si="974"/>
        <v>0.84373276872970759</v>
      </c>
      <c r="I858" s="4">
        <f t="shared" si="974"/>
        <v>0.84485010804612981</v>
      </c>
      <c r="J858" s="4">
        <f t="shared" si="974"/>
        <v>0.8459674473625538</v>
      </c>
      <c r="K858" s="4">
        <f t="shared" si="974"/>
        <v>0.84708478667897646</v>
      </c>
      <c r="L858" s="4">
        <f t="shared" ref="L858" si="975">IFERROR(L820/L765,"-")</f>
        <v>0.84931946531182223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3.1055374774069109</v>
      </c>
      <c r="H859" s="4">
        <f t="shared" si="978"/>
        <v>3.1423734201402951</v>
      </c>
      <c r="I859" s="4">
        <f t="shared" si="978"/>
        <v>3.2037666580292479</v>
      </c>
      <c r="J859" s="4">
        <f t="shared" si="978"/>
        <v>3.2651598959182113</v>
      </c>
      <c r="K859" s="4">
        <f t="shared" si="978"/>
        <v>3.3265531338071699</v>
      </c>
      <c r="L859" s="4">
        <f t="shared" ref="L859" si="979">IFERROR(L821/L766,"-")</f>
        <v>3.449339609585091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0.999999977520862</v>
      </c>
      <c r="H860" s="4">
        <f t="shared" si="980"/>
        <v>0.99999997826331477</v>
      </c>
      <c r="I860" s="4">
        <f t="shared" si="980"/>
        <v>1.0000004274276719</v>
      </c>
      <c r="J860" s="4">
        <f t="shared" si="980"/>
        <v>1.0000429198329419</v>
      </c>
      <c r="K860" s="4">
        <f t="shared" si="980"/>
        <v>0.99987293496298957</v>
      </c>
      <c r="L860" s="4">
        <f t="shared" ref="L860" si="981">IFERROR(L822/L767,"-")</f>
        <v>0.97222040657445974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82">IFERROR(G824/G769,"-")</f>
        <v>0.77871988564932249</v>
      </c>
      <c r="H861" s="4">
        <f t="shared" si="982"/>
        <v>0.780606515757856</v>
      </c>
      <c r="I861" s="4">
        <f t="shared" si="982"/>
        <v>0.78375089927207797</v>
      </c>
      <c r="J861" s="4">
        <f t="shared" si="982"/>
        <v>0.78689528278629828</v>
      </c>
      <c r="K861" s="4">
        <f t="shared" si="982"/>
        <v>0.79003966630051958</v>
      </c>
      <c r="L861" s="4">
        <f t="shared" ref="L861" si="983">IFERROR(L824/L769,"-")</f>
        <v>0.79632843332896119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82"/>
        <v>0.67905000000000015</v>
      </c>
      <c r="H862" s="4">
        <f t="shared" si="982"/>
        <v>0.68343750000000025</v>
      </c>
      <c r="I862" s="4">
        <f t="shared" si="982"/>
        <v>0.69075000000000075</v>
      </c>
      <c r="J862" s="4">
        <f t="shared" si="982"/>
        <v>0.69806249999999959</v>
      </c>
      <c r="K862" s="4">
        <f t="shared" si="982"/>
        <v>0.70537500000000031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85">IFERROR(G827/G779,"-")</f>
        <v>0.80573074557690094</v>
      </c>
      <c r="H863" s="4">
        <f t="shared" si="985"/>
        <v>0.80660170650634533</v>
      </c>
      <c r="I863" s="4">
        <f t="shared" si="985"/>
        <v>0.81126664439551566</v>
      </c>
      <c r="J863" s="4">
        <f t="shared" si="985"/>
        <v>0.82625503605394723</v>
      </c>
      <c r="K863" s="4">
        <f t="shared" si="985"/>
        <v>0.8286169801673976</v>
      </c>
      <c r="L863" s="4">
        <f t="shared" ref="L863" si="986">IFERROR(L827/L779,"-")</f>
        <v>0.82395871237248342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11.28790453363715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85"/>
        <v>0.70982856881407141</v>
      </c>
      <c r="H865" s="4">
        <f t="shared" si="985"/>
        <v>0.71075704672712847</v>
      </c>
      <c r="I865" s="4">
        <f t="shared" si="985"/>
        <v>0.71099999999999919</v>
      </c>
      <c r="J865" s="4">
        <f t="shared" si="985"/>
        <v>0.71099999999999997</v>
      </c>
      <c r="K865" s="4">
        <f t="shared" si="985"/>
        <v>0.71100000000000019</v>
      </c>
      <c r="L865" s="4">
        <f t="shared" ref="L865" si="988">IFERROR(L829/L781,"-")</f>
        <v>0.71999999999999964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989">IFERROR(G831/G790,"-")</f>
        <v>0.66600000000000004</v>
      </c>
      <c r="H866" s="4">
        <f t="shared" si="989"/>
        <v>0.66749999999999998</v>
      </c>
      <c r="I866" s="4">
        <f t="shared" si="989"/>
        <v>0.6699999999999996</v>
      </c>
      <c r="J866" s="4">
        <f t="shared" si="989"/>
        <v>0.67250000000000043</v>
      </c>
      <c r="K866" s="4">
        <f t="shared" si="989"/>
        <v>0.67500000000000004</v>
      </c>
      <c r="L866" s="4">
        <f t="shared" ref="L866" si="990">IFERROR(L831/L790,"-")</f>
        <v>0.68000000000000027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991">IFERROR(G834/G793,"-")</f>
        <v>0.95203262851139381</v>
      </c>
      <c r="H867" s="4">
        <f t="shared" si="991"/>
        <v>1.0659893120291761</v>
      </c>
      <c r="I867" s="4">
        <f t="shared" si="991"/>
        <v>1.0433352443434076</v>
      </c>
      <c r="J867" s="4">
        <f t="shared" si="991"/>
        <v>0.93536176977449881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1.2065317343179824</v>
      </c>
      <c r="G868" s="4">
        <f t="shared" si="993"/>
        <v>0.95203262851139392</v>
      </c>
      <c r="H868" s="4">
        <f t="shared" si="993"/>
        <v>1.0659893120291761</v>
      </c>
      <c r="I868" s="4">
        <f t="shared" si="993"/>
        <v>1.0433352443434076</v>
      </c>
      <c r="J868" s="4">
        <f t="shared" si="993"/>
        <v>0.93536176977449881</v>
      </c>
      <c r="K868" s="4">
        <f t="shared" si="993"/>
        <v>0.93919343804898203</v>
      </c>
      <c r="L868" s="4">
        <f t="shared" ref="L868" si="994">IFERROR(L835/L794,"-")</f>
        <v>0.94697517076945614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0.93919343804898225</v>
      </c>
      <c r="L869" s="4">
        <f t="shared" ref="L869" si="995">IFERROR(L836/L795,"-")</f>
        <v>0.94697517076945625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>
        <f t="shared" si="993"/>
        <v>1.0433352443434079</v>
      </c>
      <c r="J870" s="4">
        <f t="shared" si="993"/>
        <v>0.93536176977449881</v>
      </c>
      <c r="K870" s="4">
        <f t="shared" si="993"/>
        <v>0.93919343804898214</v>
      </c>
      <c r="L870" s="4">
        <f t="shared" ref="L870" si="996">IFERROR(L837/L796,"-")</f>
        <v>0.94697517076945614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1.2065317343179824</v>
      </c>
      <c r="G871" s="4">
        <f t="shared" si="993"/>
        <v>0.95203262851139381</v>
      </c>
      <c r="H871" s="4">
        <f t="shared" si="993"/>
        <v>1.0659893120291759</v>
      </c>
      <c r="I871" s="4">
        <f t="shared" si="993"/>
        <v>1.0433352443434076</v>
      </c>
      <c r="J871" s="4">
        <f t="shared" si="993"/>
        <v>0.9353617697744987</v>
      </c>
      <c r="K871" s="4">
        <f t="shared" si="993"/>
        <v>0.93919343804898225</v>
      </c>
      <c r="L871" s="4">
        <f t="shared" ref="L871" si="997">IFERROR(L838/L797,"-")</f>
        <v>0.94697517076945625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0.93919343804898225</v>
      </c>
      <c r="L872" s="4">
        <f t="shared" ref="L872" si="998">IFERROR(L839/L798,"-")</f>
        <v>0.94697517076945614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1.2065317343179822</v>
      </c>
      <c r="G873" s="4">
        <f t="shared" si="993"/>
        <v>0.95203262851139392</v>
      </c>
      <c r="H873" s="4">
        <f t="shared" si="993"/>
        <v>1.0659893120291761</v>
      </c>
      <c r="I873" s="4">
        <f t="shared" si="993"/>
        <v>1.0433352443434076</v>
      </c>
      <c r="J873" s="4">
        <f t="shared" si="993"/>
        <v>0.93536176977449881</v>
      </c>
      <c r="K873" s="4">
        <f t="shared" si="993"/>
        <v>0.93919343804898214</v>
      </c>
      <c r="L873" s="4">
        <f t="shared" ref="L873" si="999">IFERROR(L840/L799,"-")</f>
        <v>0.94697517076945603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0.93919343804898214</v>
      </c>
      <c r="L874" s="4">
        <f t="shared" ref="L874" si="1000">IFERROR(L841/L800,"-")</f>
        <v>0.94697517076945625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>
        <f t="shared" si="993"/>
        <v>1.0433352443434076</v>
      </c>
      <c r="J875" s="4">
        <f t="shared" si="993"/>
        <v>0.93536176977449903</v>
      </c>
      <c r="K875" s="4">
        <f t="shared" si="993"/>
        <v>0.93919343804898225</v>
      </c>
      <c r="L875" s="4">
        <f t="shared" ref="L875" si="1001">IFERROR(L842/L801,"-")</f>
        <v>0.94697517076945614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0.92447626236575142</v>
      </c>
      <c r="G876" s="4">
        <f t="shared" si="993"/>
        <v>0.9264563641282727</v>
      </c>
      <c r="H876" s="4">
        <f t="shared" si="993"/>
        <v>0.92942651677205523</v>
      </c>
      <c r="I876" s="4">
        <f t="shared" si="993"/>
        <v>0.93437677117835805</v>
      </c>
      <c r="J876" s="4">
        <f t="shared" si="993"/>
        <v>0.93932702558466186</v>
      </c>
      <c r="K876" s="4">
        <f>IFERROR(K843/K802,"-")</f>
        <v>0.94427727999096656</v>
      </c>
      <c r="L876" s="4">
        <f>IFERROR(L843/L802,"-")</f>
        <v>0.94999999999999885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02">IFERROR(G845/G804,"-")</f>
        <v>0.59066666666666579</v>
      </c>
      <c r="H877" s="4">
        <f t="shared" si="1002"/>
        <v>0.5916666666666669</v>
      </c>
      <c r="I877" s="4">
        <f t="shared" si="1002"/>
        <v>0.59333333333333327</v>
      </c>
      <c r="J877" s="4">
        <f t="shared" si="1002"/>
        <v>0.59499999999999964</v>
      </c>
      <c r="K877" s="4">
        <f t="shared" si="1002"/>
        <v>0.59666666666666746</v>
      </c>
      <c r="L877" s="4">
        <f t="shared" ref="L877" si="1003">IFERROR(L845/L804,"-")</f>
        <v>0.59999999999999942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04">IFERROR(G847/G806,"-")</f>
        <v>0.73833333333333329</v>
      </c>
      <c r="H878" s="4">
        <f t="shared" si="1004"/>
        <v>0.73958333333333315</v>
      </c>
      <c r="I878" s="4">
        <f t="shared" si="1004"/>
        <v>0.74166666666666692</v>
      </c>
      <c r="J878" s="4">
        <f t="shared" si="1004"/>
        <v>0.74375000000000024</v>
      </c>
      <c r="K878" s="4">
        <f t="shared" si="1004"/>
        <v>0.74583333333333335</v>
      </c>
      <c r="L878" s="4">
        <f t="shared" ref="L878" si="1005">IFERROR(L847/L806,"-")</f>
        <v>0.74999999999999956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06">IFERROR(G849/G808,"-")</f>
        <v>0.52799999999999991</v>
      </c>
      <c r="H879" s="4">
        <f t="shared" si="1006"/>
        <v>0.52800000000000025</v>
      </c>
      <c r="I879" s="4">
        <f t="shared" si="1006"/>
        <v>0.52800000000000025</v>
      </c>
      <c r="J879" s="4">
        <f t="shared" si="1006"/>
        <v>0.52800000000000002</v>
      </c>
      <c r="K879" s="4">
        <f t="shared" si="1006"/>
        <v>0.52800000000000002</v>
      </c>
      <c r="L879" s="4">
        <f t="shared" ref="L879" si="1007">IFERROR(L849/L808,"-")</f>
        <v>0.54399999999999982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>
        <f t="shared" si="1010"/>
        <v>0.17621475589685803</v>
      </c>
      <c r="J881" s="4">
        <f t="shared" si="1010"/>
        <v>0.77708681541731073</v>
      </c>
      <c r="K881" s="4">
        <f t="shared" si="1010"/>
        <v>0.79226115342150327</v>
      </c>
      <c r="L881" s="4">
        <f t="shared" ref="L881" si="1011">IFERROR(L853/L814,"-")</f>
        <v>0.80862374461358888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140.1011161858485</v>
      </c>
      <c r="G882" s="17">
        <f t="shared" si="1012"/>
        <v>139.62165103524626</v>
      </c>
      <c r="H882" s="17">
        <f t="shared" si="1012"/>
        <v>132.90645307515027</v>
      </c>
      <c r="I882" s="17">
        <f t="shared" si="1012"/>
        <v>121.43806258000376</v>
      </c>
      <c r="J882" s="17">
        <f t="shared" si="1012"/>
        <v>115.21577259911987</v>
      </c>
      <c r="K882" s="17">
        <f t="shared" si="1012"/>
        <v>108.71970025518738</v>
      </c>
      <c r="L882" s="17">
        <f t="shared" ref="L882" si="1013">L883+L887+L894+L905+L913+L915+L917+L919+L923</f>
        <v>97.019730507334131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60.176108122498704</v>
      </c>
      <c r="K883" s="1">
        <f>[2]Services!G$11</f>
        <v>59.713840998500821</v>
      </c>
      <c r="L883" s="1">
        <f>[2]Services!H$11</f>
        <v>56.236203987042487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0.50622227409020137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0.41896811211111545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0.29581122012218825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5.5146381407849958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6.888160468214517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6.9990412488353968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54.155247707623509</v>
      </c>
      <c r="K886" s="1">
        <f>[2]Services!G$11-[2]Services!G$28</f>
        <v>52.406712418175189</v>
      </c>
      <c r="L886" s="1">
        <f>[2]Services!H$11-[2]Services!H$28</f>
        <v>48.9413515180849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16">G888</f>
        <v>26.711962241580274</v>
      </c>
      <c r="H887" s="1">
        <f t="shared" si="1016"/>
        <v>25.03492476187715</v>
      </c>
      <c r="I887" s="1">
        <f t="shared" si="1016"/>
        <v>13.166761500761949</v>
      </c>
      <c r="J887" s="1">
        <f t="shared" si="1016"/>
        <v>8.9454988628790684</v>
      </c>
      <c r="K887" s="1">
        <f t="shared" si="1016"/>
        <v>3.6180722165571821</v>
      </c>
      <c r="L887" s="1">
        <f t="shared" si="1016"/>
        <v>0.20421946148762851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17">SUM(G891,G893)</f>
        <v>26.711962241580274</v>
      </c>
      <c r="H888" s="1">
        <f t="shared" si="1017"/>
        <v>25.03492476187715</v>
      </c>
      <c r="I888" s="1">
        <f t="shared" si="1017"/>
        <v>13.166761500761949</v>
      </c>
      <c r="J888" s="1">
        <f t="shared" si="1017"/>
        <v>8.9454988628790684</v>
      </c>
      <c r="K888" s="1">
        <f t="shared" si="1017"/>
        <v>3.6180722165571821</v>
      </c>
      <c r="L888" s="1">
        <f t="shared" ref="L888" si="1018">SUM(L891,L893)</f>
        <v>0.20421946148762851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19">G890</f>
        <v>26.711962241580274</v>
      </c>
      <c r="H889" s="1">
        <f t="shared" si="1019"/>
        <v>25.034871718255914</v>
      </c>
      <c r="I889" s="1">
        <f t="shared" si="1019"/>
        <v>13.166490615124539</v>
      </c>
      <c r="J889" s="1">
        <f t="shared" si="1019"/>
        <v>8.9255998207108131</v>
      </c>
      <c r="K889" s="1">
        <f t="shared" si="1019"/>
        <v>3.6094235712439833</v>
      </c>
      <c r="L889" s="1">
        <f t="shared" si="1019"/>
        <v>2.3535699042810958E-4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8.9255998207108131</v>
      </c>
      <c r="K890" s="1">
        <f>[2]Services!G$12</f>
        <v>3.6094235712439833</v>
      </c>
      <c r="L890" s="1">
        <f>[2]Services!H$12</f>
        <v>2.3535699042810958E-4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20">G890</f>
        <v>26.711962241580274</v>
      </c>
      <c r="H891" s="1">
        <f t="shared" si="1020"/>
        <v>25.034871718255914</v>
      </c>
      <c r="I891" s="1">
        <f t="shared" si="1020"/>
        <v>13.166490615124539</v>
      </c>
      <c r="J891" s="1">
        <f t="shared" si="1020"/>
        <v>8.9255998207108131</v>
      </c>
      <c r="K891" s="1">
        <f t="shared" si="1020"/>
        <v>3.6094235712439833</v>
      </c>
      <c r="L891" s="1">
        <f t="shared" ref="L891" si="1021">L890</f>
        <v>2.3535699042810958E-4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5.3043621234439793E-5</v>
      </c>
      <c r="I892">
        <f t="shared" si="1022"/>
        <v>2.7088563740898546E-4</v>
      </c>
      <c r="J892">
        <f t="shared" si="1022"/>
        <v>1.9899042168255235E-2</v>
      </c>
      <c r="K892">
        <f t="shared" si="1022"/>
        <v>8.6486453131988383E-3</v>
      </c>
      <c r="L892">
        <f t="shared" si="1022"/>
        <v>0.20398410449720039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1.9899042168255235E-2</v>
      </c>
      <c r="K893">
        <f>[2]Services!G$13</f>
        <v>8.6486453131988383E-3</v>
      </c>
      <c r="L893">
        <f>[2]Services!H$13</f>
        <v>0.20398410449720039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23">SUM(G895:G897)</f>
        <v>28.287011570229122</v>
      </c>
      <c r="H894" s="1">
        <f t="shared" si="1023"/>
        <v>24.257364749633251</v>
      </c>
      <c r="I894" s="1">
        <f t="shared" si="1023"/>
        <v>17.828594049905345</v>
      </c>
      <c r="J894" s="1">
        <f t="shared" si="1023"/>
        <v>12.653265252049376</v>
      </c>
      <c r="K894" s="1">
        <f t="shared" si="1023"/>
        <v>8.1522066216240354</v>
      </c>
      <c r="L894" s="1">
        <f t="shared" ref="L894" si="1024">SUM(L895:L897)</f>
        <v>5.1074084660807175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10.831628899496426</v>
      </c>
      <c r="K895" s="1">
        <f>SUM([2]Services!G$14:G$15)</f>
        <v>5.9442607903331179</v>
      </c>
      <c r="L895" s="1">
        <f>SUM([2]Services!H$14:H$15)</f>
        <v>3.1093943545312994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1.8216363525529495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2.2079458312909184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1.9980141115494181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10.809475521743575</v>
      </c>
      <c r="K898" s="1">
        <f>[2]Services!G$14</f>
        <v>5.813846638435149</v>
      </c>
      <c r="L898" s="1">
        <f>[2]Services!H$14</f>
        <v>3.0993644413225816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9.2532816721560049</v>
      </c>
      <c r="K899" s="1">
        <f>[2]Services!G$14*IFERROR(K895/SUM(K895:K896),0)</f>
        <v>4.2392228531341392</v>
      </c>
      <c r="L899" s="1">
        <f>[2]Services!H$14*IFERROR(L895/SUM(L895:L896),0)</f>
        <v>1.8868955480035783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0.8893230453896237</v>
      </c>
      <c r="I900" s="1">
        <f t="shared" si="1028"/>
        <v>1.3476549498228572</v>
      </c>
      <c r="J900" s="1">
        <f t="shared" si="1028"/>
        <v>1.5561938495875705</v>
      </c>
      <c r="K900" s="1">
        <f t="shared" si="1028"/>
        <v>1.5746237853010099</v>
      </c>
      <c r="L900" s="1">
        <f t="shared" ref="L900" si="1029">L898-L899</f>
        <v>1.2124688933190033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2.2153377752850954E-2</v>
      </c>
      <c r="K901" s="1">
        <f>[2]Services!G$15+K904</f>
        <v>0.13041415189796879</v>
      </c>
      <c r="L901" s="1">
        <f>[2]Services!H$15+L904</f>
        <v>1.0029913208718041E-2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1.8964050931468232E-2</v>
      </c>
      <c r="K902" s="1">
        <f>[2]Services!G$15*K895/SUM(K895:K896)</f>
        <v>9.5092747965361213E-2</v>
      </c>
      <c r="L902" s="1">
        <f>[2]Services!H$15*L895/SUM(L895:L896)</f>
        <v>6.1062191745080421E-3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3.1893268213827211E-3</v>
      </c>
      <c r="K903" s="1">
        <f>[2]Services!G$15*K896/SUM(K895:K896)</f>
        <v>3.532140393260759E-2</v>
      </c>
      <c r="L903" s="1">
        <f>[2]Services!H$15*L896/SUM(L895:L896)</f>
        <v>3.9236940342099978E-3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7.8471598973951107</v>
      </c>
      <c r="K905" s="1">
        <f>[2]Services!G$17</f>
        <v>8.2320956438641506</v>
      </c>
      <c r="L905" s="1">
        <f>[2]Services!H$17</f>
        <v>7.5787678691625118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31">IF(G906-SUM(G908:G911)&lt;0,0,G906-SUM(G908:G911))</f>
        <v>1.5542237404967851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0.69258184803686851</v>
      </c>
      <c r="G908" s="1">
        <f t="shared" si="1032"/>
        <v>0.73876864888923344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0</v>
      </c>
      <c r="J911" s="1">
        <f t="shared" si="1037"/>
        <v>5.1904833382780326E-2</v>
      </c>
      <c r="K911" s="1">
        <f t="shared" si="1037"/>
        <v>4.6823549414502001E-2</v>
      </c>
      <c r="L911" s="1">
        <f t="shared" ref="L911" si="1038">L290</f>
        <v>2.7895584793169427E-2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39">G905-G906</f>
        <v>6.076703590480701</v>
      </c>
      <c r="H912" s="1">
        <f t="shared" si="1039"/>
        <v>6.002955333082598</v>
      </c>
      <c r="I912" s="1">
        <f t="shared" si="1039"/>
        <v>7.5711791153067747</v>
      </c>
      <c r="J912" s="1">
        <f t="shared" si="1039"/>
        <v>7.8471598973951107</v>
      </c>
      <c r="K912" s="1">
        <f t="shared" si="1039"/>
        <v>8.2320956438641506</v>
      </c>
      <c r="L912" s="1">
        <f t="shared" ref="L912" si="1040">L905-L906</f>
        <v>7.5787678691625118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41">G914</f>
        <v>9.2007421364112503</v>
      </c>
      <c r="H913" s="1">
        <f t="shared" si="1041"/>
        <v>11.047769280368991</v>
      </c>
      <c r="I913" s="1">
        <f t="shared" si="1041"/>
        <v>10.73008936713881</v>
      </c>
      <c r="J913" s="1">
        <f t="shared" si="1041"/>
        <v>9.5368582169056957</v>
      </c>
      <c r="K913" s="1">
        <f t="shared" si="1041"/>
        <v>8.0113372067484931</v>
      </c>
      <c r="L913" s="1">
        <f t="shared" si="1041"/>
        <v>5.0867641475136374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9.5368582169056957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8.0113372067484931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5.0867641475136374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42">G916</f>
        <v>2.4000932528858097</v>
      </c>
      <c r="H915" s="1">
        <f t="shared" si="1042"/>
        <v>1.0004291084944199</v>
      </c>
      <c r="I915" s="1">
        <f t="shared" si="1042"/>
        <v>1.2392968316166877</v>
      </c>
      <c r="J915" s="1">
        <f t="shared" si="1042"/>
        <v>1.3469957502456191</v>
      </c>
      <c r="K915" s="1">
        <f t="shared" si="1042"/>
        <v>1.4544242339465883</v>
      </c>
      <c r="L915" s="1">
        <f t="shared" si="1042"/>
        <v>1.2190675609720893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1.3469957502456191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1.4544242339465883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1.2190675609720893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43">G918</f>
        <v>0.68733971801391502</v>
      </c>
      <c r="H917" s="1">
        <f t="shared" si="1043"/>
        <v>0.56365441229425606</v>
      </c>
      <c r="I917" s="1">
        <f t="shared" si="1043"/>
        <v>0.76022353282875832</v>
      </c>
      <c r="J917" s="1">
        <f t="shared" si="1043"/>
        <v>0.89873180611718417</v>
      </c>
      <c r="K917" s="1">
        <f t="shared" si="1043"/>
        <v>1.1060759037806036</v>
      </c>
      <c r="L917" s="1">
        <f t="shared" si="1043"/>
        <v>1.266719222975748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0.89873180611718417</v>
      </c>
      <c r="K918" s="1">
        <f>[2]Services!G$19</f>
        <v>1.1060759037806036</v>
      </c>
      <c r="L918" s="1">
        <f>[2]Services!H$19</f>
        <v>1.266719222975748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3.635640668181693E-2</v>
      </c>
      <c r="K919" s="1">
        <f>[2]Services!G$20</f>
        <v>2.8479062900986306E-2</v>
      </c>
      <c r="L919" s="1">
        <f>[2]Services!H$20</f>
        <v>1.7384937972191296E-2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0</v>
      </c>
      <c r="J921" s="1">
        <f t="shared" si="1046"/>
        <v>3.635640668181693E-2</v>
      </c>
      <c r="K921" s="1">
        <f t="shared" si="1046"/>
        <v>2.8479062900986306E-2</v>
      </c>
      <c r="L921" s="1">
        <f t="shared" si="1046"/>
        <v>1.7384937972191296E-2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3.635640668181693E-2</v>
      </c>
      <c r="K922" s="1">
        <f>[2]Services!G$20</f>
        <v>2.8479062900986306E-2</v>
      </c>
      <c r="L922" s="1">
        <f>[2]Services!H$20</f>
        <v>1.7384937972191296E-2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47">G924</f>
        <v>3.1924517334416622</v>
      </c>
      <c r="H923" s="1">
        <f t="shared" si="1047"/>
        <v>3.5045224694507011</v>
      </c>
      <c r="I923" s="1">
        <f t="shared" si="1047"/>
        <v>9.9441658766751715</v>
      </c>
      <c r="J923" s="1">
        <f t="shared" si="1047"/>
        <v>13.774798284347289</v>
      </c>
      <c r="K923" s="1">
        <f t="shared" si="1047"/>
        <v>18.403168367264509</v>
      </c>
      <c r="L923" s="1">
        <f t="shared" si="1047"/>
        <v>20.303194854127117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13.774798284347289</v>
      </c>
      <c r="K924" s="1">
        <f>[2]Services!G$21-K925</f>
        <v>18.403168367264509</v>
      </c>
      <c r="L924" s="1">
        <f>[2]Services!H$21-L925</f>
        <v>20.303194854127117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2.0253694176412171</v>
      </c>
      <c r="K925" s="1">
        <f>[2]Services!G$50-K896</f>
        <v>2.6295086860898005</v>
      </c>
      <c r="L925" s="1">
        <f>[2]Services!H$50-L896</f>
        <v>2.7806411453479534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60.057012701679149</v>
      </c>
      <c r="K926" s="17">
        <f>[2]Services!G$59</f>
        <v>59.806890017150344</v>
      </c>
      <c r="L926" s="17">
        <f>[2]Services!H$59</f>
        <v>58.227571572385052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50">SUM(G928:G930)</f>
        <v>63.909959227986135</v>
      </c>
      <c r="H927" s="1">
        <f t="shared" si="1050"/>
        <v>64.428507400046158</v>
      </c>
      <c r="I927" s="1">
        <f t="shared" si="1050"/>
        <v>69.84327497966791</v>
      </c>
      <c r="J927" s="1">
        <f t="shared" si="1050"/>
        <v>73.698346109683541</v>
      </c>
      <c r="K927" s="1">
        <f t="shared" si="1050"/>
        <v>77.913054882547357</v>
      </c>
      <c r="L927" s="1">
        <f t="shared" ref="L927" si="1051">SUM(L928:L930)</f>
        <v>76.402352963160837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0.25366197692774334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0.21501362889314657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0.1587653421134298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19.289436425132287</v>
      </c>
      <c r="K929" s="1">
        <f>[2]Services!G$47</f>
        <v>25.291328835479025</v>
      </c>
      <c r="L929" s="1">
        <f>[2]Services!H$47</f>
        <v>27.302236102962514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54.155247707623516</v>
      </c>
      <c r="K930" s="1">
        <f>[2]Services!G$3-([2]Services!G$6-[2]Services!G$58)</f>
        <v>52.406712418175182</v>
      </c>
      <c r="L930" s="1">
        <f>[2]Services!H$3-([2]Services!H$6-[2]Services!H$58)</f>
        <v>48.9413515180849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54">G932</f>
        <v>21.976046979083062</v>
      </c>
      <c r="H931" s="1">
        <f t="shared" si="1054"/>
        <v>19.733985705602667</v>
      </c>
      <c r="I931" s="1">
        <f t="shared" si="1054"/>
        <v>10.756635263478749</v>
      </c>
      <c r="J931" s="1">
        <f t="shared" si="1054"/>
        <v>7.3080588960531889</v>
      </c>
      <c r="K931" s="1">
        <f t="shared" si="1054"/>
        <v>2.9557976870910507</v>
      </c>
      <c r="L931" s="1">
        <f t="shared" si="1054"/>
        <v>0.16900573333426799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7.3080588960531889</v>
      </c>
      <c r="K932" s="1">
        <f>[2]Services!G$48</f>
        <v>2.9557976870910507</v>
      </c>
      <c r="L932" s="1">
        <f>[2]Services!H$48</f>
        <v>0.16900573333426799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55">SUM(G934:G936)</f>
        <v>26.667693030851453</v>
      </c>
      <c r="H933" s="1">
        <f t="shared" si="1055"/>
        <v>20.861616713472117</v>
      </c>
      <c r="I933" s="1">
        <f t="shared" si="1055"/>
        <v>15.831932945454708</v>
      </c>
      <c r="J933" s="1">
        <f t="shared" si="1055"/>
        <v>11.652626088276357</v>
      </c>
      <c r="K933" s="1">
        <f t="shared" si="1055"/>
        <v>8.0858979349096813</v>
      </c>
      <c r="L933" s="1">
        <f t="shared" ref="L933" si="1056">SUM(L934:L936)</f>
        <v>5.7526075636197396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7.8056203180821901</v>
      </c>
      <c r="K934" s="1">
        <f>[2]Services!G$49</f>
        <v>3.248443417528962</v>
      </c>
      <c r="L934" s="1">
        <f>[2]Services!H$49</f>
        <v>0.97395230672236799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3.8470057701941665</v>
      </c>
      <c r="K935" s="1">
        <f>[2]Services!G$50</f>
        <v>4.8374545173807189</v>
      </c>
      <c r="L935" s="1">
        <f>[2]Services!H$50</f>
        <v>4.7786552568973715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61">G938+G944</f>
        <v>8.2859990200680489</v>
      </c>
      <c r="H937" s="1">
        <f t="shared" si="1061"/>
        <v>4.9230940448618936</v>
      </c>
      <c r="I937" s="1">
        <f t="shared" si="1061"/>
        <v>6.237591749533359</v>
      </c>
      <c r="J937" s="1">
        <f t="shared" si="1061"/>
        <v>6.4649612811699289</v>
      </c>
      <c r="K937" s="1">
        <f t="shared" si="1061"/>
        <v>6.7820944515398534</v>
      </c>
      <c r="L937" s="1">
        <f t="shared" ref="L937" si="1062">L938+L944</f>
        <v>6.24384382040882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63">IFERROR(G907/G$906,0)*G$938</f>
        <v>1.5386815030918173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65">IFERROR(G908/G$906,0)*G$938</f>
        <v>0.73138096240034112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6.4649612811699289</v>
      </c>
      <c r="K944" s="1">
        <f>[2]Services!G$52</f>
        <v>6.7820944515398534</v>
      </c>
      <c r="L944" s="1">
        <f>[2]Services!H$52</f>
        <v>6.24384382040882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70">G946</f>
        <v>6.6245343382161019</v>
      </c>
      <c r="H945" s="1">
        <f t="shared" si="1070"/>
        <v>7.4687934732896508</v>
      </c>
      <c r="I945" s="1">
        <f t="shared" si="1070"/>
        <v>7.2566040783520016</v>
      </c>
      <c r="J945" s="1">
        <f t="shared" si="1070"/>
        <v>6.4496391282075889</v>
      </c>
      <c r="K945" s="1">
        <f t="shared" si="1070"/>
        <v>5.4408573765553578</v>
      </c>
      <c r="L945" s="1">
        <f t="shared" si="1070"/>
        <v>3.5390130138828138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6.4496391282075889</v>
      </c>
      <c r="K946" s="1">
        <f>[2]Services!G$53</f>
        <v>5.4408573765553578</v>
      </c>
      <c r="L946" s="1">
        <f>[2]Services!H$53</f>
        <v>3.5390130138828138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71">G948</f>
        <v>2.1600839275972281</v>
      </c>
      <c r="H947" s="1">
        <f t="shared" si="1071"/>
        <v>0.66642970074782548</v>
      </c>
      <c r="I947" s="1">
        <f t="shared" si="1071"/>
        <v>0.83015832249815691</v>
      </c>
      <c r="J947" s="1">
        <f t="shared" si="1071"/>
        <v>0.90296054971801365</v>
      </c>
      <c r="K947" s="1">
        <f t="shared" si="1071"/>
        <v>0.97693871890060668</v>
      </c>
      <c r="L947" s="1">
        <f t="shared" si="1071"/>
        <v>0.81884932433895097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0.90296054971801365</v>
      </c>
      <c r="K948" s="1">
        <f>[2]Services!G$54</f>
        <v>0.97693871890060668</v>
      </c>
      <c r="L948" s="1">
        <f>[2]Services!H$54</f>
        <v>0.81884932433895097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72">G950</f>
        <v>0.68733971801391502</v>
      </c>
      <c r="H949" s="1">
        <f t="shared" si="1072"/>
        <v>0.56365441229425606</v>
      </c>
      <c r="I949" s="1">
        <f t="shared" si="1072"/>
        <v>0.76022353282875832</v>
      </c>
      <c r="J949" s="1">
        <f t="shared" si="1072"/>
        <v>0.89873180611718417</v>
      </c>
      <c r="K949" s="1">
        <f t="shared" si="1072"/>
        <v>1.1060759037806036</v>
      </c>
      <c r="L949" s="1">
        <f t="shared" si="1072"/>
        <v>1.266719222975748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0.89873180611718417</v>
      </c>
      <c r="K950" s="1">
        <f>[2]Services!G$55</f>
        <v>1.1060759037806036</v>
      </c>
      <c r="L950" s="1">
        <f>[2]Services!H$55</f>
        <v>1.266719222975748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6.8369365500768557</v>
      </c>
      <c r="K953" s="1">
        <f>[2]Services!G$58</f>
        <v>8.952885480001024</v>
      </c>
      <c r="L953" s="1">
        <f>[2]Services!H$58</f>
        <v>12.976531448748775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0.91250000000000042</v>
      </c>
      <c r="G955" s="4">
        <f t="shared" si="1076"/>
        <v>0.91499999999999937</v>
      </c>
      <c r="H955" s="4">
        <f t="shared" si="1076"/>
        <v>0.47452828539769615</v>
      </c>
      <c r="I955" s="4">
        <f t="shared" si="1076"/>
        <v>0.49569431171069239</v>
      </c>
      <c r="J955" s="4">
        <f t="shared" si="1076"/>
        <v>0.50108813837485255</v>
      </c>
      <c r="K955" s="4">
        <f t="shared" si="1076"/>
        <v>0.51319807564763387</v>
      </c>
      <c r="L955" s="4">
        <f t="shared" ref="L955" si="1077">IFERROR(L928/L884,"-")</f>
        <v>0.53671169757472326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3.2000000000000024</v>
      </c>
      <c r="G956" s="4">
        <f t="shared" si="1076"/>
        <v>3.24</v>
      </c>
      <c r="H956" s="4">
        <f t="shared" si="1076"/>
        <v>2.8501536367436628</v>
      </c>
      <c r="I956" s="4">
        <f t="shared" si="1076"/>
        <v>3.323333943767198</v>
      </c>
      <c r="J956" s="4">
        <f t="shared" si="1076"/>
        <v>3.4978607721279209</v>
      </c>
      <c r="K956" s="4">
        <f t="shared" si="1076"/>
        <v>3.6717101688013956</v>
      </c>
      <c r="L956" s="4">
        <f t="shared" ref="L956" si="1078">IFERROR(L929/L885,"-")</f>
        <v>3.9008537215730028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</v>
      </c>
      <c r="J957" s="4">
        <f t="shared" si="1076"/>
        <v>1.0000000000000002</v>
      </c>
      <c r="K957" s="4">
        <f t="shared" si="1076"/>
        <v>0.99999999999999989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0.82107843137254888</v>
      </c>
      <c r="G958" s="4">
        <f t="shared" si="1080"/>
        <v>0.82270432925645542</v>
      </c>
      <c r="H958" s="4">
        <f t="shared" si="1080"/>
        <v>0.78825823897235425</v>
      </c>
      <c r="I958" s="4">
        <f t="shared" si="1080"/>
        <v>0.81695375608165099</v>
      </c>
      <c r="J958" s="4">
        <f t="shared" si="1080"/>
        <v>0.81695375608165055</v>
      </c>
      <c r="K958" s="4">
        <f t="shared" si="1080"/>
        <v>0.81695375608165</v>
      </c>
      <c r="L958" s="4">
        <f t="shared" ref="L958" si="1081">IFERROR(L932/L888,"-")</f>
        <v>0.8275691851459821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0.94680851063829929</v>
      </c>
      <c r="G959" s="4">
        <f t="shared" si="1082"/>
        <v>0.94680851063829996</v>
      </c>
      <c r="H959" s="4">
        <f t="shared" si="1082"/>
        <v>0.81787220309113451</v>
      </c>
      <c r="I959" s="4">
        <f t="shared" si="1082"/>
        <v>0.78538570950815134</v>
      </c>
      <c r="J959" s="4">
        <f t="shared" si="1082"/>
        <v>0.72063217734915952</v>
      </c>
      <c r="K959" s="4">
        <f t="shared" si="1082"/>
        <v>0.54648400063667435</v>
      </c>
      <c r="L959" s="4">
        <f t="shared" ref="L959" si="1083">IFERROR(L934/L895,"-")</f>
        <v>0.31322894289784564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1.9232701682265005</v>
      </c>
      <c r="I960" s="4">
        <f t="shared" si="1082"/>
        <v>2.0311165949457193</v>
      </c>
      <c r="J960" s="4">
        <f t="shared" si="1082"/>
        <v>2.1118406891708896</v>
      </c>
      <c r="K960" s="4">
        <f t="shared" si="1082"/>
        <v>2.1909298900473511</v>
      </c>
      <c r="L960" s="4">
        <f t="shared" ref="L960" si="1084">IFERROR(L935/L896,"-")</f>
        <v>2.3917024555905786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0.87219999999999998</v>
      </c>
      <c r="G961" s="4">
        <f t="shared" si="1082"/>
        <v>0.87219999999999942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0.98999999999999988</v>
      </c>
      <c r="G962" s="4">
        <f t="shared" si="1086"/>
        <v>0.99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 t="str">
        <f t="shared" si="1086"/>
        <v>-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0.98999999999999955</v>
      </c>
      <c r="G967" s="4">
        <f t="shared" si="1086"/>
        <v>0.98999999999999955</v>
      </c>
      <c r="H967" s="4">
        <f t="shared" si="1086"/>
        <v>0.82011172359228912</v>
      </c>
      <c r="I967" s="4">
        <f t="shared" si="1086"/>
        <v>0.8238600163246329</v>
      </c>
      <c r="J967" s="4">
        <f t="shared" si="1086"/>
        <v>0.82386001632463146</v>
      </c>
      <c r="K967" s="4">
        <f t="shared" si="1086"/>
        <v>0.82386001632463224</v>
      </c>
      <c r="L967" s="4">
        <f t="shared" ref="L967" si="1092">IFERROR(L944/L912,"-")</f>
        <v>0.82386001632463157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0.71999999999999986</v>
      </c>
      <c r="G968" s="4">
        <f t="shared" si="1093"/>
        <v>0.7200000000000002</v>
      </c>
      <c r="H968" s="4">
        <f t="shared" si="1093"/>
        <v>0.67604538832659222</v>
      </c>
      <c r="I968" s="4">
        <f t="shared" si="1093"/>
        <v>0.67628552102981998</v>
      </c>
      <c r="J968" s="4">
        <f t="shared" si="1093"/>
        <v>0.67628552102982009</v>
      </c>
      <c r="K968" s="4">
        <f t="shared" si="1093"/>
        <v>0.67914472155436856</v>
      </c>
      <c r="L968" s="4">
        <f t="shared" ref="L968" si="1094">IFERROR(L946/L913,"-")</f>
        <v>0.6957297235046076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0.8999999999999998</v>
      </c>
      <c r="G969" s="4">
        <f t="shared" si="1095"/>
        <v>0.8999999999999998</v>
      </c>
      <c r="H969" s="4">
        <f t="shared" si="1095"/>
        <v>0.66614385276209964</v>
      </c>
      <c r="I969" s="4">
        <f t="shared" si="1095"/>
        <v>0.66986237785761027</v>
      </c>
      <c r="J969" s="4">
        <f t="shared" si="1095"/>
        <v>0.67035144658278434</v>
      </c>
      <c r="K969" s="4">
        <f t="shared" si="1095"/>
        <v>0.67170134827145866</v>
      </c>
      <c r="L969" s="4">
        <f t="shared" ref="L969" si="1096">IFERROR(L948/L916,"-")</f>
        <v>0.67170134827145855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 t="str">
        <f t="shared" si="1099"/>
        <v>-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190.8765059830875</v>
      </c>
      <c r="K972" s="3">
        <f>[2]Residential!G$26</f>
        <v>182.13459339393307</v>
      </c>
      <c r="L972" s="3">
        <f>[2]Residential!H$26</f>
        <v>165.57345296484863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71.835441168203033</v>
      </c>
      <c r="K973" s="1">
        <f>[2]Residential!G$15</f>
        <v>72.467756999843459</v>
      </c>
      <c r="L973" s="1">
        <f>[2]Residential!H$15</f>
        <v>67.23525180404468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01">SUM(G975:G976)</f>
        <v>15.081928039207174</v>
      </c>
      <c r="H974" s="1">
        <f t="shared" si="1101"/>
        <v>11.944219292051274</v>
      </c>
      <c r="I974" s="1">
        <f t="shared" si="1101"/>
        <v>15.633188726364683</v>
      </c>
      <c r="J974" s="1">
        <f t="shared" si="1101"/>
        <v>16.995280596225086</v>
      </c>
      <c r="K974" s="1">
        <f t="shared" si="1101"/>
        <v>18.444708741476468</v>
      </c>
      <c r="L974" s="1">
        <f t="shared" ref="L974" si="1102">SUM(L975:L976)</f>
        <v>16.779536794014305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3.035598595296447E-2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1.9569382619103154E-2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1.4447143655105217E-2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16.964924610272121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18.425139358857365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16.765089650359201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06">SUM(G978:G979)</f>
        <v>10.085309402063864</v>
      </c>
      <c r="H977" s="1">
        <f t="shared" si="1106"/>
        <v>8.7279011851594213</v>
      </c>
      <c r="I977" s="1">
        <f t="shared" si="1106"/>
        <v>8.3518148933313121</v>
      </c>
      <c r="J977" s="1">
        <f t="shared" si="1106"/>
        <v>8.9363384274454027</v>
      </c>
      <c r="K977" s="1">
        <f t="shared" si="1106"/>
        <v>9.6229611066724541</v>
      </c>
      <c r="L977" s="1">
        <f t="shared" ref="L977" si="1107">SUM(L978:L979)</f>
        <v>9.6388515513177957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3.7031830635440794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3.4004013131212711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3.0047857994905218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5.2331553639013233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6.2225597935511825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6.634065751827273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45.903822144532541</v>
      </c>
      <c r="K980" s="1">
        <f>[2]Residential!G$3-([2]Residential!G$10-[2]Residential!G$244)</f>
        <v>44.400087151694535</v>
      </c>
      <c r="L980" s="1">
        <f>[2]Residential!H$3-([2]Residential!H$10-[2]Residential!H$244)</f>
        <v>40.816863458712575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14.464161540433905</v>
      </c>
      <c r="K981" s="1">
        <f>SUM([2]Residential!G$16:G$17)</f>
        <v>5.2011955458156214</v>
      </c>
      <c r="L981" s="1">
        <f>SUM([2]Residential!H$16:H$17)</f>
        <v>0.44848466990445685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14.444027100038442</v>
      </c>
      <c r="K982" s="1">
        <f>[2]Residential!G$16</f>
        <v>5.1921005358933199</v>
      </c>
      <c r="L982" s="1">
        <f>[2]Residential!H$16</f>
        <v>3.2878461584746839E-4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2.013444039546293E-2</v>
      </c>
      <c r="K983" s="1">
        <f>[2]Residential!G$17</f>
        <v>9.0950099223012851E-3</v>
      </c>
      <c r="L983" s="1">
        <f>[2]Residential!H$17</f>
        <v>0.44815588528860939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10">SUM(G986,G988)</f>
        <v>43.556300630674521</v>
      </c>
      <c r="H984" s="1">
        <f t="shared" si="1110"/>
        <v>40.212993509395503</v>
      </c>
      <c r="I984" s="1">
        <f t="shared" si="1110"/>
        <v>19.498817937171623</v>
      </c>
      <c r="J984" s="1">
        <f t="shared" si="1110"/>
        <v>12.105941871589309</v>
      </c>
      <c r="K984" s="1">
        <f t="shared" si="1110"/>
        <v>4.1249928261360491</v>
      </c>
      <c r="L984" s="1">
        <f t="shared" ref="L984" si="1111">SUM(L986,L988)</f>
        <v>0.39305104506872568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12.105941871589309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4.1249928261360491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0.39305104506872568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12">G987</f>
        <v>43.556300630674521</v>
      </c>
      <c r="H986" s="1">
        <f t="shared" si="1112"/>
        <v>40.212949880617359</v>
      </c>
      <c r="I986" s="1">
        <f t="shared" si="1112"/>
        <v>19.498588121779083</v>
      </c>
      <c r="J986" s="1">
        <f t="shared" si="1112"/>
        <v>12.089090126373172</v>
      </c>
      <c r="K986" s="1">
        <f t="shared" si="1112"/>
        <v>4.1177797055462433</v>
      </c>
      <c r="L986" s="1">
        <f t="shared" si="1112"/>
        <v>2.8814616314287256E-4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13">G985*IFERROR(G982/G981,0)</f>
        <v>43.556300630674521</v>
      </c>
      <c r="H987" s="1">
        <f t="shared" si="1113"/>
        <v>40.212949880617359</v>
      </c>
      <c r="I987" s="1">
        <f t="shared" si="1113"/>
        <v>19.498588121779083</v>
      </c>
      <c r="J987" s="1">
        <f t="shared" si="1113"/>
        <v>12.089090126373172</v>
      </c>
      <c r="K987" s="1">
        <f t="shared" si="1113"/>
        <v>4.1177797055462433</v>
      </c>
      <c r="L987" s="1">
        <f t="shared" ref="L987" si="1114">L985*IFERROR(L982/L981,0)</f>
        <v>2.8814616314287256E-4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4.3628778144011449E-5</v>
      </c>
      <c r="I988" s="1">
        <f t="shared" si="1115"/>
        <v>2.2981539254018912E-4</v>
      </c>
      <c r="J988" s="1">
        <f t="shared" si="1115"/>
        <v>1.6851745216136749E-2</v>
      </c>
      <c r="K988" s="1">
        <f t="shared" si="1115"/>
        <v>7.2131205898058326E-3</v>
      </c>
      <c r="L988" s="1">
        <f t="shared" si="1115"/>
        <v>0.3927628989055828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4.3628778144011449E-5</v>
      </c>
      <c r="I989" s="1">
        <f t="shared" si="1116"/>
        <v>2.2981539254018912E-4</v>
      </c>
      <c r="J989" s="1">
        <f t="shared" si="1116"/>
        <v>1.6851745216136749E-2</v>
      </c>
      <c r="K989" s="1">
        <f t="shared" si="1116"/>
        <v>7.2131205898058326E-3</v>
      </c>
      <c r="L989" s="1">
        <f t="shared" ref="L989" si="1117">L985-L987</f>
        <v>0.3927628989055828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18">G991</f>
        <v>7.7637224266225653</v>
      </c>
      <c r="H990" s="1">
        <f t="shared" si="1118"/>
        <v>8.8665496084370403</v>
      </c>
      <c r="I990" s="1">
        <f t="shared" si="1118"/>
        <v>3.6790943900626281</v>
      </c>
      <c r="J990" s="1">
        <f t="shared" si="1118"/>
        <v>2.3582196688445984</v>
      </c>
      <c r="K990" s="1">
        <f t="shared" si="1118"/>
        <v>1.0762027196795718</v>
      </c>
      <c r="L990" s="1">
        <f t="shared" si="1118"/>
        <v>5.5433624835731145E-2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2.3582196688445984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1.0762027196795718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5.5433624835731145E-2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19">IFERROR(G982/G981,0)*G991</f>
        <v>7.7637224266225653</v>
      </c>
      <c r="H992" s="1">
        <f t="shared" si="1119"/>
        <v>8.8665399887422112</v>
      </c>
      <c r="I992" s="1">
        <f t="shared" si="1119"/>
        <v>3.679051027817585</v>
      </c>
      <c r="J992" s="1">
        <f t="shared" si="1119"/>
        <v>2.3549369736652737</v>
      </c>
      <c r="K992" s="1">
        <f t="shared" si="1119"/>
        <v>1.0743208303470764</v>
      </c>
      <c r="L992" s="1">
        <f t="shared" ref="L992" si="1120">IFERROR(L982/L981,0)*L991</f>
        <v>4.0638452704595842E-5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9.6196948291549234E-6</v>
      </c>
      <c r="I993" s="1">
        <f t="shared" si="1121"/>
        <v>4.3362245043088166E-5</v>
      </c>
      <c r="J993" s="1">
        <f t="shared" si="1121"/>
        <v>3.2826951793247794E-3</v>
      </c>
      <c r="K993" s="1">
        <f t="shared" si="1121"/>
        <v>1.8818893324954455E-3</v>
      </c>
      <c r="L993" s="1">
        <f t="shared" ref="L993" si="1122">L991-L992</f>
        <v>5.5392986383026546E-2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23">SUM(G995:G996)</f>
        <v>48.158632406095101</v>
      </c>
      <c r="H994" s="1">
        <f t="shared" si="1123"/>
        <v>46.148310639786885</v>
      </c>
      <c r="I994" s="1">
        <f t="shared" si="1123"/>
        <v>32.928550831834272</v>
      </c>
      <c r="J994" s="1">
        <f t="shared" si="1123"/>
        <v>22.506572626511755</v>
      </c>
      <c r="K994" s="1">
        <f t="shared" si="1123"/>
        <v>12.896306787792346</v>
      </c>
      <c r="L994" s="1">
        <f t="shared" ref="L994" si="1124">SUM(L995:L996)</f>
        <v>7.4029609094733297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22.480260090995845</v>
      </c>
      <c r="K995" s="1">
        <f>[2]Residential!G$18</f>
        <v>12.720102093708963</v>
      </c>
      <c r="L995" s="1">
        <f>[2]Residential!H$18</f>
        <v>7.3930299157671691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2.6312535515908106E-2</v>
      </c>
      <c r="K996" s="1">
        <f>[2]Residential!G$19</f>
        <v>0.17620469408338368</v>
      </c>
      <c r="L996" s="1">
        <f>[2]Residential!H$19</f>
        <v>9.9309937061611234E-3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27">SUM(G998:G999)</f>
        <v>40.816253028440869</v>
      </c>
      <c r="H997" s="1">
        <f t="shared" si="1127"/>
        <v>35.897493712381575</v>
      </c>
      <c r="I997" s="1">
        <f t="shared" si="1127"/>
        <v>26.326824573967283</v>
      </c>
      <c r="J997" s="1">
        <f t="shared" si="1127"/>
        <v>17.779220340050674</v>
      </c>
      <c r="K997" s="1">
        <f t="shared" si="1127"/>
        <v>9.6476242530635776</v>
      </c>
      <c r="L997" s="1">
        <f t="shared" ref="L997" si="1128">SUM(L998:L999)</f>
        <v>5.4627747297697571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14.387010417411712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5.7574194194739459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1.9997142526628746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3.3922099226389619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3.8902048335896313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3.4630604771068825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29">SUM(G1001:G1002)</f>
        <v>39.316002736524212</v>
      </c>
      <c r="H1000" s="1">
        <f t="shared" si="1129"/>
        <v>35.894354072031128</v>
      </c>
      <c r="I1000" s="1">
        <f t="shared" si="1129"/>
        <v>26.326238842181034</v>
      </c>
      <c r="J1000" s="1">
        <f t="shared" si="1129"/>
        <v>17.758434573403484</v>
      </c>
      <c r="K1000" s="1">
        <f t="shared" si="1129"/>
        <v>9.5158069267456504</v>
      </c>
      <c r="L1000" s="1">
        <f t="shared" ref="L1000" si="1130">SUM(L1001:L1002)</f>
        <v>5.4554464752884861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31">G998-G1004</f>
        <v>39.316002736524212</v>
      </c>
      <c r="H1001" s="1">
        <f t="shared" si="1131"/>
        <v>33.848161383671922</v>
      </c>
      <c r="I1001" s="1">
        <f t="shared" si="1131"/>
        <v>23.409727424544272</v>
      </c>
      <c r="J1001" s="1">
        <f t="shared" si="1131"/>
        <v>14.370190498676953</v>
      </c>
      <c r="K1001" s="1">
        <f t="shared" si="1131"/>
        <v>5.6787547021861675</v>
      </c>
      <c r="L1001" s="1">
        <f t="shared" ref="L1001" si="1132">L998-L1004</f>
        <v>1.9970316571581621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2.0461926883592039</v>
      </c>
      <c r="I1002" s="1">
        <f t="shared" si="1133"/>
        <v>2.916511417636761</v>
      </c>
      <c r="J1002" s="1">
        <f t="shared" si="1133"/>
        <v>3.3882440747265297</v>
      </c>
      <c r="K1002" s="1">
        <f t="shared" si="1133"/>
        <v>3.8370522245594838</v>
      </c>
      <c r="L1002" s="1">
        <f t="shared" ref="L1002" si="1134">L999-L1005</f>
        <v>3.4584148181303243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35">SUM(G1004:G1005)</f>
        <v>1.5002502919166538</v>
      </c>
      <c r="H1003" s="1">
        <f t="shared" si="1135"/>
        <v>3.1396403504510098E-3</v>
      </c>
      <c r="I1003" s="1">
        <f t="shared" si="1135"/>
        <v>5.8573178624713568E-4</v>
      </c>
      <c r="J1003" s="1">
        <f t="shared" si="1135"/>
        <v>2.0785766647191409E-2</v>
      </c>
      <c r="K1003" s="1">
        <f t="shared" si="1135"/>
        <v>0.13181732631792545</v>
      </c>
      <c r="L1003" s="1">
        <f t="shared" ref="L1003" si="1136">SUM(L1004:L1005)</f>
        <v>7.3282544812706659E-3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37">G998*IFERROR(G996/G994,0)</f>
        <v>1.5002502919166538</v>
      </c>
      <c r="H1004" s="1">
        <f t="shared" si="1137"/>
        <v>2.9606620878451866E-3</v>
      </c>
      <c r="I1004" s="1">
        <f t="shared" si="1137"/>
        <v>5.2084240145870004E-4</v>
      </c>
      <c r="J1004" s="1">
        <f t="shared" si="1137"/>
        <v>1.6819918734759288E-2</v>
      </c>
      <c r="K1004" s="1">
        <f t="shared" si="1137"/>
        <v>7.8664717287778144E-2</v>
      </c>
      <c r="L1004" s="1">
        <f t="shared" ref="L1004" si="1138">L998*IFERROR(L996/L994,0)</f>
        <v>2.6825955047125255E-3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1.7897826260582317E-4</v>
      </c>
      <c r="I1005" s="1">
        <f t="shared" si="1139"/>
        <v>6.4889384788435661E-5</v>
      </c>
      <c r="J1005" s="1">
        <f t="shared" si="1139"/>
        <v>3.9658479124321218E-3</v>
      </c>
      <c r="K1005" s="1">
        <f t="shared" si="1139"/>
        <v>5.3152609030147312E-2</v>
      </c>
      <c r="L1005" s="1">
        <f t="shared" ref="L1005" si="1140">L999*IFERROR(L$996/L$994,0)</f>
        <v>4.6456589765581403E-3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41">SUM(G1007:G1008)</f>
        <v>7.3423793776542325</v>
      </c>
      <c r="H1006" s="1">
        <f t="shared" si="1141"/>
        <v>10.25081692740531</v>
      </c>
      <c r="I1006" s="1">
        <f t="shared" si="1141"/>
        <v>6.6017262578669902</v>
      </c>
      <c r="J1006" s="1">
        <f t="shared" si="1141"/>
        <v>4.7273522864610804</v>
      </c>
      <c r="K1006" s="1">
        <f t="shared" si="1141"/>
        <v>3.2486825347287689</v>
      </c>
      <c r="L1006" s="1">
        <f t="shared" ref="L1006" si="1142">SUM(L1007:L1008)</f>
        <v>1.9401861797035727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43">G994-G998-G999-G1008</f>
        <v>7.3423793776542325</v>
      </c>
      <c r="H1007" s="1">
        <f t="shared" si="1143"/>
        <v>9.8133313977187964</v>
      </c>
      <c r="I1007" s="1">
        <f t="shared" si="1143"/>
        <v>5.843814790082094</v>
      </c>
      <c r="J1007" s="1">
        <f t="shared" si="1143"/>
        <v>3.7144785362936004</v>
      </c>
      <c r="K1007" s="1">
        <f t="shared" si="1143"/>
        <v>1.9897615636104409</v>
      </c>
      <c r="L1007" s="1">
        <f t="shared" ref="L1007" si="1144">L994-L998-L999-L1008</f>
        <v>0.76210412338972588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1.01287375016748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1.258920971118328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1.1780820563138468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45">SUM(G1010:G1011)</f>
        <v>7.0725014249422822</v>
      </c>
      <c r="H1009" s="1">
        <f t="shared" si="1145"/>
        <v>10.249920377949568</v>
      </c>
      <c r="I1009" s="1">
        <f t="shared" si="1145"/>
        <v>6.6015793795033471</v>
      </c>
      <c r="J1009" s="1">
        <f t="shared" si="1145"/>
        <v>4.7218255175923636</v>
      </c>
      <c r="K1009" s="1">
        <f t="shared" si="1145"/>
        <v>3.2042951669633108</v>
      </c>
      <c r="L1009" s="1">
        <f t="shared" ref="L1009" si="1146">SUM(L1010:L1011)</f>
        <v>1.9375834404786823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47">G1007-G1013</f>
        <v>7.0725014249422822</v>
      </c>
      <c r="H1010" s="1">
        <f t="shared" si="1147"/>
        <v>9.8124731113026051</v>
      </c>
      <c r="I1010" s="1">
        <f t="shared" si="1147"/>
        <v>5.8436847740953244</v>
      </c>
      <c r="J1010" s="1">
        <f t="shared" si="1147"/>
        <v>3.7101359226921775</v>
      </c>
      <c r="K1010" s="1">
        <f t="shared" si="1147"/>
        <v>1.9625750726728388</v>
      </c>
      <c r="L1010" s="1">
        <f t="shared" ref="L1010" si="1148">L1007-L1013</f>
        <v>0.76108176877440736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0.43744726664696215</v>
      </c>
      <c r="I1011" s="1">
        <f t="shared" si="1149"/>
        <v>0.75789460540802256</v>
      </c>
      <c r="J1011" s="1">
        <f t="shared" si="1149"/>
        <v>1.0116895949001863</v>
      </c>
      <c r="K1011" s="1">
        <f t="shared" si="1149"/>
        <v>1.2417200942904718</v>
      </c>
      <c r="L1011" s="1">
        <f t="shared" ref="L1011" si="1150">L1008-L1014</f>
        <v>1.1765016717042749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5.5770836079865542E-2</v>
      </c>
      <c r="G1012" s="1">
        <f t="shared" si="1151"/>
        <v>0.26987795271195075</v>
      </c>
      <c r="H1012" s="1">
        <f t="shared" si="1151"/>
        <v>8.9654945574284641E-4</v>
      </c>
      <c r="I1012" s="1">
        <f t="shared" si="1151"/>
        <v>1.4687836364278786E-4</v>
      </c>
      <c r="J1012" s="1">
        <f t="shared" si="1151"/>
        <v>5.5267688687166971E-3</v>
      </c>
      <c r="K1012" s="1">
        <f t="shared" si="1151"/>
        <v>4.4387367765458235E-2</v>
      </c>
      <c r="L1012" s="1">
        <f t="shared" ref="L1012" si="1152">SUM(L1013:L1014)</f>
        <v>2.6027392248904584E-3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53">G1007*IFERROR(G$996/G$994,0)</f>
        <v>0.26987795271195075</v>
      </c>
      <c r="H1013" s="1">
        <f t="shared" si="1153"/>
        <v>8.5828641619063229E-4</v>
      </c>
      <c r="I1013" s="1">
        <f t="shared" si="1153"/>
        <v>1.3001598676951282E-4</v>
      </c>
      <c r="J1013" s="1">
        <f t="shared" si="1153"/>
        <v>4.3426136014229639E-3</v>
      </c>
      <c r="K1013" s="1">
        <f t="shared" si="1153"/>
        <v>2.718649093760209E-2</v>
      </c>
      <c r="L1013" s="1">
        <f t="shared" ref="L1013" si="1154">L1007*IFERROR(L$996/L$994,0)</f>
        <v>1.0223546153185418E-3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3.8263039552214114E-5</v>
      </c>
      <c r="I1014" s="1">
        <f t="shared" si="1155"/>
        <v>1.6862376873275059E-5</v>
      </c>
      <c r="J1014" s="1">
        <f t="shared" si="1155"/>
        <v>1.1841552672937335E-3</v>
      </c>
      <c r="K1014" s="1">
        <f t="shared" si="1155"/>
        <v>1.7200876827856145E-2</v>
      </c>
      <c r="L1014" s="1">
        <f t="shared" ref="L1014" si="1156">L1008*IFERROR(L$996/L$994,0)</f>
        <v>1.5803846095719164E-3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57">G1015</f>
        <v>0.10000063566305728</v>
      </c>
      <c r="H1016" s="1">
        <f t="shared" ref="H1016:H1017" si="1158">H1015</f>
        <v>2.5922547568607145E-2</v>
      </c>
      <c r="I1016" s="1">
        <f t="shared" ref="I1016:I1017" si="1159">I1015</f>
        <v>4.6618984546192637E-4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0.1000012480142646</v>
      </c>
      <c r="G1017" s="1">
        <f t="shared" si="1157"/>
        <v>0.10000063566305728</v>
      </c>
      <c r="H1017" s="1">
        <f t="shared" si="1158"/>
        <v>2.5922547568607145E-2</v>
      </c>
      <c r="I1017" s="1">
        <f t="shared" si="1159"/>
        <v>4.6618984546192637E-4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63">G1021+G1023</f>
        <v>14.190862753911489</v>
      </c>
      <c r="H1020" s="1">
        <f t="shared" si="1163"/>
        <v>17.68853190129893</v>
      </c>
      <c r="I1020" s="1">
        <f t="shared" si="1163"/>
        <v>15.81872325984444</v>
      </c>
      <c r="J1020" s="1">
        <f t="shared" si="1163"/>
        <v>13.589004700310817</v>
      </c>
      <c r="K1020" s="1">
        <f t="shared" si="1163"/>
        <v>11.516008853752924</v>
      </c>
      <c r="L1020" s="1">
        <f t="shared" ref="L1020" si="1164">L1021+L1023</f>
        <v>6.9625798063635447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65">G1022</f>
        <v>12.996378241712396</v>
      </c>
      <c r="H1021" s="1">
        <f t="shared" si="1165"/>
        <v>14.794587110685649</v>
      </c>
      <c r="I1021" s="1">
        <f t="shared" si="1165"/>
        <v>13.010088031400539</v>
      </c>
      <c r="J1021" s="1">
        <f t="shared" si="1165"/>
        <v>10.995654421193352</v>
      </c>
      <c r="K1021" s="1">
        <f t="shared" si="1165"/>
        <v>9.1279850070850568</v>
      </c>
      <c r="L1021" s="1">
        <f t="shared" si="1165"/>
        <v>5.2762040895940387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10.995654421193352</v>
      </c>
      <c r="K1022" s="1">
        <f>[2]Residential!G$22-K1024-K1025</f>
        <v>9.1279850070850568</v>
      </c>
      <c r="L1022" s="1">
        <f>[2]Residential!H$22-L1024-L1025</f>
        <v>5.2762040895940387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66">G1024</f>
        <v>1.1944845121990932</v>
      </c>
      <c r="H1023" s="1">
        <f t="shared" ref="H1023" si="1167">H1024</f>
        <v>2.8939447906132791</v>
      </c>
      <c r="I1023" s="1">
        <f t="shared" ref="I1023" si="1168">I1024</f>
        <v>2.8086352284439018</v>
      </c>
      <c r="J1023" s="1">
        <f t="shared" ref="J1023" si="1169">J1024</f>
        <v>2.5933502791174647</v>
      </c>
      <c r="K1023" s="1">
        <f t="shared" ref="K1023:L1023" si="1170">K1024</f>
        <v>2.3880238466678669</v>
      </c>
      <c r="L1023" s="1">
        <f t="shared" si="1170"/>
        <v>1.6863757167695055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2.5933502791174647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2.3880238466678669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1.6863757167695055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71">G1026+G1028</f>
        <v>3.83198908888405</v>
      </c>
      <c r="H1025" s="1">
        <f t="shared" si="1171"/>
        <v>0.8735990044418559</v>
      </c>
      <c r="I1025" s="1">
        <f t="shared" si="1171"/>
        <v>1.1546951853648908</v>
      </c>
      <c r="J1025" s="1">
        <f t="shared" si="1171"/>
        <v>1.2534161855406427</v>
      </c>
      <c r="K1025" s="1">
        <f t="shared" si="1171"/>
        <v>1.3327852404307723</v>
      </c>
      <c r="L1025" s="1">
        <f t="shared" ref="L1025" si="1172">L1026+L1028</f>
        <v>1.1448224012728672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73">G1027</f>
        <v>3.5202485034719966</v>
      </c>
      <c r="H1026" s="1">
        <f t="shared" si="1173"/>
        <v>0.63496861333702626</v>
      </c>
      <c r="I1026" s="1">
        <f t="shared" si="1173"/>
        <v>0.81977943083994609</v>
      </c>
      <c r="J1026" s="1">
        <f t="shared" si="1173"/>
        <v>0.8721980152853499</v>
      </c>
      <c r="K1026" s="1">
        <f t="shared" si="1173"/>
        <v>0.90804660034332685</v>
      </c>
      <c r="L1026" s="1">
        <f t="shared" si="1173"/>
        <v>0.74276253138190473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0.8721980152853499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0.90804660034332685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0.74276253138190473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74">G1029</f>
        <v>0.31174058541205352</v>
      </c>
      <c r="H1028" s="1">
        <f t="shared" si="1174"/>
        <v>0.23863039110482964</v>
      </c>
      <c r="I1028" s="1">
        <f t="shared" si="1174"/>
        <v>0.33491575452494471</v>
      </c>
      <c r="J1028" s="1">
        <f t="shared" si="1174"/>
        <v>0.38121817025529275</v>
      </c>
      <c r="K1028" s="1">
        <f t="shared" si="1174"/>
        <v>0.4247386400874455</v>
      </c>
      <c r="L1028" s="1">
        <f t="shared" si="1174"/>
        <v>0.40205986989096248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0.38121817025529275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0.4247386400874455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0.40205986989096248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1.4944581856519314</v>
      </c>
      <c r="K1030" s="1">
        <f>[2]Residential!G$23</f>
        <v>1.7616459333011334</v>
      </c>
      <c r="L1030" s="1">
        <f>[2]Residential!H$23</f>
        <v>1.9832675040977492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75">G1032</f>
        <v>0.94130082291135464</v>
      </c>
      <c r="H1031" s="1">
        <f t="shared" si="1175"/>
        <v>3.2915453872830618E-2</v>
      </c>
      <c r="I1031" s="1">
        <f t="shared" si="1175"/>
        <v>3.948389953232255E-2</v>
      </c>
      <c r="J1031" s="1">
        <f t="shared" si="1175"/>
        <v>4.3112598687158735E-2</v>
      </c>
      <c r="K1031" s="1">
        <f t="shared" si="1175"/>
        <v>4.3681130095953813E-2</v>
      </c>
      <c r="L1031" s="1">
        <f t="shared" si="1175"/>
        <v>4.3272747087335674E-2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4.3112598687158735E-2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4.3681130095953813E-2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4.3272747087335674E-2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76">G1030-G1031</f>
        <v>1.9867354090041904</v>
      </c>
      <c r="H1033" s="1">
        <f t="shared" si="1176"/>
        <v>0.95046759302000894</v>
      </c>
      <c r="I1033" s="1">
        <f t="shared" si="1176"/>
        <v>1.2517690139219557</v>
      </c>
      <c r="J1033" s="1">
        <f t="shared" si="1176"/>
        <v>1.4513455869647727</v>
      </c>
      <c r="K1033" s="1">
        <f t="shared" si="1176"/>
        <v>1.7179648032051795</v>
      </c>
      <c r="L1033" s="1">
        <f t="shared" ref="L1033" si="1177">L1030-L1031</f>
        <v>1.9399947570104135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78">G1033</f>
        <v>1.9867354090041904</v>
      </c>
      <c r="H1034" s="1">
        <f t="shared" si="1178"/>
        <v>0.95046759302000894</v>
      </c>
      <c r="I1034" s="1">
        <f t="shared" si="1178"/>
        <v>1.2517690139219557</v>
      </c>
      <c r="J1034" s="1">
        <f t="shared" si="1178"/>
        <v>1.4513455869647727</v>
      </c>
      <c r="K1034" s="1">
        <f t="shared" si="1178"/>
        <v>1.7179648032051795</v>
      </c>
      <c r="L1034" s="1">
        <f t="shared" ref="L1034" si="1179">L1033</f>
        <v>1.9399947570104135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6.8012248883794021E-2</v>
      </c>
      <c r="K1035" s="1">
        <f>[2]Residential!G$24</f>
        <v>5.8125858214779322E-2</v>
      </c>
      <c r="L1035" s="1">
        <f>[2]Residential!H$24</f>
        <v>3.3583306927564317E-2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0</v>
      </c>
      <c r="J1036" s="1">
        <f t="shared" si="1180"/>
        <v>6.8012248883794021E-2</v>
      </c>
      <c r="K1036" s="1">
        <f t="shared" si="1180"/>
        <v>5.8125858214779322E-2</v>
      </c>
      <c r="L1036" s="1">
        <f t="shared" ref="L1036" si="1181">L1035-L1038-L1040</f>
        <v>3.3583306927564317E-2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11.003846816089419</v>
      </c>
      <c r="K1042" s="1">
        <f>[2]Residential!G$21</f>
        <v>11.460208660372713</v>
      </c>
      <c r="L1042" s="1">
        <f>[2]Residential!H$21</f>
        <v>10.785857482018965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86">SUM(G1044:G1046)</f>
        <v>7.772949756550275E-2</v>
      </c>
      <c r="H1043" s="1">
        <f t="shared" si="1186"/>
        <v>0.17796213800436675</v>
      </c>
      <c r="I1043" s="1">
        <f t="shared" si="1186"/>
        <v>0</v>
      </c>
      <c r="J1043" s="1">
        <f t="shared" si="1186"/>
        <v>1.4733791096708004</v>
      </c>
      <c r="K1043" s="1">
        <f t="shared" si="1186"/>
        <v>1.2729647370451476</v>
      </c>
      <c r="L1043" s="1">
        <f t="shared" ref="L1043" si="1187">SUM(L1044:L1046)</f>
        <v>0.8112252742040118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0.10404270996977769</v>
      </c>
      <c r="G1044" s="1">
        <f t="shared" si="1188"/>
        <v>7.772949756550275E-2</v>
      </c>
      <c r="H1044" s="1">
        <f t="shared" si="1188"/>
        <v>0.17796213800436675</v>
      </c>
      <c r="I1044" s="1">
        <f t="shared" si="1188"/>
        <v>0</v>
      </c>
      <c r="J1044" s="1">
        <f t="shared" si="1188"/>
        <v>0.57670310018424409</v>
      </c>
      <c r="K1044" s="1">
        <f t="shared" si="1188"/>
        <v>0.28868987627983839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0.89667600948655635</v>
      </c>
      <c r="K1046" s="1">
        <f t="shared" si="1191"/>
        <v>0.98427486076530912</v>
      </c>
      <c r="L1046" s="1">
        <f t="shared" ref="L1046" si="1192">SUM(L285,L286)</f>
        <v>0.8112252742040118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193">G1042-G1043</f>
        <v>9.6363178444298043</v>
      </c>
      <c r="H1047" s="1">
        <f t="shared" si="1193"/>
        <v>8.2440085017225382</v>
      </c>
      <c r="I1047" s="1">
        <f t="shared" si="1193"/>
        <v>10.725892380811606</v>
      </c>
      <c r="J1047" s="1">
        <f t="shared" si="1193"/>
        <v>9.5304677064186194</v>
      </c>
      <c r="K1047" s="1">
        <f t="shared" si="1193"/>
        <v>10.187243923327564</v>
      </c>
      <c r="L1047" s="1">
        <f t="shared" ref="L1047" si="1194">L1042-L1043</f>
        <v>9.9746322078149525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54.661592511462217</v>
      </c>
      <c r="K1048" s="1">
        <f>[2]Residential!G$25</f>
        <v>65.44055951440933</v>
      </c>
      <c r="L1048" s="1">
        <f>[2]Residential!H$25</f>
        <v>69.576645080745436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195">G1048-G1052</f>
        <v>15.286933072838536</v>
      </c>
      <c r="H1049" s="1">
        <f t="shared" si="1195"/>
        <v>23.680465903486148</v>
      </c>
      <c r="I1049" s="1">
        <f t="shared" si="1195"/>
        <v>38.665751475479368</v>
      </c>
      <c r="J1049" s="1">
        <f t="shared" si="1195"/>
        <v>46.257500950799248</v>
      </c>
      <c r="K1049" s="1">
        <f t="shared" si="1195"/>
        <v>54.241262156778163</v>
      </c>
      <c r="L1049" s="1">
        <f t="shared" ref="L1049" si="1196">L1048-L1052</f>
        <v>55.424912993439591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197">G1049-G1051</f>
        <v>15.286933072838536</v>
      </c>
      <c r="H1050" s="1">
        <f t="shared" si="1197"/>
        <v>21.935672872916104</v>
      </c>
      <c r="I1050" s="1">
        <f t="shared" si="1197"/>
        <v>35.955237168657519</v>
      </c>
      <c r="J1050" s="1">
        <f t="shared" si="1197"/>
        <v>42.932129007086196</v>
      </c>
      <c r="K1050" s="1">
        <f t="shared" si="1197"/>
        <v>50.237726905319889</v>
      </c>
      <c r="L1050" s="1">
        <f t="shared" ref="L1050" si="1198">L1049-L1051</f>
        <v>51.525783594624514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3.3253719437130531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4.0035352514582758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3.8991293988150781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199">SUM(G1053:G1054)</f>
        <v>2.3490278031368144</v>
      </c>
      <c r="H1052" s="1">
        <f t="shared" si="1199"/>
        <v>2.8173638501699392</v>
      </c>
      <c r="I1052" s="1">
        <f t="shared" si="1199"/>
        <v>5.9141599964903158</v>
      </c>
      <c r="J1052" s="1">
        <f t="shared" si="1199"/>
        <v>8.4040915606629696</v>
      </c>
      <c r="K1052" s="1">
        <f t="shared" si="1199"/>
        <v>11.199297357631165</v>
      </c>
      <c r="L1052" s="1">
        <f t="shared" ref="L1052" si="1200">SUM(L1053:L1054)</f>
        <v>14.151732087305842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6.9076297860539491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9.1235351047231781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11.577023411546573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1.4964617746090201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2.0757622529079871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2.5747086757592692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146.19060292711899</v>
      </c>
      <c r="K1055" s="3">
        <f>[2]Residential!G$245</f>
        <v>147.10725232096118</v>
      </c>
      <c r="L1055" s="3">
        <f>[2]Residential!H$245</f>
        <v>146.14797621847296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121.96799197957783</v>
      </c>
      <c r="K1056" s="1">
        <f>[2]Residential!G$116</f>
        <v>120.24748653243904</v>
      </c>
      <c r="L1056" s="1">
        <f>[2]Residential!H$116</f>
        <v>117.40828937066779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03">SUM(G1058:G1059)</f>
        <v>29.95397180489686</v>
      </c>
      <c r="H1057" s="1">
        <f t="shared" si="1203"/>
        <v>33.806029048822339</v>
      </c>
      <c r="I1057" s="1">
        <f t="shared" si="1203"/>
        <v>51.570331464837444</v>
      </c>
      <c r="J1057" s="1">
        <f t="shared" si="1203"/>
        <v>59.925416391985706</v>
      </c>
      <c r="K1057" s="1">
        <f t="shared" si="1203"/>
        <v>68.68132586564488</v>
      </c>
      <c r="L1057" s="1">
        <f t="shared" ref="L1057" si="1204">SUM(L1058:L1059)</f>
        <v>68.304568309301047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2.8362774627388294E-2</v>
      </c>
      <c r="K1058" s="1">
        <f>[2]Residential!G$102</f>
        <v>1.8459601467632127E-2</v>
      </c>
      <c r="L1058" s="1">
        <f>[2]Residential!H$102</f>
        <v>1.3695064317327308E-2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59.897053617358317</v>
      </c>
      <c r="K1059" s="1">
        <f>[2]Residential!G$104</f>
        <v>68.662866264177254</v>
      </c>
      <c r="L1059" s="1">
        <f>[2]Residential!H$104</f>
        <v>68.290873244983715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05">G1061</f>
        <v>39.019185981645933</v>
      </c>
      <c r="H1060" s="1">
        <f t="shared" si="1205"/>
        <v>34.330075344251604</v>
      </c>
      <c r="I1060" s="1">
        <f t="shared" si="1205"/>
        <v>16.92580529665619</v>
      </c>
      <c r="J1060" s="1">
        <f t="shared" si="1205"/>
        <v>10.515162125770358</v>
      </c>
      <c r="K1060" s="1">
        <f t="shared" si="1205"/>
        <v>3.5829554629711273</v>
      </c>
      <c r="L1060" s="1">
        <f t="shared" si="1205"/>
        <v>0.34128148832393157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10.515162125770358</v>
      </c>
      <c r="K1061" s="1">
        <f>[2]Residential!G$105</f>
        <v>3.5829554629711273</v>
      </c>
      <c r="L1061" s="1">
        <f>[2]Residential!H$105</f>
        <v>0.34128148832393157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06">SUM(G1063:G1064)</f>
        <v>38.775440377018825</v>
      </c>
      <c r="H1062" s="1">
        <f t="shared" si="1206"/>
        <v>35.423120804013884</v>
      </c>
      <c r="I1062" s="1">
        <f t="shared" si="1206"/>
        <v>27.506234076777307</v>
      </c>
      <c r="J1062" s="1">
        <f t="shared" si="1206"/>
        <v>20.158807742589147</v>
      </c>
      <c r="K1062" s="1">
        <f t="shared" si="1206"/>
        <v>13.26545812307117</v>
      </c>
      <c r="L1062" s="1">
        <f t="shared" ref="L1062" si="1207">SUM(L1063:L1064)</f>
        <v>9.2392759990089175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13.441225876237134</v>
      </c>
      <c r="K1063" s="1">
        <f>[2]Residential!G$106</f>
        <v>5.3717180380232623</v>
      </c>
      <c r="L1063" s="1">
        <f>[2]Residential!H$106</f>
        <v>1.8770861230869578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6.717581866352015</v>
      </c>
      <c r="K1064" s="1">
        <f>[2]Residential!G$107</f>
        <v>7.8937400850479067</v>
      </c>
      <c r="L1064" s="1">
        <f>[2]Residential!H$107</f>
        <v>7.3621898759219606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08">G1066</f>
        <v>7.2000457677401222E-2</v>
      </c>
      <c r="H1065" s="1">
        <f t="shared" si="1208"/>
        <v>2.0720137398480269E-2</v>
      </c>
      <c r="I1065" s="1">
        <f t="shared" si="1208"/>
        <v>3.729518763695409E-4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7.4418830963535427</v>
      </c>
      <c r="K1067" s="1">
        <f>SUM([2]Residential!G$109:G$110)</f>
        <v>7.622146252189423</v>
      </c>
      <c r="L1067" s="1">
        <f>SUM([2]Residential!H$109:H$110)</f>
        <v>6.9499141188234441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09">IFERROR(G$1068/G$1043,0)*G1044</f>
        <v>4.7265646915454172E-2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15">G1067-G1068</f>
        <v>7.6930315845295638</v>
      </c>
      <c r="H1072" s="1">
        <f t="shared" si="1215"/>
        <v>5.9328487745519718</v>
      </c>
      <c r="I1072" s="1">
        <f t="shared" si="1215"/>
        <v>7.3708402812154743</v>
      </c>
      <c r="J1072" s="1">
        <f t="shared" si="1215"/>
        <v>7.4418830963535427</v>
      </c>
      <c r="K1072" s="1">
        <f t="shared" si="1215"/>
        <v>7.622146252189423</v>
      </c>
      <c r="L1072" s="1">
        <f t="shared" ref="L1072" si="1216">L1067-L1068</f>
        <v>6.9499141188234441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17">G1074</f>
        <v>9.357392334032923</v>
      </c>
      <c r="H1073" s="1">
        <f t="shared" si="1217"/>
        <v>10.660376864384705</v>
      </c>
      <c r="I1073" s="1">
        <f t="shared" si="1217"/>
        <v>9.4465683746080398</v>
      </c>
      <c r="J1073" s="1">
        <f t="shared" si="1217"/>
        <v>8.0022677287049895</v>
      </c>
      <c r="K1073" s="1">
        <f t="shared" si="1217"/>
        <v>6.6627541742265528</v>
      </c>
      <c r="L1073" s="1">
        <f t="shared" si="1217"/>
        <v>3.9518178242220068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8.0022677287049895</v>
      </c>
      <c r="K1074" s="1">
        <f>[2]Residential!G$111</f>
        <v>6.6627541742265528</v>
      </c>
      <c r="L1074" s="1">
        <f>[2]Residential!H$111</f>
        <v>3.9518178242220068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18">G1076</f>
        <v>3.1682236531247985</v>
      </c>
      <c r="H1075" s="1">
        <f t="shared" si="1218"/>
        <v>0.46852170553737388</v>
      </c>
      <c r="I1075" s="1">
        <f t="shared" si="1218"/>
        <v>0.60628987568522719</v>
      </c>
      <c r="J1075" s="1">
        <f t="shared" si="1218"/>
        <v>0.64570979135350548</v>
      </c>
      <c r="K1075" s="1">
        <f t="shared" si="1218"/>
        <v>0.67294995763971699</v>
      </c>
      <c r="L1075" s="1">
        <f t="shared" si="1218"/>
        <v>0.55546197025898914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0.64570979135350548</v>
      </c>
      <c r="K1076" s="1">
        <f>[2]Residential!G$112</f>
        <v>0.67294995763971699</v>
      </c>
      <c r="L1076" s="1">
        <f>[2]Residential!H$112</f>
        <v>0.55546197025898914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19">G1078</f>
        <v>0.94130082291135464</v>
      </c>
      <c r="H1077" s="1">
        <f t="shared" si="1219"/>
        <v>3.2915453872830625E-2</v>
      </c>
      <c r="I1077" s="1">
        <f t="shared" si="1219"/>
        <v>3.948389953232255E-2</v>
      </c>
      <c r="J1077" s="1">
        <f t="shared" si="1219"/>
        <v>4.3112598687158735E-2</v>
      </c>
      <c r="K1077" s="1">
        <f t="shared" si="1219"/>
        <v>4.3681130095953806E-2</v>
      </c>
      <c r="L1077" s="1">
        <f t="shared" si="1219"/>
        <v>4.3272747087335674E-2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4.3112598687158735E-2</v>
      </c>
      <c r="K1078" s="1">
        <f>[2]Residential!G$113</f>
        <v>4.3681130095953806E-2</v>
      </c>
      <c r="L1078" s="1">
        <f>[2]Residential!H$113</f>
        <v>4.3272747087335674E-2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15.235632504133406</v>
      </c>
      <c r="K1081" s="1">
        <f>[2]Residential!G$10-[2]Residential!G$223</f>
        <v>19.71621556660023</v>
      </c>
      <c r="L1081" s="1">
        <f>[2]Residential!H$10-[2]Residential!H$223</f>
        <v>28.022696913642132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24.222610947541185</v>
      </c>
      <c r="K1082" s="1">
        <f>[2]Residential!G$224</f>
        <v>26.859765788522132</v>
      </c>
      <c r="L1082" s="1">
        <f>[2]Residential!H$224</f>
        <v>28.73968684780516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21">SUM(G1084:G1085)</f>
        <v>10.604171044014141</v>
      </c>
      <c r="H1083" s="1">
        <f t="shared" si="1221"/>
        <v>7.8769342492453163</v>
      </c>
      <c r="I1083" s="1">
        <f t="shared" si="1221"/>
        <v>11.186094382973815</v>
      </c>
      <c r="J1083" s="1">
        <f t="shared" si="1221"/>
        <v>13.977815628089708</v>
      </c>
      <c r="K1083" s="1">
        <f t="shared" si="1221"/>
        <v>17.061618907075559</v>
      </c>
      <c r="L1083" s="1">
        <f t="shared" ref="L1083" si="1222">SUM(L1084:L1085)</f>
        <v>19.770348276893721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1.8370304781344369</v>
      </c>
      <c r="K1084" s="1">
        <f>[2]Residential!G$231-K1058</f>
        <v>1.7155240088011985</v>
      </c>
      <c r="L1084" s="1">
        <f>[2]Residential!H$231-L1058</f>
        <v>1.5592591135198801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12.140785149955271</v>
      </c>
      <c r="K1085" s="1">
        <f>[2]Residential!G$233-K1059</f>
        <v>15.346094898274359</v>
      </c>
      <c r="L1085" s="1">
        <f>[2]Residential!H$233-L1059</f>
        <v>18.211089163373842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23">G1087</f>
        <v>5.5478266506907019</v>
      </c>
      <c r="H1086" s="1">
        <f t="shared" si="1223"/>
        <v>4.4460751673001937</v>
      </c>
      <c r="I1086" s="1">
        <f t="shared" si="1223"/>
        <v>1.9705491751106976</v>
      </c>
      <c r="J1086" s="1">
        <f t="shared" si="1223"/>
        <v>1.294646829252267</v>
      </c>
      <c r="K1086" s="1">
        <f t="shared" si="1223"/>
        <v>0.59786081205304775</v>
      </c>
      <c r="L1086" s="1">
        <f t="shared" si="1223"/>
        <v>3.2466866891880442E-2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1.294646829252267</v>
      </c>
      <c r="K1087" s="1">
        <f>[2]Residential!G$234-K1061</f>
        <v>0.59786081205304775</v>
      </c>
      <c r="L1087" s="1">
        <f>[2]Residential!H$234-L1061</f>
        <v>3.2466866891880442E-2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24">SUM(G1089:G1090)</f>
        <v>5.536154050751307</v>
      </c>
      <c r="H1088" s="1">
        <f t="shared" si="1224"/>
        <v>6.0654401071957125</v>
      </c>
      <c r="I1088" s="1">
        <f t="shared" si="1224"/>
        <v>4.9579504380606148</v>
      </c>
      <c r="J1088" s="1">
        <f t="shared" si="1224"/>
        <v>4.608400110001277</v>
      </c>
      <c r="K1088" s="1">
        <f t="shared" si="1224"/>
        <v>4.4711428232210784</v>
      </c>
      <c r="L1088" s="1">
        <f t="shared" ref="L1088" si="1225">SUM(L1089:L1090)</f>
        <v>4.1943514392221228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2.0990645852247773</v>
      </c>
      <c r="K1089" s="1">
        <f>[2]Residential!G$235-K1063</f>
        <v>1.1364595991947635</v>
      </c>
      <c r="L1089" s="1">
        <f>[2]Residential!H$235-L1063</f>
        <v>0.4415607071490073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2.5093355247764997</v>
      </c>
      <c r="K1090" s="1">
        <f>[2]Residential!G$236-K1064</f>
        <v>3.3346832240263149</v>
      </c>
      <c r="L1090" s="1">
        <f>[2]Residential!H$236-L1064</f>
        <v>3.7527907320731151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26">SUM(G1094,G1098)</f>
        <v>1.4633764039036543</v>
      </c>
      <c r="H1093" s="1">
        <f t="shared" si="1226"/>
        <v>0.96167573491679104</v>
      </c>
      <c r="I1093" s="1">
        <f t="shared" si="1226"/>
        <v>1.3814714158491634</v>
      </c>
      <c r="J1093" s="1">
        <f t="shared" si="1226"/>
        <v>1.5123216953940961</v>
      </c>
      <c r="K1093" s="1">
        <f t="shared" si="1226"/>
        <v>1.6793951345880851</v>
      </c>
      <c r="L1093" s="1">
        <f t="shared" ref="L1093" si="1227">SUM(L1094,L1098)</f>
        <v>1.766379442582287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28">IFERROR(G$1094/G$1043,0)*G1044</f>
        <v>8.9360176157478738E-3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1.5123216953940961</v>
      </c>
      <c r="K1098" s="1">
        <f>[2]Residential!G$239-K1072</f>
        <v>1.6793951345880851</v>
      </c>
      <c r="L1098" s="1">
        <f>[2]Residential!H$239-L1072</f>
        <v>1.766379442582287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32">G1100</f>
        <v>0.59724225609954651</v>
      </c>
      <c r="H1099" s="1">
        <f t="shared" si="1232"/>
        <v>1.2707759097219835</v>
      </c>
      <c r="I1099" s="1">
        <f t="shared" si="1232"/>
        <v>1.2703713443215268</v>
      </c>
      <c r="J1099" s="1">
        <f t="shared" si="1232"/>
        <v>1.1977580459789827</v>
      </c>
      <c r="K1099" s="1">
        <f t="shared" si="1232"/>
        <v>1.1274489328638087</v>
      </c>
      <c r="L1099" s="1">
        <f t="shared" si="1232"/>
        <v>0.83659518578409964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1.1977580459789827</v>
      </c>
      <c r="K1100" s="1">
        <f>[2]Residential!G$240-K1074</f>
        <v>1.1274489328638087</v>
      </c>
      <c r="L1100" s="1">
        <f>[2]Residential!H$240-L1074</f>
        <v>0.83659518578409964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33">G1102</f>
        <v>0.19483786588253338</v>
      </c>
      <c r="H1101" s="1">
        <f t="shared" ref="H1101" si="1234">H1102</f>
        <v>0.10886455610227203</v>
      </c>
      <c r="I1101" s="1">
        <f t="shared" ref="I1101" si="1235">I1102</f>
        <v>0.15609747797389628</v>
      </c>
      <c r="J1101" s="1">
        <f t="shared" ref="J1101" si="1236">J1102</f>
        <v>0.1803230518600768</v>
      </c>
      <c r="K1101" s="1">
        <f t="shared" ref="K1101:L1101" si="1237">K1102</f>
        <v>0.20433437551537592</v>
      </c>
      <c r="L1101" s="1">
        <f t="shared" si="1237"/>
        <v>0.19955087942063243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0.1803230518600768</v>
      </c>
      <c r="K1102" s="1">
        <f>[2]Residential!G$241-K1076</f>
        <v>0.20433437551537592</v>
      </c>
      <c r="L1102" s="1">
        <f>[2]Residential!H$241-L1076</f>
        <v>0.19955087942063243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38">G1104</f>
        <v>1.9867354090041904</v>
      </c>
      <c r="H1103" s="1">
        <f t="shared" ref="H1103" si="1239">H1104</f>
        <v>0.95046759302000883</v>
      </c>
      <c r="I1103" s="1">
        <f t="shared" ref="I1103" si="1240">I1104</f>
        <v>1.2517690139219557</v>
      </c>
      <c r="J1103" s="1">
        <f t="shared" ref="J1103" si="1241">J1104</f>
        <v>1.4513455869647727</v>
      </c>
      <c r="K1103" s="1">
        <f t="shared" ref="K1103:L1103" si="1242">K1104</f>
        <v>1.7179648032051795</v>
      </c>
      <c r="L1103" s="1">
        <f t="shared" si="1242"/>
        <v>1.9399947570104135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1.4513455869647727</v>
      </c>
      <c r="K1104" s="1">
        <f>[2]Residential!G$242-K1078</f>
        <v>1.7179648032051795</v>
      </c>
      <c r="L1104" s="1">
        <f>[2]Residential!H$242-L1078</f>
        <v>1.9399947570104135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50">IFERROR(G1058/G975,"-")</f>
        <v>0.95000000000000018</v>
      </c>
      <c r="H1109" s="4">
        <f t="shared" si="1250"/>
        <v>0.91767464934725307</v>
      </c>
      <c r="I1109" s="4">
        <f t="shared" si="1250"/>
        <v>0.91951113898441605</v>
      </c>
      <c r="J1109" s="4">
        <f t="shared" si="1250"/>
        <v>0.93433877164574441</v>
      </c>
      <c r="K1109" s="4">
        <f t="shared" si="1250"/>
        <v>0.94328992523311972</v>
      </c>
      <c r="L1109" s="4">
        <f t="shared" ref="L1109" si="1251">IFERROR(L1058/L975,"-")</f>
        <v>0.94794269678960763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0"/>
        <v>3.253333333333329</v>
      </c>
      <c r="H1110" s="4">
        <f t="shared" si="1250"/>
        <v>2.9856661663313946</v>
      </c>
      <c r="I1110" s="4">
        <f t="shared" si="1250"/>
        <v>3.3334855639494605</v>
      </c>
      <c r="J1110" s="4">
        <f t="shared" si="1250"/>
        <v>3.5306407186207682</v>
      </c>
      <c r="K1110" s="4">
        <f t="shared" si="1250"/>
        <v>3.7265859935637078</v>
      </c>
      <c r="L1110" s="4">
        <f t="shared" ref="L1110" si="1252">IFERROR(L1059/L976,"-")</f>
        <v>4.0733974389167997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53">IFERROR(G1061/G985,"-")</f>
        <v>0.89583333333333348</v>
      </c>
      <c r="H1111" s="4">
        <f t="shared" si="1253"/>
        <v>0.85370603748339713</v>
      </c>
      <c r="I1111" s="4">
        <f t="shared" si="1253"/>
        <v>0.86804263474811139</v>
      </c>
      <c r="J1111" s="4">
        <f t="shared" si="1253"/>
        <v>0.86859512769078673</v>
      </c>
      <c r="K1111" s="4">
        <f t="shared" si="1253"/>
        <v>0.86859677434332472</v>
      </c>
      <c r="L1111" s="4">
        <f t="shared" ref="L1111" si="1254">IFERROR(L1061/L985,"-")</f>
        <v>0.86828795548491133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55">IFERROR(G1063/G998,"-")</f>
        <v>0.95</v>
      </c>
      <c r="H1112" s="4">
        <f t="shared" si="1255"/>
        <v>0.93444335653223332</v>
      </c>
      <c r="I1112" s="4">
        <f t="shared" si="1255"/>
        <v>0.93459681475596823</v>
      </c>
      <c r="J1112" s="4">
        <f t="shared" si="1255"/>
        <v>0.93426121801997486</v>
      </c>
      <c r="K1112" s="4">
        <f t="shared" si="1255"/>
        <v>0.93300794099764839</v>
      </c>
      <c r="L1112" s="4">
        <f t="shared" ref="L1112" si="1256">IFERROR(L1063/L998,"-")</f>
        <v>0.93867717379489501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1.8526276331075189</v>
      </c>
      <c r="I1113" s="4">
        <f t="shared" si="1257"/>
        <v>1.9293479825288262</v>
      </c>
      <c r="J1113" s="4">
        <f t="shared" si="1257"/>
        <v>1.9802966265501893</v>
      </c>
      <c r="K1113" s="4">
        <f t="shared" si="1257"/>
        <v>2.0291322495129567</v>
      </c>
      <c r="L1113" s="4">
        <f t="shared" ref="L1113" si="1258">IFERROR(L1064/L999,"-")</f>
        <v>2.1259201000360517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9">IFERROR(G1066/G1017,"-")</f>
        <v>0.71999999999999975</v>
      </c>
      <c r="H1114" s="4">
        <f t="shared" si="1259"/>
        <v>0.79930945612663762</v>
      </c>
      <c r="I1114" s="4">
        <f t="shared" si="1259"/>
        <v>0.7999999999999996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61">IFERROR(G1074/G1022,"-")</f>
        <v>0.71999999999999986</v>
      </c>
      <c r="H1119" s="4">
        <f t="shared" si="1261"/>
        <v>0.72055926837492223</v>
      </c>
      <c r="I1119" s="4">
        <f t="shared" si="1261"/>
        <v>0.7260956537579335</v>
      </c>
      <c r="J1119" s="4">
        <f t="shared" si="1261"/>
        <v>0.72776639044613667</v>
      </c>
      <c r="K1119" s="4">
        <f t="shared" si="1261"/>
        <v>0.72992606463036314</v>
      </c>
      <c r="L1119" s="4">
        <f t="shared" ref="L1119" si="1262">IFERROR(L1074/L1022,"-")</f>
        <v>0.74898881034870413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63">IFERROR(G1076/G1027,"-")</f>
        <v>0.90000000000000047</v>
      </c>
      <c r="H1120" s="4">
        <f t="shared" si="1263"/>
        <v>0.73786592864030853</v>
      </c>
      <c r="I1120" s="4">
        <f t="shared" si="1263"/>
        <v>0.73957683356853987</v>
      </c>
      <c r="J1120" s="4">
        <f t="shared" si="1263"/>
        <v>0.74032476574972927</v>
      </c>
      <c r="K1120" s="4">
        <f t="shared" si="1263"/>
        <v>0.74109628006456796</v>
      </c>
      <c r="L1120" s="4">
        <f t="shared" ref="L1120" si="1264">IFERROR(L1076/L1027,"-")</f>
        <v>0.74783251280265284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67">IFERROR(G1084/G978,"-")</f>
        <v>0.79199999999999982</v>
      </c>
      <c r="H1123" s="4">
        <f t="shared" si="1267"/>
        <v>0.46564650876640512</v>
      </c>
      <c r="I1123" s="4">
        <f t="shared" si="1267"/>
        <v>0.4851306404908754</v>
      </c>
      <c r="J1123" s="4">
        <f t="shared" si="1267"/>
        <v>0.49606796278019605</v>
      </c>
      <c r="K1123" s="4">
        <f t="shared" si="1267"/>
        <v>0.50450633640842157</v>
      </c>
      <c r="L1123" s="4">
        <f t="shared" ref="L1123" si="1268">IFERROR(L1084/L978,"-")</f>
        <v>0.5189252138319681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67"/>
        <v>2.8260000000000036</v>
      </c>
      <c r="H1124" s="4">
        <f t="shared" si="1267"/>
        <v>1.8852023477859694</v>
      </c>
      <c r="I1124" s="4">
        <f t="shared" si="1267"/>
        <v>2.1566251432694217</v>
      </c>
      <c r="J1124" s="4">
        <f t="shared" si="1267"/>
        <v>2.3199741467075996</v>
      </c>
      <c r="K1124" s="4">
        <f t="shared" si="1267"/>
        <v>2.4662028823215891</v>
      </c>
      <c r="L1124" s="4">
        <f t="shared" ref="L1124" si="1269">IFERROR(L1085/L979,"-")</f>
        <v>2.7450872277468488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70">IFERROR(G1087/G991,"-")</f>
        <v>0.71458333333333257</v>
      </c>
      <c r="H1125" s="4">
        <f t="shared" si="1270"/>
        <v>0.50144366903101667</v>
      </c>
      <c r="I1125" s="4">
        <f t="shared" si="1270"/>
        <v>0.53560712669759847</v>
      </c>
      <c r="J1125" s="4">
        <f t="shared" si="1270"/>
        <v>0.54899331319994238</v>
      </c>
      <c r="K1125" s="4">
        <f t="shared" si="1270"/>
        <v>0.55552806280870071</v>
      </c>
      <c r="L1125" s="4">
        <f t="shared" ref="L1125" si="1271">IFERROR(L1087/L991,"-")</f>
        <v>0.58568904682114709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72">IFERROR(G1089/G1007,"-")</f>
        <v>0.75400000000000211</v>
      </c>
      <c r="H1126" s="4">
        <f t="shared" si="1272"/>
        <v>0.52868651558452018</v>
      </c>
      <c r="I1126" s="4">
        <f t="shared" si="1272"/>
        <v>0.55146439229039734</v>
      </c>
      <c r="J1126" s="4">
        <f t="shared" si="1272"/>
        <v>0.56510343638148375</v>
      </c>
      <c r="K1126" s="4">
        <f t="shared" si="1272"/>
        <v>0.5711536598046687</v>
      </c>
      <c r="L1126" s="4">
        <f t="shared" ref="L1126" si="1273">IFERROR(L1089/L1007,"-")</f>
        <v>0.57939682203136611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2.0052414645307399</v>
      </c>
      <c r="I1127" s="4">
        <f t="shared" si="1274"/>
        <v>2.2895743631667198</v>
      </c>
      <c r="J1127" s="4">
        <f t="shared" si="1274"/>
        <v>2.4774415610648193</v>
      </c>
      <c r="K1127" s="4">
        <f t="shared" si="1274"/>
        <v>2.6488423821108009</v>
      </c>
      <c r="L1127" s="4">
        <f t="shared" ref="L1127" si="1275">IFERROR(L1090/L1008,"-")</f>
        <v>3.1855087784083467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76">IFERROR(G1100/G1024,"-")</f>
        <v>0.49999999999999989</v>
      </c>
      <c r="H1132" s="4">
        <f t="shared" si="1276"/>
        <v>0.43911546406961105</v>
      </c>
      <c r="I1132" s="4">
        <f t="shared" si="1276"/>
        <v>0.45230912560523717</v>
      </c>
      <c r="J1132" s="4">
        <f t="shared" si="1276"/>
        <v>0.46185741109627049</v>
      </c>
      <c r="K1132" s="4">
        <f t="shared" si="1276"/>
        <v>0.47212632923954945</v>
      </c>
      <c r="L1132" s="4">
        <f t="shared" ref="L1132" si="1277">IFERROR(L1100/L1024,"-")</f>
        <v>0.49609062646295554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78">IFERROR(G1102/G1029,"-")</f>
        <v>0.62499999999999978</v>
      </c>
      <c r="H1133" s="4">
        <f t="shared" si="1278"/>
        <v>0.45620574813728626</v>
      </c>
      <c r="I1133" s="4">
        <f t="shared" si="1278"/>
        <v>0.46607983012118964</v>
      </c>
      <c r="J1133" s="4">
        <f t="shared" si="1278"/>
        <v>0.47301798793934385</v>
      </c>
      <c r="K1133" s="4">
        <f t="shared" si="1278"/>
        <v>0.48108261464816909</v>
      </c>
      <c r="L1133" s="4">
        <f t="shared" ref="L1133" si="1279">IFERROR(L1102/L1029,"-")</f>
        <v>0.49632130526916318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139.10901304563157</v>
      </c>
      <c r="G1136" s="3">
        <f t="shared" si="1282"/>
        <v>133.30035883396201</v>
      </c>
      <c r="H1136" s="3">
        <f t="shared" si="1282"/>
        <v>121.16690581598104</v>
      </c>
      <c r="I1136" s="3">
        <f t="shared" si="1282"/>
        <v>87.579374328983405</v>
      </c>
      <c r="J1136" s="3">
        <f t="shared" si="1282"/>
        <v>59.642618803697978</v>
      </c>
      <c r="K1136" s="3">
        <f t="shared" si="1282"/>
        <v>49.947618102778421</v>
      </c>
      <c r="L1136" s="3">
        <f t="shared" ref="L1136" si="1283">L1137+L1152+L1157+L1180+L1203</f>
        <v>39.472340806330344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84">SUM(G1138:G1151)</f>
        <v>1.7836920174801887</v>
      </c>
      <c r="H1137" s="1">
        <f t="shared" si="1284"/>
        <v>4.4704323958434085</v>
      </c>
      <c r="I1137" s="1">
        <f t="shared" si="1284"/>
        <v>18.436005649704178</v>
      </c>
      <c r="J1137" s="1">
        <f t="shared" si="1284"/>
        <v>34.160057458944806</v>
      </c>
      <c r="K1137" s="1">
        <f t="shared" si="1284"/>
        <v>38.796336591034603</v>
      </c>
      <c r="L1137" s="1">
        <f t="shared" ref="L1137" si="1285">SUM(L1138:L1151)</f>
        <v>38.088139372235624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0.94085547499257649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1.1457523574394373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1.1465278480334335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10.339341056211017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11.404508194441041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10.436103448762132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2.0964672264958297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5.4955530061488149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9.2611585161163141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15.460057652400945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16.216145525425148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15.444519704793509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9.3937873046001999E-3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7.431851813179644E-3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2.3475668127842311E-3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5.9614298215785927E-2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5.2553075040674677E-2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1.7466610963789833E-2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2.2431038489254997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1.9742685031218277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0.53636835757754098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6.9897887154878338E-2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4.7760214329890159E-2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1.3830256563811984E-2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9.4896937325363896E-3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7.4515580923168942E-3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2.3746550660932709E-3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6.0660528923571218E-2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5.5280240682798666E-2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1.8610907420533049E-2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1.5598076351234724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1.3690198584214477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0.36283478446041717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7.2212188212965017E-2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4.8838866728690651E-2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1.4182383406343386E-2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1.2391561812511336</v>
      </c>
      <c r="K1151" s="1">
        <f>[2]Transport!G$32</f>
        <v>0.97177333934933152</v>
      </c>
      <c r="L1151" s="1">
        <f>[2]Transport!H$32</f>
        <v>0.83181433225892343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290">SUM(G1153:G1156)</f>
        <v>2.054781507168158E-3</v>
      </c>
      <c r="H1152" s="1">
        <f t="shared" si="1290"/>
        <v>1.9839872413707407E-3</v>
      </c>
      <c r="I1152" s="1">
        <f t="shared" si="1290"/>
        <v>3.794880376819297E-5</v>
      </c>
      <c r="J1152" s="1">
        <f t="shared" si="1290"/>
        <v>3.2645223042908596E-3</v>
      </c>
      <c r="K1152" s="1">
        <f t="shared" si="1290"/>
        <v>2.8166363809578742E-3</v>
      </c>
      <c r="L1152" s="1">
        <f t="shared" ref="L1152" si="1291">SUM(L1153:L1156)</f>
        <v>2.5659757529856021E-3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4.3266571690596471E-4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4.1157114047304249E-4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3.3763107177553958E-4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8.621708863176356E-4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7.7131829132591695E-4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6.8176255248897648E-4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1.1139457511921145E-3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8.4488960569939172E-4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8.1595960030582913E-4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8.557399498751449E-4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7.888573434595231E-4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7.3062252841525686E-4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292">SUM(G1162:G1179)</f>
        <v>72.384643083128907</v>
      </c>
      <c r="H1157" s="1">
        <f t="shared" si="1292"/>
        <v>70.759876775138181</v>
      </c>
      <c r="I1157" s="1">
        <f t="shared" si="1292"/>
        <v>41.372279231434533</v>
      </c>
      <c r="J1157" s="1">
        <f t="shared" si="1292"/>
        <v>16.303202479366231</v>
      </c>
      <c r="K1157" s="1">
        <f t="shared" si="1292"/>
        <v>6.7232427883624828</v>
      </c>
      <c r="L1157" s="1">
        <f t="shared" ref="L1157" si="1293">SUM(L1162:L1179)</f>
        <v>0.81577397939660456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73.743531386422745</v>
      </c>
      <c r="G1158" s="1">
        <f t="shared" si="1294"/>
        <v>68.421863238646381</v>
      </c>
      <c r="H1158" s="1">
        <f t="shared" si="1294"/>
        <v>66.886430648317358</v>
      </c>
      <c r="I1158" s="1">
        <f t="shared" si="1294"/>
        <v>39.107199410712447</v>
      </c>
      <c r="J1158" s="1">
        <f t="shared" si="1294"/>
        <v>15.36309545645136</v>
      </c>
      <c r="K1158" s="1">
        <f>IF(K1157-K1159&lt;0,0,K1157-K1159)</f>
        <v>6.2643509959094139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296">SUM(G1160:G1161)</f>
        <v>3.9627798444825282</v>
      </c>
      <c r="H1159" s="1">
        <f t="shared" ref="H1159" si="1297">SUM(H1160:H1161)</f>
        <v>3.8734461268208267</v>
      </c>
      <c r="I1159" s="1">
        <f t="shared" ref="I1159" si="1298">SUM(I1160:I1161)</f>
        <v>2.2650798207220864</v>
      </c>
      <c r="J1159" s="1">
        <f t="shared" ref="J1159" si="1299">SUM(J1160:J1161)</f>
        <v>0.94010702291487092</v>
      </c>
      <c r="K1159" s="1">
        <f t="shared" ref="K1159:L1159" si="1300">SUM(K1160:K1161)</f>
        <v>0.45889179245306849</v>
      </c>
      <c r="L1159" s="1">
        <f t="shared" si="1300"/>
        <v>0.8176172392151787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0.94010702291487092</v>
      </c>
      <c r="K1160" s="1">
        <f>[2]Transport!G$25/SUM([2]Transport!G$21,[2]Transport!G$25)*K1157*(K$35+K$600)/(K$35+K$600+K$39)</f>
        <v>0.38360626197086123</v>
      </c>
      <c r="L1160" s="1">
        <f>[2]Transport!H$25/SUM([2]Transport!H$21,[2]Transport!H$25)*L1157*(L$35+L$600)/(L$35+L$600+L$39)</f>
        <v>0.69260741705174744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7.5285530482207277E-2</v>
      </c>
      <c r="L1161" s="1">
        <f>(L$39+L$719)/([2]Transport!H$21+[2]Transport!H$25)*L1157</f>
        <v>0.12500982216343129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4.4618124549907136E-2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1.3513624834299666E-2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0.26655808489444655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3.6096923971217013E-2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0.32227412924353294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7.1911023157180893E-3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4.2340454302865177E-2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7.6587041114092079E-3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0.43867673155156367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7.108045716681699E-2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0.62924592717987493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7.5299221384725792E-2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0.67366738022683981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6.3200024227302157E-2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2.4325252944848326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0.32425877320675167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3.4915369671120328E-2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1.1074371208118165E-2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4.2932796948614182E-2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1.3394773490466338E-2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4.5266186412514689E-2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1.3429592038915139E-2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5.7276407873666724E-2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1.7470746546136933E-2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7.1845763734969065E-2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3.5678693158817359E-2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5.6807954933091615E-3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0.37693686545522748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0.20611513030708081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3.3886884660046218E-2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10.469507679565144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5.6770118953510496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0.75470543030393078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0.35461528327111191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0.15076875504365805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2.1500868939318317E-2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01">SUM(G1185:G1202)</f>
        <v>59.019708183113856</v>
      </c>
      <c r="H1180" s="1">
        <f t="shared" si="1301"/>
        <v>45.824802842208157</v>
      </c>
      <c r="I1180" s="1">
        <f t="shared" si="1301"/>
        <v>27.770355341444574</v>
      </c>
      <c r="J1180" s="1">
        <f t="shared" si="1301"/>
        <v>9.1499697428698781</v>
      </c>
      <c r="K1180" s="1">
        <f t="shared" si="1301"/>
        <v>4.4200685211961277</v>
      </c>
      <c r="L1180" s="1">
        <f t="shared" ref="L1180" si="1302">SUM(L1185:L1202)</f>
        <v>0.56586147894513039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03">IF(G1180-G1182&lt;0,0,G1180-G1182)</f>
        <v>57.481400379334531</v>
      </c>
      <c r="H1181" s="1">
        <f t="shared" si="1303"/>
        <v>43.768509668373127</v>
      </c>
      <c r="I1181" s="1">
        <f t="shared" si="1303"/>
        <v>26.525933732164308</v>
      </c>
      <c r="J1181" s="1">
        <f t="shared" si="1303"/>
        <v>8.4571281300307355</v>
      </c>
      <c r="K1181" s="1">
        <f t="shared" si="1303"/>
        <v>3.8129736727593855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1.5014478825510007</v>
      </c>
      <c r="G1182" s="1">
        <f t="shared" ref="G1182" si="1307">SUM(G1183:G1184)</f>
        <v>1.5383078037793236</v>
      </c>
      <c r="H1182" s="1">
        <f t="shared" ref="H1182" si="1308">SUM(H1183:H1184)</f>
        <v>2.0562931738350296</v>
      </c>
      <c r="I1182" s="1">
        <f t="shared" ref="I1182" si="1309">SUM(I1183:I1184)</f>
        <v>1.2444216092802654</v>
      </c>
      <c r="J1182" s="1">
        <f t="shared" ref="J1182" si="1310">SUM(J1183:J1184)</f>
        <v>0.69284161283914192</v>
      </c>
      <c r="K1182" s="1">
        <f t="shared" ref="K1182:L1182" si="1311">SUM(K1183:K1184)</f>
        <v>0.60709484843674211</v>
      </c>
      <c r="L1182" s="1">
        <f t="shared" si="1311"/>
        <v>0.56603573269722174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0.69284161283914192</v>
      </c>
      <c r="K1183" s="1">
        <f>[2]Transport!G$26/SUM([2]Transport!G$22,[2]Transport!G$26)*K1180*(K$34+K$582)/(K$34+K$582+K$38)</f>
        <v>0.58918482060010446</v>
      </c>
      <c r="L1183" s="1">
        <f>[2]Transport!H$26/SUM([2]Transport!H$22,[2]Transport!H$26)*L1180*(L$34+L$582)/(L$34+L$582+L$38)</f>
        <v>0.55417859399992875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1.7910027836637608E-2</v>
      </c>
      <c r="L1184" s="1">
        <f>(L$38+L$718)/([2]Transport!H$22+[2]Transport!H$26)*L1180</f>
        <v>1.1857138697292996E-2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4.4035147454865725E-2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8.809750926052377E-3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0.58277669779119845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5.5574402781370227E-2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3.1730604986132248E-2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6.1587463273491726E-3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3.9000066389943806E-2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6.4547815666298886E-3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2.8322038637618289E-2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7.7082984060342927E-3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5.6453682245380443E-2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9.5943082736976524E-3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0.16426019266659334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9.5026846707034415E-3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0.11025979397551329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7.1103695111895239E-3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2.6640400196544057E-2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8.429413167321256E-3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3.368275741925307E-2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1.055643641403054E-2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3.4593373325738974E-2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1.0370174352124889E-2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2.4315417328179077E-2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7.2902575955566991E-3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7.100839227577975E-2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3.5104791698228686E-2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5.6583656029796491E-3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0.37746366741281112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0.21360487562627534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3.5783859807599495E-2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7.1639780077031201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3.8716199885261591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0.50246698560553005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0.36144950306120588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0.15217924135340444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2.1952267929021215E-2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12">SUM(G1208:G1212)</f>
        <v>0.11026076873188689</v>
      </c>
      <c r="H1203" s="1">
        <f t="shared" si="1312"/>
        <v>0.10980981554992712</v>
      </c>
      <c r="I1203" s="1">
        <f t="shared" si="1312"/>
        <v>6.961575963515237E-4</v>
      </c>
      <c r="J1203" s="1">
        <f t="shared" si="1312"/>
        <v>2.6124600212768075E-2</v>
      </c>
      <c r="K1203" s="1">
        <f t="shared" si="1312"/>
        <v>5.1535658042491878E-3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14">IF(G1203-G1205&lt;0,0,G1203-G1205)</f>
        <v>9.970620225528351E-2</v>
      </c>
      <c r="H1204" s="1">
        <f t="shared" si="1314"/>
        <v>0.10869740178938136</v>
      </c>
      <c r="I1204" s="1">
        <f t="shared" si="1314"/>
        <v>6.8132741714958551E-4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15">SUM(G1206:G1207)</f>
        <v>1.0554566476603388E-2</v>
      </c>
      <c r="H1205" s="1">
        <f t="shared" ref="H1205" si="1316">SUM(H1206:H1207)</f>
        <v>1.1124137605457622E-3</v>
      </c>
      <c r="I1205" s="1">
        <f t="shared" ref="I1205" si="1317">SUM(I1206:I1207)</f>
        <v>1.4830179201938203E-5</v>
      </c>
      <c r="J1205" s="1">
        <f t="shared" ref="J1205" si="1318">SUM(J1206:J1207)</f>
        <v>0.64884762604928825</v>
      </c>
      <c r="K1205" s="1">
        <f t="shared" ref="K1205:L1205" si="1319">SUM(K1206:K1207)</f>
        <v>6.3768922004075454E-2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1.6661299722570051E-3</v>
      </c>
      <c r="K1206" s="1">
        <f>[2]Transport!G$27/SUM([2]Transport!G$24,[2]Transport!G$27)*K1203*(K$47+K$614)/(K$47+K$614+K$49)</f>
        <v>1.3861010453642051E-3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0.64718149607703124</v>
      </c>
      <c r="K1207" s="1">
        <f>(K$49+K$716)/([2]Transport!G$24+[2]Transport!G$27)*K1203</f>
        <v>6.2382820958711248E-2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2.8126628795844869E-3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6.7868877615649432E-4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7.1731141582932626E-3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1.3676588913929786E-3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6.2441054530091716E-3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1.6627262040615034E-3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9.8947177218811529E-3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1.4444919326382117E-3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20">SUM(G1214:G1263)</f>
        <v>55.671172353764831</v>
      </c>
      <c r="H1213" s="3">
        <f t="shared" si="1320"/>
        <v>58.440065270355838</v>
      </c>
      <c r="I1213" s="3">
        <f t="shared" si="1320"/>
        <v>62.339297485690388</v>
      </c>
      <c r="J1213" s="3">
        <f t="shared" si="1320"/>
        <v>62.611427065351073</v>
      </c>
      <c r="K1213" s="3">
        <f t="shared" si="1320"/>
        <v>62.336876472837325</v>
      </c>
      <c r="L1213" s="3">
        <f t="shared" ref="L1213" si="1321">SUM(L1214:L1263)</f>
        <v>61.143778534506218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1.7551820448674376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2.2080196746936172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2.4290131260410601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15.701629882931424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17.756444425520499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17.939181756585725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2.9127254490166594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8.0212897606556837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14.799331181940031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20.544918590184732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22.363349259083716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23.506533782188011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6.8741063991260828E-2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4.0366932702300524E-2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8.9992642223388312E-3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0.31305032083630913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0.21032591686615068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5.1450684465264192E-2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8.9963517357819853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6.300529788736835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1.3597383117030835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0.28023678617140235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0.14897281476371185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3.2740174684681191E-2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6.9309136549219483E-2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4.0498022934949501E-2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9.0316227378558264E-3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0.31854643542436328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0.22138502724050241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5.491806761482599E-2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6.2466150965211051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4.3569347980794246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0.91649319324304102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0.28956733536534512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0.15231436998578413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3.3611048674685638E-2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4.8429071120745828E-4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4.8778689882596405E-4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4.4389191186039239E-4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7.8581681067365087E-4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7.4508586383763428E-4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7.3528994786600701E-4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9.420469855822433E-4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7.6059766553861826E-4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8.2304102459281915E-4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7.3129733179506592E-4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7.1249750923062011E-4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7.3409752128022478E-4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4.6867573570778913E-2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1.2495124271091864E-2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0.49584666651689535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5.3017308694556516E-2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0.79199465899570909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5.9414491948828023E-3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5.2881729417562313E-2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5.7298946400323927E-3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0.26227539496261576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4.2188081266459197E-2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0.35459422066641516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4.0168307538615611E-2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0.33215842431097009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2.9626966239334685E-2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1.056054623351635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0.14093109451770239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2.0229233320296677E-2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6.6292243577282528E-3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2.0140187156966562E-2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6.4983161412070856E-3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1.9698233885327546E-2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6.0591160461202038E-3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2.5203013362237205E-2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7.9514685969880317E-3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5.9121271214634841E-2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8.9679621983255638E-3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1.2148769264600552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9.8661117089242356E-2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3.7774858050323004E-2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4.7718363014752881E-3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4.9871567423188143E-2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4.9944334934199416E-3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2.1233091978617523E-2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5.1094675665251162E-3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3.9564942559851178E-2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5.0994126251052855E-3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9.4363862434144921E-2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4.5066218801710026E-3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4.3667059963052923E-2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3.0194495069608865E-3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1.6410261264074001E-2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5.3411637496220731E-3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1.6800937964112264E-2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5.4208362609105883E-3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1.6013534935948131E-2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4.9538069426430112E-3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1.0663101707606315E-2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3.3003129264836842E-3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1.5791154731680352E-3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3.7948620535214133E-4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3.4631480557223387E-3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6.128259868572616E-4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2.9263393262943535E-3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7.3529137231250494E-4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5.3357575423429839E-3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6.2933802660108907E-4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0.88951199431361327</v>
      </c>
      <c r="G1265" s="1">
        <f t="shared" si="1325"/>
        <v>0.95694536964701871</v>
      </c>
      <c r="H1265" s="1">
        <f t="shared" si="1325"/>
        <v>1.0580954326471248</v>
      </c>
      <c r="I1265" s="1">
        <f t="shared" si="1325"/>
        <v>1.2266788709806387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1.8116719735064506</v>
      </c>
      <c r="G1266" s="1">
        <f t="shared" si="1325"/>
        <v>1.8116719735064497</v>
      </c>
      <c r="H1266" s="1">
        <f t="shared" si="1325"/>
        <v>1.8116719735064493</v>
      </c>
      <c r="I1266" s="1">
        <f t="shared" si="1325"/>
        <v>1.8116719735064504</v>
      </c>
      <c r="J1266" s="1">
        <f t="shared" si="1325"/>
        <v>1.8655171718921935</v>
      </c>
      <c r="K1266" s="1">
        <f t="shared" si="1325"/>
        <v>1.9271351792181057</v>
      </c>
      <c r="L1266" s="1">
        <f t="shared" ref="L1266" si="1330">IFERROR(L1215/L1139,"-")</f>
        <v>2.1185818819903872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1.4637982671179683</v>
      </c>
      <c r="G1267" s="1">
        <f t="shared" si="1325"/>
        <v>1.4637982671179692</v>
      </c>
      <c r="H1267" s="1">
        <f t="shared" si="1325"/>
        <v>1.4637982671179695</v>
      </c>
      <c r="I1267" s="1">
        <f t="shared" si="1325"/>
        <v>1.4637982671179699</v>
      </c>
      <c r="J1267" s="1">
        <f t="shared" si="1325"/>
        <v>1.5186296493720157</v>
      </c>
      <c r="K1267" s="1">
        <f t="shared" si="1325"/>
        <v>1.5569671328900982</v>
      </c>
      <c r="L1267" s="1">
        <f t="shared" ref="L1267" si="1331">IFERROR(L1216/L1140,"-")</f>
        <v>1.7189539989385179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1.3374527251491974</v>
      </c>
      <c r="G1268" s="1">
        <f t="shared" si="1325"/>
        <v>1.3374527251491997</v>
      </c>
      <c r="H1268" s="1">
        <f t="shared" si="1325"/>
        <v>1.3374527251491992</v>
      </c>
      <c r="I1268" s="1">
        <f t="shared" si="1325"/>
        <v>1.3374527251492001</v>
      </c>
      <c r="J1268" s="1">
        <f t="shared" si="1325"/>
        <v>1.3893493836701545</v>
      </c>
      <c r="K1268" s="1">
        <f t="shared" si="1325"/>
        <v>1.4595964685775744</v>
      </c>
      <c r="L1268" s="1">
        <f t="shared" ref="L1268" si="1332">IFERROR(L1217/L1141,"-")</f>
        <v>1.5979999863069141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1.2949729235430802</v>
      </c>
      <c r="G1269" s="1">
        <f t="shared" si="1325"/>
        <v>1.29497292354308</v>
      </c>
      <c r="H1269" s="1">
        <f t="shared" si="1325"/>
        <v>1.2949729235430825</v>
      </c>
      <c r="I1269" s="1">
        <f t="shared" si="1325"/>
        <v>1.2949729235430785</v>
      </c>
      <c r="J1269" s="1">
        <f t="shared" si="1325"/>
        <v>1.3289031032167018</v>
      </c>
      <c r="K1269" s="1">
        <f t="shared" si="1325"/>
        <v>1.3790792160825409</v>
      </c>
      <c r="L1269" s="1">
        <f t="shared" ref="L1269" si="1333">IFERROR(L1218/L1142,"-")</f>
        <v>1.5219983678024185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0.71169219736876554</v>
      </c>
      <c r="G1270" s="1">
        <f t="shared" si="1334"/>
        <v>0.76045759915277311</v>
      </c>
      <c r="H1270" s="1">
        <f t="shared" si="1334"/>
        <v>0.7719912166756423</v>
      </c>
      <c r="I1270" s="1">
        <f t="shared" si="1334"/>
        <v>0.81221331984641087</v>
      </c>
      <c r="J1270" s="1">
        <f t="shared" si="1334"/>
        <v>0.84615268193418736</v>
      </c>
      <c r="K1270" s="1">
        <f t="shared" si="1334"/>
        <v>0.93635867346426194</v>
      </c>
      <c r="L1270" s="1">
        <f t="shared" ref="L1270" si="1335">IFERROR(L1219/SUM(L1143,L1176),"-")</f>
        <v>1.1209339936625107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0.62717019839187682</v>
      </c>
      <c r="G1271" s="1">
        <f t="shared" si="1334"/>
        <v>0.63281104738169791</v>
      </c>
      <c r="H1271" s="1">
        <f t="shared" si="1334"/>
        <v>0.6441372045922531</v>
      </c>
      <c r="I1271" s="1">
        <f t="shared" si="1334"/>
        <v>0.68360945254304784</v>
      </c>
      <c r="J1271" s="1">
        <f t="shared" si="1334"/>
        <v>0.71709881197848557</v>
      </c>
      <c r="K1271" s="1">
        <f t="shared" si="1334"/>
        <v>0.81311082119036215</v>
      </c>
      <c r="L1271" s="1">
        <f t="shared" ref="L1271" si="1336">IFERROR(L1220/SUM(L1144,L1177),"-")</f>
        <v>1.0018925457799417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0.54553544461846004</v>
      </c>
      <c r="G1272" s="1">
        <f t="shared" si="1334"/>
        <v>0.60404151237800441</v>
      </c>
      <c r="H1272" s="1">
        <f t="shared" si="1334"/>
        <v>0.61793099124922646</v>
      </c>
      <c r="I1272" s="1">
        <f t="shared" si="1334"/>
        <v>0.66531832226203924</v>
      </c>
      <c r="J1272" s="1">
        <f t="shared" si="1334"/>
        <v>0.70767141083639429</v>
      </c>
      <c r="K1272" s="1">
        <f t="shared" si="1334"/>
        <v>0.82346084061882774</v>
      </c>
      <c r="L1272" s="1">
        <f t="shared" ref="L1272" si="1337">IFERROR(L1221/SUM(L1145,L1178),"-")</f>
        <v>1.0531840429773449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0.51975568473665834</v>
      </c>
      <c r="G1273" s="1">
        <f t="shared" si="1334"/>
        <v>0.57147693905086683</v>
      </c>
      <c r="H1273" s="1">
        <f t="shared" si="1334"/>
        <v>0.58369805276976561</v>
      </c>
      <c r="I1273" s="1">
        <f t="shared" si="1334"/>
        <v>0.62533047196786984</v>
      </c>
      <c r="J1273" s="1">
        <f t="shared" si="1334"/>
        <v>0.66013684779247361</v>
      </c>
      <c r="K1273" s="1">
        <f t="shared" si="1334"/>
        <v>0.75038325758598745</v>
      </c>
      <c r="L1273" s="1">
        <f t="shared" ref="L1273" si="1338">IFERROR(L1222/SUM(L1146,L1179),"-")</f>
        <v>0.9266666209594836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0.72840569582556891</v>
      </c>
      <c r="G1274" s="1">
        <f t="shared" si="1339"/>
        <v>0.77498037855810875</v>
      </c>
      <c r="H1274" s="1">
        <f t="shared" si="1339"/>
        <v>0.78665813591556155</v>
      </c>
      <c r="I1274" s="1">
        <f t="shared" si="1339"/>
        <v>0.82714045691154936</v>
      </c>
      <c r="J1274" s="1">
        <f t="shared" si="1339"/>
        <v>0.86100353419656783</v>
      </c>
      <c r="K1274" s="1">
        <f t="shared" si="1339"/>
        <v>0.95163290870277217</v>
      </c>
      <c r="L1274" s="1">
        <f t="shared" ref="L1274" si="1340">IFERROR(L1223/SUM(L1147,L1199),"-")</f>
        <v>1.1243121498028155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0.40803767525807377</v>
      </c>
      <c r="G1275" s="1">
        <f t="shared" si="1339"/>
        <v>0.64106311995814891</v>
      </c>
      <c r="H1275" s="1">
        <f t="shared" si="1339"/>
        <v>0.65263141950364856</v>
      </c>
      <c r="I1275" s="1">
        <f t="shared" si="1339"/>
        <v>0.69324684747586562</v>
      </c>
      <c r="J1275" s="1">
        <f t="shared" si="1339"/>
        <v>0.72706880397856455</v>
      </c>
      <c r="K1275" s="1">
        <f t="shared" si="1339"/>
        <v>0.82334429766662154</v>
      </c>
      <c r="L1275" s="1">
        <f t="shared" ref="L1275" si="1341">IFERROR(L1224/SUM(L1148,L1200),"-")</f>
        <v>1.009620417796784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0.55063117043437204</v>
      </c>
      <c r="G1276" s="1">
        <f t="shared" si="1339"/>
        <v>0.61232923187651045</v>
      </c>
      <c r="H1276" s="1">
        <f t="shared" si="1339"/>
        <v>0.62626243445903051</v>
      </c>
      <c r="I1276" s="1">
        <f t="shared" si="1339"/>
        <v>0.67373997638800254</v>
      </c>
      <c r="J1276" s="1">
        <f t="shared" si="1339"/>
        <v>0.71604408364361638</v>
      </c>
      <c r="K1276" s="1">
        <f t="shared" si="1339"/>
        <v>0.83137458885237203</v>
      </c>
      <c r="L1276" s="1">
        <f t="shared" ref="L1276" si="1342">IFERROR(L1225/SUM(L1149,L1201),"-")</f>
        <v>1.0591601969948499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0.52693764315380709</v>
      </c>
      <c r="G1277" s="1">
        <f t="shared" si="1339"/>
        <v>0.57890319760521058</v>
      </c>
      <c r="H1277" s="1">
        <f t="shared" si="1339"/>
        <v>0.59088987624402201</v>
      </c>
      <c r="I1277" s="1">
        <f t="shared" si="1339"/>
        <v>0.63287976476487717</v>
      </c>
      <c r="J1277" s="1">
        <f t="shared" si="1339"/>
        <v>0.66772634334969194</v>
      </c>
      <c r="K1277" s="1">
        <f t="shared" si="1339"/>
        <v>0.75771467276758708</v>
      </c>
      <c r="L1277" s="1">
        <f t="shared" ref="L1277" si="1343">IFERROR(L1226/SUM(L1150,L1202),"-")</f>
        <v>0.93016114539870653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1.0965696656165185</v>
      </c>
      <c r="H1278" s="1">
        <f t="shared" si="1344"/>
        <v>1.0965696656165191</v>
      </c>
      <c r="I1278" s="1">
        <f t="shared" si="1344"/>
        <v>1.0965696656165203</v>
      </c>
      <c r="J1278" s="1">
        <f t="shared" si="1344"/>
        <v>1.1193184305672956</v>
      </c>
      <c r="K1278" s="1">
        <f t="shared" si="1344"/>
        <v>1.1851824650905367</v>
      </c>
      <c r="L1278" s="1">
        <f t="shared" ref="L1278" si="1345">IFERROR(L1227/L1153,"-")</f>
        <v>1.3147247068406549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0.89149519806162036</v>
      </c>
      <c r="G1279" s="1">
        <f t="shared" si="1346"/>
        <v>0.89149519806162025</v>
      </c>
      <c r="H1279" s="1">
        <f t="shared" si="1346"/>
        <v>0.89149519806162369</v>
      </c>
      <c r="I1279" s="1">
        <f t="shared" si="1346"/>
        <v>0.89149519806162048</v>
      </c>
      <c r="J1279" s="1">
        <f t="shared" si="1346"/>
        <v>0.91143974256646976</v>
      </c>
      <c r="K1279" s="1">
        <f t="shared" si="1346"/>
        <v>0.96599013950105028</v>
      </c>
      <c r="L1279" s="1">
        <f t="shared" ref="L1279" si="1347">IFERROR(L1228/L1154,"-")</f>
        <v>1.0785132524243417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0.8300050725649063</v>
      </c>
      <c r="G1280" s="1">
        <f t="shared" si="1348"/>
        <v>0.83000507256490719</v>
      </c>
      <c r="H1280" s="1">
        <f t="shared" si="1348"/>
        <v>0.83000507256490574</v>
      </c>
      <c r="I1280" s="1">
        <f t="shared" si="1348"/>
        <v>0.83000507256490463</v>
      </c>
      <c r="J1280" s="1">
        <f t="shared" si="1348"/>
        <v>0.84568479620671855</v>
      </c>
      <c r="K1280" s="1">
        <f t="shared" si="1348"/>
        <v>0.90023319071253416</v>
      </c>
      <c r="L1280" s="1">
        <f t="shared" ref="L1280" si="1349">IFERROR(L1229/L1155,"-")</f>
        <v>1.0086786457127728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0.83675282096654124</v>
      </c>
      <c r="H1281" s="1">
        <f t="shared" si="1350"/>
        <v>0.83675282096654169</v>
      </c>
      <c r="I1281" s="1">
        <f t="shared" si="1350"/>
        <v>0.83675282096654124</v>
      </c>
      <c r="J1281" s="1">
        <f t="shared" si="1350"/>
        <v>0.85457893125331408</v>
      </c>
      <c r="K1281" s="1">
        <f t="shared" si="1350"/>
        <v>0.90320197325662455</v>
      </c>
      <c r="L1281" s="1">
        <f t="shared" ref="L1281" si="1351">IFERROR(L1230/L1156,"-")</f>
        <v>1.0047562082057684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0.49379534694678323</v>
      </c>
      <c r="G1282" s="1">
        <f t="shared" si="1352"/>
        <v>0.50503220860251374</v>
      </c>
      <c r="H1282" s="1">
        <f t="shared" si="1352"/>
        <v>0.52188750108610982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1.1351920367718449</v>
      </c>
      <c r="G1283" s="1">
        <f t="shared" si="1352"/>
        <v>1.1615150859911099</v>
      </c>
      <c r="H1283" s="1">
        <f t="shared" si="1352"/>
        <v>1.1584641947250416</v>
      </c>
      <c r="I1283" s="1">
        <f t="shared" si="1352"/>
        <v>1.197122002013443</v>
      </c>
      <c r="J1283" s="1">
        <f t="shared" si="1352"/>
        <v>1.0504155888120237</v>
      </c>
      <c r="K1283" s="1">
        <f t="shared" si="1352"/>
        <v>0.92463157918794003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1.5961490259710365</v>
      </c>
      <c r="G1284" s="1">
        <f t="shared" si="1352"/>
        <v>1.9096784389423864</v>
      </c>
      <c r="H1284" s="1">
        <f t="shared" si="1352"/>
        <v>1.8882492611599306</v>
      </c>
      <c r="I1284" s="1">
        <f t="shared" si="1352"/>
        <v>1.8823881799874371</v>
      </c>
      <c r="J1284" s="1">
        <f t="shared" si="1352"/>
        <v>1.8601824315823849</v>
      </c>
      <c r="K1284" s="1">
        <f t="shared" si="1352"/>
        <v>1.468748659493299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1.9705669680411977</v>
      </c>
      <c r="G1285" s="1">
        <f t="shared" si="1352"/>
        <v>2.4954055453200565</v>
      </c>
      <c r="H1285" s="1">
        <f t="shared" si="1352"/>
        <v>2.4926382637053894</v>
      </c>
      <c r="I1285" s="1">
        <f t="shared" si="1352"/>
        <v>2.5086391278115463</v>
      </c>
      <c r="J1285" s="1">
        <f t="shared" si="1352"/>
        <v>2.4575185754275126</v>
      </c>
      <c r="K1285" s="1">
        <f t="shared" si="1352"/>
        <v>0.82622231391370504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1.1454781241072594</v>
      </c>
      <c r="G1286" s="1">
        <f t="shared" si="1352"/>
        <v>1.3273590675383142</v>
      </c>
      <c r="H1286" s="1">
        <f t="shared" si="1352"/>
        <v>1.3423060951479053</v>
      </c>
      <c r="I1286" s="1">
        <f t="shared" si="1352"/>
        <v>1.3354951602061469</v>
      </c>
      <c r="J1286" s="1">
        <f t="shared" si="1352"/>
        <v>1.2489646199659177</v>
      </c>
      <c r="K1286" s="1">
        <f t="shared" si="1352"/>
        <v>0.74815459073507506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0.28603940550919521</v>
      </c>
      <c r="G1287" s="1">
        <f t="shared" si="1352"/>
        <v>0.29254854993039708</v>
      </c>
      <c r="H1287" s="1">
        <f t="shared" si="1352"/>
        <v>0.30231226656220056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0.68283689987925955</v>
      </c>
      <c r="G1288" s="1">
        <f t="shared" si="1352"/>
        <v>0.67603373701084857</v>
      </c>
      <c r="H1288" s="1">
        <f t="shared" si="1352"/>
        <v>0.62079070364184097</v>
      </c>
      <c r="I1288" s="1">
        <f t="shared" si="1352"/>
        <v>0.62038793546024296</v>
      </c>
      <c r="J1288" s="1">
        <f t="shared" si="1352"/>
        <v>0.59787851987263874</v>
      </c>
      <c r="K1288" s="1">
        <f t="shared" si="1352"/>
        <v>0.59352574460022134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0.60712709071271909</v>
      </c>
      <c r="G1289" s="1">
        <f t="shared" si="1352"/>
        <v>0.60445885448783421</v>
      </c>
      <c r="H1289" s="1">
        <f t="shared" si="1352"/>
        <v>0.59460452127145047</v>
      </c>
      <c r="I1289" s="1">
        <f t="shared" si="1352"/>
        <v>0.5974480532130626</v>
      </c>
      <c r="J1289" s="1">
        <f t="shared" si="1352"/>
        <v>0.56352247245463949</v>
      </c>
      <c r="K1289" s="1">
        <f t="shared" si="1352"/>
        <v>0.53344917516987267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0.51686654136871646</v>
      </c>
      <c r="G1290" s="1">
        <f t="shared" si="1352"/>
        <v>0.51602722388351063</v>
      </c>
      <c r="H1290" s="1">
        <f t="shared" si="1352"/>
        <v>0.51560371899754998</v>
      </c>
      <c r="I1290" s="1">
        <f t="shared" si="1352"/>
        <v>0.51978461912955332</v>
      </c>
      <c r="J1290" s="1">
        <f t="shared" si="1352"/>
        <v>0.49305997894558062</v>
      </c>
      <c r="K1290" s="1">
        <f t="shared" si="1352"/>
        <v>0.4687809316778071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0.44024407404515048</v>
      </c>
      <c r="G1291" s="1">
        <f t="shared" si="1352"/>
        <v>0.43329788422437249</v>
      </c>
      <c r="H1291" s="1">
        <f t="shared" si="1352"/>
        <v>0.43387771770155681</v>
      </c>
      <c r="I1291" s="1">
        <f t="shared" si="1352"/>
        <v>0.43712436417142542</v>
      </c>
      <c r="J1291" s="1">
        <f t="shared" si="1352"/>
        <v>0.43413921563158481</v>
      </c>
      <c r="K1291" s="1">
        <f t="shared" si="1352"/>
        <v>0.43462538615059421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0.51837627625535199</v>
      </c>
      <c r="H1292" s="1">
        <f t="shared" si="1352"/>
        <v>0.54204393399745265</v>
      </c>
      <c r="I1292" s="1">
        <f t="shared" si="1352"/>
        <v>0.56937790519453402</v>
      </c>
      <c r="J1292" s="1">
        <f t="shared" si="1352"/>
        <v>0.57937903882567088</v>
      </c>
      <c r="K1292" s="1">
        <f t="shared" si="1352"/>
        <v>0.59860954930503341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0.41733711223535036</v>
      </c>
      <c r="H1293" s="1">
        <f t="shared" si="1352"/>
        <v>0.43898978322881743</v>
      </c>
      <c r="I1293" s="1">
        <f t="shared" si="1352"/>
        <v>0.46047498773194256</v>
      </c>
      <c r="J1293" s="1">
        <f t="shared" si="1352"/>
        <v>0.46910959891739973</v>
      </c>
      <c r="K1293" s="1">
        <f t="shared" si="1352"/>
        <v>0.48513818810241388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0.38796990995538666</v>
      </c>
      <c r="H1294" s="1">
        <f t="shared" si="1352"/>
        <v>0.40759509505151792</v>
      </c>
      <c r="I1294" s="1">
        <f t="shared" si="1352"/>
        <v>0.42524066297882207</v>
      </c>
      <c r="J1294" s="1">
        <f t="shared" si="1352"/>
        <v>0.43516442286115797</v>
      </c>
      <c r="K1294" s="1">
        <f t="shared" si="1352"/>
        <v>0.4511764786720705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0.3933245874771138</v>
      </c>
      <c r="H1295" s="1">
        <f t="shared" si="1352"/>
        <v>0.41324663067787515</v>
      </c>
      <c r="I1295" s="1">
        <f t="shared" si="1352"/>
        <v>0.43174232325554956</v>
      </c>
      <c r="J1295" s="1">
        <f t="shared" si="1352"/>
        <v>0.44002433633455018</v>
      </c>
      <c r="K1295" s="1">
        <f t="shared" si="1352"/>
        <v>0.45513044196421193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0.41824117647058789</v>
      </c>
      <c r="G1297" s="1">
        <f t="shared" si="1367"/>
        <v>1.6975898781412448</v>
      </c>
      <c r="H1297" s="1">
        <f t="shared" si="1367"/>
        <v>1.6957209539888349</v>
      </c>
      <c r="I1297" s="1">
        <f t="shared" si="1367"/>
        <v>1.6919771883868726</v>
      </c>
      <c r="J1297" s="1">
        <f t="shared" si="1367"/>
        <v>1.3425927839853788</v>
      </c>
      <c r="K1297" s="1">
        <f t="shared" si="1367"/>
        <v>1.0179586544047825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1.1728582782407539</v>
      </c>
      <c r="G1298" s="1">
        <f t="shared" si="1367"/>
        <v>2.6813685029233607</v>
      </c>
      <c r="H1298" s="1">
        <f t="shared" si="1367"/>
        <v>2.3210874440886364</v>
      </c>
      <c r="I1298" s="1">
        <f t="shared" si="1367"/>
        <v>2.3038428919862604</v>
      </c>
      <c r="J1298" s="1">
        <f t="shared" si="1367"/>
        <v>2.0846353861858256</v>
      </c>
      <c r="K1298" s="1">
        <f t="shared" si="1367"/>
        <v>1.7752978377001247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0.90048907841220049</v>
      </c>
      <c r="G1299" s="1">
        <f t="shared" si="1367"/>
        <v>1.1933128457560682</v>
      </c>
      <c r="H1299" s="1">
        <f t="shared" si="1367"/>
        <v>1.1892067321102009</v>
      </c>
      <c r="I1299" s="1">
        <f t="shared" si="1367"/>
        <v>1.2590353233194236</v>
      </c>
      <c r="J1299" s="1">
        <f t="shared" si="1367"/>
        <v>1.190486537109279</v>
      </c>
      <c r="K1299" s="1">
        <f t="shared" si="1367"/>
        <v>0.77480643751878087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1.3458064140513839</v>
      </c>
      <c r="G1300" s="1">
        <f t="shared" si="1367"/>
        <v>1.5784515024000747</v>
      </c>
      <c r="H1300" s="1">
        <f t="shared" si="1367"/>
        <v>1.5857648890321214</v>
      </c>
      <c r="I1300" s="1">
        <f t="shared" si="1367"/>
        <v>1.6173678860332534</v>
      </c>
      <c r="J1300" s="1">
        <f t="shared" si="1367"/>
        <v>1.2787559622218376</v>
      </c>
      <c r="K1300" s="1">
        <f t="shared" si="1367"/>
        <v>0.77375716619758361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0.33901850024086039</v>
      </c>
      <c r="G1301" s="1">
        <f t="shared" si="1367"/>
        <v>0.35391427166601075</v>
      </c>
      <c r="H1301" s="1">
        <f t="shared" si="1367"/>
        <v>0.37625792880373699</v>
      </c>
      <c r="I1301" s="1">
        <f t="shared" si="1367"/>
        <v>0.41349735736661514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0.75011786272136149</v>
      </c>
      <c r="G1302" s="1">
        <f t="shared" si="1367"/>
        <v>0.77992546021577935</v>
      </c>
      <c r="H1302" s="1">
        <f t="shared" si="1367"/>
        <v>0.78584783424947646</v>
      </c>
      <c r="I1302" s="1">
        <f t="shared" si="1367"/>
        <v>0.79049175805765537</v>
      </c>
      <c r="J1302" s="1">
        <f t="shared" si="1367"/>
        <v>0.74970210479181443</v>
      </c>
      <c r="K1302" s="1">
        <f t="shared" si="1367"/>
        <v>0.66285284992668003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0.72198389360437043</v>
      </c>
      <c r="G1303" s="1">
        <f t="shared" si="1367"/>
        <v>0.70376338520918924</v>
      </c>
      <c r="H1303" s="1">
        <f t="shared" si="1367"/>
        <v>0.73488536561474549</v>
      </c>
      <c r="I1303" s="1">
        <f t="shared" si="1367"/>
        <v>0.76266154565986188</v>
      </c>
      <c r="J1303" s="1">
        <f t="shared" si="1367"/>
        <v>0.70083900617640837</v>
      </c>
      <c r="K1303" s="1">
        <f t="shared" si="1367"/>
        <v>0.53150393750481073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0.52855449813601341</v>
      </c>
      <c r="G1304" s="1">
        <f t="shared" si="1367"/>
        <v>0.53242274595860217</v>
      </c>
      <c r="H1304" s="1">
        <f t="shared" si="1367"/>
        <v>0.53195811907425794</v>
      </c>
      <c r="I1304" s="1">
        <f t="shared" si="1367"/>
        <v>0.54121666745334729</v>
      </c>
      <c r="J1304" s="1">
        <f t="shared" si="1367"/>
        <v>0.57447797243048238</v>
      </c>
      <c r="K1304" s="1">
        <f t="shared" si="1367"/>
        <v>0.47424722973969813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0.46614199683165902</v>
      </c>
      <c r="G1305" s="1">
        <f t="shared" si="1367"/>
        <v>0.45574507410176646</v>
      </c>
      <c r="H1305" s="1">
        <f t="shared" si="1367"/>
        <v>0.45701560157572341</v>
      </c>
      <c r="I1305" s="1">
        <f t="shared" si="1367"/>
        <v>0.46327132073715721</v>
      </c>
      <c r="J1305" s="1">
        <f t="shared" si="1367"/>
        <v>0.39603792451082021</v>
      </c>
      <c r="K1305" s="1">
        <f t="shared" si="1367"/>
        <v>0.424654373054622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0.56203544748554668</v>
      </c>
      <c r="H1306" s="1">
        <f t="shared" si="1367"/>
        <v>0.58215999554169651</v>
      </c>
      <c r="I1306" s="1">
        <f t="shared" si="1367"/>
        <v>0.60659339845572013</v>
      </c>
      <c r="J1306" s="1">
        <f t="shared" si="1367"/>
        <v>0.61599154453403571</v>
      </c>
      <c r="K1306" s="1">
        <f t="shared" si="1367"/>
        <v>0.63363411468884212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0.45210145766281434</v>
      </c>
      <c r="H1307" s="1">
        <f t="shared" si="1367"/>
        <v>0.4708461478738738</v>
      </c>
      <c r="I1307" s="1">
        <f t="shared" si="1367"/>
        <v>0.49045121286478671</v>
      </c>
      <c r="J1307" s="1">
        <f t="shared" si="1367"/>
        <v>0.49879936357315108</v>
      </c>
      <c r="K1307" s="1">
        <f t="shared" si="1367"/>
        <v>0.51351005664238791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0.42028149632876921</v>
      </c>
      <c r="H1308" s="1">
        <f t="shared" si="1367"/>
        <v>0.43713609968331651</v>
      </c>
      <c r="I1308" s="1">
        <f t="shared" si="1367"/>
        <v>0.45362983662276068</v>
      </c>
      <c r="J1308" s="1">
        <f t="shared" si="1367"/>
        <v>0.46290758594604486</v>
      </c>
      <c r="K1308" s="1">
        <f t="shared" si="1367"/>
        <v>0.47769755593626606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0.39943403925494803</v>
      </c>
      <c r="H1309" s="1">
        <f t="shared" si="1367"/>
        <v>0.41417961549375654</v>
      </c>
      <c r="I1309" s="1">
        <f t="shared" si="1367"/>
        <v>0.43062043870146399</v>
      </c>
      <c r="J1309" s="1">
        <f t="shared" si="1367"/>
        <v>0.43853253940449022</v>
      </c>
      <c r="K1309" s="1">
        <f t="shared" si="1367"/>
        <v>0.45270182613234061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0.61529742822711597</v>
      </c>
      <c r="G1311" s="1">
        <f t="shared" si="1382"/>
        <v>1.5234350298470232</v>
      </c>
      <c r="H1311" s="1">
        <f t="shared" si="1382"/>
        <v>0.43626340606253966</v>
      </c>
      <c r="I1311" s="1">
        <f t="shared" si="1382"/>
        <v>4.0623120286148867E-3</v>
      </c>
      <c r="J1311" s="1">
        <f t="shared" si="1382"/>
        <v>4.1834899872390738E-3</v>
      </c>
      <c r="K1311" s="1">
        <f t="shared" si="1382"/>
        <v>1.7765802594136156E-3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0.63140914055921327</v>
      </c>
      <c r="G1312" s="1">
        <f t="shared" si="1382"/>
        <v>6.9842712022050252E-2</v>
      </c>
      <c r="H1312" s="1">
        <f t="shared" si="1382"/>
        <v>2.5265528070287577E-2</v>
      </c>
      <c r="I1312" s="1">
        <f t="shared" si="1382"/>
        <v>8.8653218389273354E-6</v>
      </c>
      <c r="J1312" s="1">
        <f t="shared" si="1382"/>
        <v>4.8341131868335764E-4</v>
      </c>
      <c r="K1312" s="1">
        <f t="shared" si="1382"/>
        <v>1.5828670909681688E-4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0.46784912316121247</v>
      </c>
      <c r="G1313" s="1">
        <f t="shared" si="1382"/>
        <v>0.10927503985603369</v>
      </c>
      <c r="H1313" s="1">
        <f t="shared" si="1382"/>
        <v>0.10014416289522821</v>
      </c>
      <c r="I1313" s="1">
        <f t="shared" si="1382"/>
        <v>2.0749701640634987E-3</v>
      </c>
      <c r="J1313" s="1">
        <f t="shared" si="1382"/>
        <v>8.0961221457228651E-3</v>
      </c>
      <c r="K1313" s="1">
        <f t="shared" si="1382"/>
        <v>4.8317455506624888E-3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0.68268776373836448</v>
      </c>
      <c r="G1314" s="1">
        <f t="shared" si="1382"/>
        <v>0.29197425935069676</v>
      </c>
      <c r="H1314" s="1">
        <f t="shared" si="1382"/>
        <v>0.27279562373014665</v>
      </c>
      <c r="I1314" s="1">
        <f t="shared" si="1382"/>
        <v>3.5265180674076919E-2</v>
      </c>
      <c r="J1314" s="1">
        <f t="shared" si="1382"/>
        <v>0.20424264864865563</v>
      </c>
      <c r="K1314" s="1">
        <f t="shared" si="1382"/>
        <v>0.1221170060702807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390">G1316+G1322+G1327+G1341</f>
        <v>1.2351504347560114</v>
      </c>
      <c r="H1315" s="3">
        <f t="shared" si="1390"/>
        <v>2.238851290611982</v>
      </c>
      <c r="I1315" s="3">
        <f t="shared" si="1390"/>
        <v>1.1897446007896879</v>
      </c>
      <c r="J1315" s="3">
        <f t="shared" si="1390"/>
        <v>1.2058880668115557</v>
      </c>
      <c r="K1315" s="3">
        <f t="shared" si="1390"/>
        <v>1.1838740714366676</v>
      </c>
      <c r="L1315" s="3">
        <f t="shared" ref="L1315" si="1391">L1316+L1322+L1327+L1341</f>
        <v>1.1575353098443319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392">SUM(G1317:G1321)</f>
        <v>5.2247654996527275E-2</v>
      </c>
      <c r="H1316" s="1">
        <f t="shared" si="1392"/>
        <v>5.91002580499293E-2</v>
      </c>
      <c r="I1316" s="1">
        <f t="shared" si="1392"/>
        <v>1.1897015656974932</v>
      </c>
      <c r="J1316" s="1">
        <f t="shared" si="1392"/>
        <v>1.2001179475128227</v>
      </c>
      <c r="K1316" s="1">
        <f t="shared" si="1392"/>
        <v>1.1789722367002995</v>
      </c>
      <c r="L1316" s="1">
        <f t="shared" ref="L1316" si="1393">SUM(L1317:L1321)</f>
        <v>1.1526239045154945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0.24240710095182366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0.24829222395529263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0.24127494071556438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0.12409706910723052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0.12467930528090876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0.12109388625341283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0.82559477705027007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0.79930152647646768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0.78682413672830287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8.0190004034985142E-3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6.6991809876305458E-3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3.430940818214382E-3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3.9755071324195189E-7</v>
      </c>
      <c r="J1322" s="1">
        <f t="shared" si="1396"/>
        <v>1.1187067488895232E-3</v>
      </c>
      <c r="K1322" s="1">
        <f t="shared" si="1396"/>
        <v>1.317297754662741E-3</v>
      </c>
      <c r="L1322" s="1">
        <f t="shared" ref="L1322" si="1397">SUM(L1323:L1326)</f>
        <v>1.0052597220110513E-3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1.7510346319366248E-4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2.0584269309602583E-4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1.2894872057267663E-4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2.0718933872461391E-4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3.1632929946458346E-4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2.0894319571371683E-4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3.5396024949936979E-4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3.9156079393813198E-4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3.0132260149516544E-4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3.8245369747187707E-4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4.0356496816399968E-4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3.6604520422949254E-4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398">SUM(G1332:G1340)</f>
        <v>1.1814065021744526</v>
      </c>
      <c r="H1327" s="1">
        <f t="shared" si="1398"/>
        <v>2.1501782686417217</v>
      </c>
      <c r="I1327" s="1">
        <f t="shared" si="1398"/>
        <v>4.2637541481464103E-5</v>
      </c>
      <c r="J1327" s="1">
        <f t="shared" si="1398"/>
        <v>2.5407067655416533E-3</v>
      </c>
      <c r="K1327" s="1">
        <f t="shared" si="1398"/>
        <v>2.1244130226248381E-3</v>
      </c>
      <c r="L1327" s="1">
        <f t="shared" ref="L1327" si="1399">SUM(L1332:L1340)</f>
        <v>2.285099463181557E-3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00">IF(G1327-G1329&lt;0,0,G1327-G1329)</f>
        <v>1.1506139601969143</v>
      </c>
      <c r="H1328" s="1">
        <f t="shared" si="1400"/>
        <v>2.0536934695349824</v>
      </c>
      <c r="I1328" s="1">
        <f t="shared" si="1400"/>
        <v>4.0726904136938226E-5</v>
      </c>
      <c r="J1328" s="1">
        <f t="shared" si="1400"/>
        <v>2.3483228098940493E-3</v>
      </c>
      <c r="K1328" s="1">
        <f t="shared" si="1400"/>
        <v>1.8326256451661619E-3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01">SUM(G1330:G1331)</f>
        <v>3.0792541977538317E-2</v>
      </c>
      <c r="H1329" s="1">
        <f t="shared" ref="H1329" si="1402">SUM(H1330:H1331)</f>
        <v>9.6484799106739405E-2</v>
      </c>
      <c r="I1329" s="1">
        <f t="shared" ref="I1329" si="1403">SUM(I1330:I1331)</f>
        <v>1.9106373445258757E-6</v>
      </c>
      <c r="J1329" s="1">
        <f t="shared" ref="J1329" si="1404">SUM(J1330:J1331)</f>
        <v>1.9238395564760415E-4</v>
      </c>
      <c r="K1329" s="1">
        <f t="shared" ref="K1329:L1329" si="1405">SUM(K1330:K1331)</f>
        <v>2.9178737745867624E-4</v>
      </c>
      <c r="L1329" s="1">
        <f t="shared" si="1405"/>
        <v>2.2858031462739343E-3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1.9238395564760415E-4</v>
      </c>
      <c r="K1330" s="1">
        <f>[2]Transport!G$26/SUM([2]Transport!G$22,[2]Transport!G$26)*K1327*(K$34+K$582)/(K$34+K$582+K$38)</f>
        <v>2.8317929905688938E-4</v>
      </c>
      <c r="L1330" s="1">
        <f>[2]Transport!H$26/SUM([2]Transport!H$22,[2]Transport!H$26)*L1327*(L$34+L$582)/(L$34+L$582+L$38)</f>
        <v>2.2379208600957637E-3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8.6080784017868408E-6</v>
      </c>
      <c r="L1331" s="1">
        <f>(L$38+L$718)/([2]Transport!H$22+[2]Transport!H$26)*L1327</f>
        <v>4.7882286178170422E-5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2.8178995949615035E-4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1.4579755027537233E-4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1.0120254849662206E-4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3.0917110132444049E-4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1.8791713277375503E-4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1.8343872280025583E-4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3.6119223493504178E-4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5.8348464039828323E-4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3.9582064422564149E-4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2.7644088542060302E-4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4.4914743878811229E-4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3.4055417684590296E-4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2.7106209084472207E-4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1.6286792098263464E-4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1.1376444715237839E-4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3.3093469428558547E-4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2.079368662649777E-4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2.5984365980113782E-4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3.0651643310754874E-4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2.097738271324053E-4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3.2443048224837048E-4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4.0359936612756141E-4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1.7748764600929732E-4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5.6604478161124776E-4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06">SUM(G1346:G1350)</f>
        <v>1.4962775850315059E-3</v>
      </c>
      <c r="H1341" s="1">
        <f t="shared" si="1406"/>
        <v>2.9572763920331088E-2</v>
      </c>
      <c r="I1341" s="1">
        <f t="shared" si="1406"/>
        <v>0</v>
      </c>
      <c r="J1341" s="1">
        <f t="shared" si="1406"/>
        <v>2.1107057843016462E-3</v>
      </c>
      <c r="K1341" s="1">
        <f t="shared" si="1406"/>
        <v>1.4601239590805084E-3</v>
      </c>
      <c r="L1341" s="1">
        <f t="shared" ref="L1341" si="1407">SUM(L1346:L1350)</f>
        <v>1.6210461436447438E-3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08">IF(G1341-G1343&lt;0,0,G1341-G1343)</f>
        <v>1.3530483891869872E-3</v>
      </c>
      <c r="H1342" s="1">
        <f t="shared" si="1408"/>
        <v>2.9273180960851568E-2</v>
      </c>
      <c r="I1342" s="1">
        <f t="shared" si="1408"/>
        <v>0</v>
      </c>
      <c r="J1342" s="1">
        <f t="shared" si="1408"/>
        <v>0</v>
      </c>
      <c r="K1342" s="1">
        <f t="shared" si="1408"/>
        <v>0</v>
      </c>
      <c r="L1342" s="1">
        <f t="shared" si="1408"/>
        <v>4.4188868372334301E-4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09">SUM(G1344:G1345)</f>
        <v>1.4322919584451867E-4</v>
      </c>
      <c r="H1343" s="1">
        <f t="shared" ref="H1343" si="1410">SUM(H1344:H1345)</f>
        <v>2.9958295947952145E-4</v>
      </c>
      <c r="I1343" s="1">
        <f t="shared" ref="I1343" si="1411">SUM(I1344:I1345)</f>
        <v>0</v>
      </c>
      <c r="J1343" s="1">
        <f t="shared" ref="J1343" si="1412">SUM(J1344:J1345)</f>
        <v>5.2422866810542999E-2</v>
      </c>
      <c r="K1343" s="1">
        <f t="shared" ref="K1343:L1343" si="1413">SUM(K1344:K1345)</f>
        <v>1.8067205193366475E-2</v>
      </c>
      <c r="L1343" s="1">
        <f t="shared" si="1413"/>
        <v>1.1791574599214008E-3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1.3461297555560119E-4</v>
      </c>
      <c r="K1344" s="1">
        <f>[2]Transport!G$27/SUM([2]Transport!G$24,[2]Transport!G$27)*K1341*(K$47+K$614)/(K$47+K$614+K$49)</f>
        <v>3.9271436960678708E-4</v>
      </c>
      <c r="L1344" s="1">
        <f>[2]Transport!H$27/SUM([2]Transport!H$24,[2]Transport!H$27)*L1341*(L$47+L$614)/(L$47+L$614+L$49)</f>
        <v>3.5716484351471222E-4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5.2288253834987398E-2</v>
      </c>
      <c r="K1345" s="1">
        <f>(K$49+K$716)/([2]Transport!G$24+[2]Transport!G$27)*K1341</f>
        <v>1.7674490823759686E-2</v>
      </c>
      <c r="L1345" s="1">
        <f>(L$49+L$716)/([2]Transport!H$24+[2]Transport!H$27)*L1341</f>
        <v>8.2199261640668862E-4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4.6931880497128492E-4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2.6320798624919847E-4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1.9522241703873167E-4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6.7765457970388036E-4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3.1771921987501582E-4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3.6792433906221856E-4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5.4462199900078164E-4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4.7036509598761145E-4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5.3332033442728523E-4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4.1911040062569895E-4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4.0883165696868271E-4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5.2457905311650843E-4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14">SUM(G1352:G1374)</f>
        <v>0.30115612280855802</v>
      </c>
      <c r="H1351" s="3">
        <f t="shared" si="1414"/>
        <v>0.3090821312877528</v>
      </c>
      <c r="I1351" s="3">
        <f t="shared" si="1414"/>
        <v>0.32279375132205251</v>
      </c>
      <c r="J1351" s="3">
        <f t="shared" si="1414"/>
        <v>0.33726066296965046</v>
      </c>
      <c r="K1351" s="3">
        <f t="shared" si="1414"/>
        <v>0.35160370762076337</v>
      </c>
      <c r="L1351" s="3">
        <f t="shared" ref="L1351" si="1415">SUM(L1352:L1374)</f>
        <v>0.37607564024414658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0.11319404537646334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0.11831769298428142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0.12718030958513102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4.1416636561493608E-2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4.3158223966652441E-2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4.6125193144758936E-2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0.18086126459870644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0.18854317567198919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0.20169467430297958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1.1888648690279661E-3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1.0509591026206697E-3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5.8325201422386084E-4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4.2779534827629576E-5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5.2652448369684639E-5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3.6214860109769956E-5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3.6344766821313834E-5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5.7503940732518077E-5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4.1672177729406926E-5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4.1469312349546976E-5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4.8990544547812133E-5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4.1476030437364191E-5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3.0073546372871122E-5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3.3956631014269365E-5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3.3963844519556805E-5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5.3296859553159388E-5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2.9323184760329527E-5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2.0313463283060549E-5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4.1437533691697135E-5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2.6721117337994343E-5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2.6272386396874053E-5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3.3238104566091194E-5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5.6690979480703706E-5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3.9080160898583192E-5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1.7016326996588719E-5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2.9412945228070181E-5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2.2707050941138885E-5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4.0809810176976453E-5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2.6162071899379928E-5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1.8206292495787046E-5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3.4495172100807422E-5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2.295078191069149E-5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2.8903417222130753E-5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2.146902355728652E-5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1.547425818584343E-5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2.4387613682431094E-5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1.8989627727648189E-5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8.7173305048577463E-6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2.8458556443288742E-5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6.6724173999956567E-5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3.9762185601944082E-5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2.9300396389356876E-5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6.7348441765358228E-5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3.3257267641296126E-5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3.8494497274239602E-5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3.5882707214662246E-5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3.2994445628780909E-5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3.784337835377974E-5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1.8476622237557639E-5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1.9085762375618013E-5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2.4917070876448579E-5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21">IFERROR(G1352/G1317,"-")</f>
        <v>3.3737507326839378</v>
      </c>
      <c r="H1376" s="1">
        <f t="shared" si="1421"/>
        <v>2.1484705100107933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0.37869321701871783</v>
      </c>
      <c r="G1377" s="1">
        <f t="shared" si="1423"/>
        <v>0.39242428682035974</v>
      </c>
      <c r="H1377" s="1">
        <f t="shared" si="1423"/>
        <v>0.39346035967577858</v>
      </c>
      <c r="I1377" s="1">
        <f t="shared" si="1423"/>
        <v>0.44726731421791632</v>
      </c>
      <c r="J1377" s="1">
        <f t="shared" si="1423"/>
        <v>0.46695845514426448</v>
      </c>
      <c r="K1377" s="1">
        <f t="shared" si="1423"/>
        <v>0.4765259704854295</v>
      </c>
      <c r="L1377" s="1">
        <f t="shared" ref="L1377" si="1424">IFERROR(L1353/L1318,"-")</f>
        <v>0.52711777364008183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0.27518070496490676</v>
      </c>
      <c r="G1378" s="1">
        <f t="shared" si="1425"/>
        <v>0.27935840978082233</v>
      </c>
      <c r="H1378" s="1">
        <f t="shared" si="1425"/>
        <v>0.28748398189972446</v>
      </c>
      <c r="I1378" s="1">
        <f t="shared" si="1425"/>
        <v>0.32362901013830353</v>
      </c>
      <c r="J1378" s="1">
        <f t="shared" si="1425"/>
        <v>0.3337438737228039</v>
      </c>
      <c r="K1378" s="1">
        <f t="shared" si="1425"/>
        <v>0.34615386947669291</v>
      </c>
      <c r="L1378" s="1">
        <f t="shared" ref="L1378" si="1426">IFERROR(L1354/L1319,"-")</f>
        <v>0.38090439221871925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0.18297040713439891</v>
      </c>
      <c r="G1379" s="1">
        <f t="shared" si="1427"/>
        <v>0.18410376800338413</v>
      </c>
      <c r="H1379" s="1">
        <f t="shared" si="1427"/>
        <v>0.18668402470599649</v>
      </c>
      <c r="I1379" s="1">
        <f t="shared" si="1427"/>
        <v>0.21581379653528857</v>
      </c>
      <c r="J1379" s="1">
        <f t="shared" si="1427"/>
        <v>0.21906784009087049</v>
      </c>
      <c r="K1379" s="1">
        <f t="shared" si="1427"/>
        <v>0.23588491880296705</v>
      </c>
      <c r="L1379" s="1">
        <f t="shared" ref="L1379" si="1428">IFERROR(L1355/L1320,"-")</f>
        <v>0.25634022253263244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0.12198710645807115</v>
      </c>
      <c r="G1380" s="1">
        <f t="shared" si="1429"/>
        <v>0.12398329936238002</v>
      </c>
      <c r="H1380" s="1">
        <f t="shared" si="1429"/>
        <v>0.12739584226793446</v>
      </c>
      <c r="I1380" s="1">
        <f t="shared" si="1429"/>
        <v>0.14412216480923568</v>
      </c>
      <c r="J1380" s="1">
        <f t="shared" si="1429"/>
        <v>0.14825599316708982</v>
      </c>
      <c r="K1380" s="1">
        <f t="shared" si="1429"/>
        <v>0.15687874451536302</v>
      </c>
      <c r="L1380" s="1">
        <f t="shared" ref="L1380" si="1430">IFERROR(L1356/L1321,"-")</f>
        <v>0.1699976901750849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0.23440176174444077</v>
      </c>
      <c r="J1381" s="1">
        <f t="shared" si="1431"/>
        <v>0.24431004417266086</v>
      </c>
      <c r="K1381" s="1">
        <f t="shared" si="1431"/>
        <v>0.25578973719082765</v>
      </c>
      <c r="L1381" s="1">
        <f t="shared" ref="L1381" si="1432">IFERROR(L1357/L1323,"-")</f>
        <v>0.28084699056287993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 t="str">
        <f t="shared" si="1433"/>
        <v>-</v>
      </c>
      <c r="J1382" s="1">
        <f t="shared" si="1433"/>
        <v>0.17541813225062486</v>
      </c>
      <c r="K1382" s="1">
        <f t="shared" si="1433"/>
        <v>0.18178506015676957</v>
      </c>
      <c r="L1382" s="1">
        <f t="shared" ref="L1382" si="1434">IFERROR(L1358/L1324,"-")</f>
        <v>0.19944261686560968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 t="str">
        <f t="shared" si="1435"/>
        <v>-</v>
      </c>
      <c r="J1383" s="1">
        <f t="shared" si="1435"/>
        <v>0.11715810577091598</v>
      </c>
      <c r="K1383" s="1">
        <f t="shared" si="1435"/>
        <v>0.12511606194044242</v>
      </c>
      <c r="L1383" s="1">
        <f t="shared" ref="L1383" si="1436">IFERROR(L1359/L1325,"-")</f>
        <v>0.13764659614499464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 t="str">
        <f t="shared" si="1437"/>
        <v>-</v>
      </c>
      <c r="J1384" s="1">
        <f t="shared" si="1437"/>
        <v>7.8633169378843612E-2</v>
      </c>
      <c r="K1384" s="1">
        <f t="shared" si="1437"/>
        <v>8.4141671584512162E-2</v>
      </c>
      <c r="L1384" s="1">
        <f t="shared" ref="L1384" si="1438">IFERROR(L1360/L1326,"-")</f>
        <v>9.2785929516681021E-2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0.16251369968883839</v>
      </c>
      <c r="H1385" s="1">
        <f t="shared" si="1439"/>
        <v>0.16256266707551151</v>
      </c>
      <c r="I1385" s="1" t="str">
        <f t="shared" si="1439"/>
        <v>-</v>
      </c>
      <c r="J1385" s="1">
        <f t="shared" si="1439"/>
        <v>0.1891368296033539</v>
      </c>
      <c r="K1385" s="1">
        <f t="shared" si="1439"/>
        <v>0.20112261629187816</v>
      </c>
      <c r="L1385" s="1">
        <f t="shared" ref="L1385" si="1440">IFERROR(L1361/L1332,"-")</f>
        <v>0.20072086706135242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0.11649393435744146</v>
      </c>
      <c r="H1386" s="1">
        <f t="shared" si="1441"/>
        <v>0.11843086478236804</v>
      </c>
      <c r="I1386" s="1" t="str">
        <f t="shared" si="1441"/>
        <v>-</v>
      </c>
      <c r="J1386" s="1">
        <f t="shared" si="1441"/>
        <v>0.1340278360887717</v>
      </c>
      <c r="K1386" s="1">
        <f t="shared" si="1441"/>
        <v>0.14219628058164094</v>
      </c>
      <c r="L1386" s="1">
        <f t="shared" ref="L1386" si="1442">IFERROR(L1362/L1333,"-")</f>
        <v>0.14322159463289402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7.8235828164578816E-2</v>
      </c>
      <c r="H1387" s="1">
        <f t="shared" si="1443"/>
        <v>7.9191224430262483E-2</v>
      </c>
      <c r="I1387" s="1" t="str">
        <f t="shared" si="1443"/>
        <v>-</v>
      </c>
      <c r="J1387" s="1">
        <f t="shared" si="1443"/>
        <v>9.2023308784777352E-2</v>
      </c>
      <c r="K1387" s="1">
        <f t="shared" si="1443"/>
        <v>9.7159334720459428E-2</v>
      </c>
      <c r="L1387" s="1">
        <f t="shared" ref="L1387" si="1444">IFERROR(L1363/L1334,"-")</f>
        <v>9.873199255444888E-2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5.2751439830497703E-2</v>
      </c>
      <c r="H1388" s="1">
        <f t="shared" si="1445"/>
        <v>5.3934173675754309E-2</v>
      </c>
      <c r="I1388" s="1" t="str">
        <f t="shared" si="1445"/>
        <v>-</v>
      </c>
      <c r="J1388" s="1">
        <f t="shared" si="1445"/>
        <v>6.1555030004691556E-2</v>
      </c>
      <c r="K1388" s="1">
        <f t="shared" si="1445"/>
        <v>6.5486169324336041E-2</v>
      </c>
      <c r="L1388" s="1">
        <f t="shared" ref="L1388" si="1446">IFERROR(L1364/L1335,"-")</f>
        <v>6.6676765357699827E-2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7">IFERROR(G1365/G1336,"-")</f>
        <v>11.189596541502658</v>
      </c>
      <c r="H1389" s="1">
        <f t="shared" si="1447"/>
        <v>7.020970281426429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0.12391916748597495</v>
      </c>
      <c r="G1390" s="1">
        <f t="shared" si="1449"/>
        <v>0.12839429160356777</v>
      </c>
      <c r="H1390" s="1">
        <f t="shared" si="1449"/>
        <v>0.13505471585635892</v>
      </c>
      <c r="I1390" s="1">
        <f t="shared" si="1449"/>
        <v>0.12391916748597491</v>
      </c>
      <c r="J1390" s="1">
        <f t="shared" si="1449"/>
        <v>0.15055521061539495</v>
      </c>
      <c r="K1390" s="1">
        <f t="shared" si="1449"/>
        <v>0.16063367016374813</v>
      </c>
      <c r="L1390" s="1">
        <f t="shared" ref="L1390" si="1450">IFERROR(L1366/L1337,"-")</f>
        <v>0.16003499293062246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8.7465847585616638E-2</v>
      </c>
      <c r="G1391" s="1">
        <f t="shared" si="1451"/>
        <v>8.7741028393343704E-2</v>
      </c>
      <c r="H1391" s="1">
        <f t="shared" si="1451"/>
        <v>9.0879681332469722E-2</v>
      </c>
      <c r="I1391" s="1" t="str">
        <f t="shared" si="1451"/>
        <v>-</v>
      </c>
      <c r="J1391" s="1">
        <f t="shared" si="1451"/>
        <v>0.10423558694948815</v>
      </c>
      <c r="K1391" s="1">
        <f t="shared" si="1451"/>
        <v>0.11037379913884483</v>
      </c>
      <c r="L1391" s="1">
        <f t="shared" ref="L1391" si="1452">IFERROR(L1367/L1338,"-")</f>
        <v>0.11123387518575964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5.7949527986548524E-2</v>
      </c>
      <c r="G1392" s="1">
        <f t="shared" si="1453"/>
        <v>5.816262883544538E-2</v>
      </c>
      <c r="H1392" s="1">
        <f t="shared" si="1453"/>
        <v>6.0251766553410475E-2</v>
      </c>
      <c r="I1392" s="1" t="str">
        <f t="shared" si="1453"/>
        <v>-</v>
      </c>
      <c r="J1392" s="1">
        <f t="shared" si="1453"/>
        <v>7.0041998530478766E-2</v>
      </c>
      <c r="K1392" s="1">
        <f t="shared" si="1453"/>
        <v>7.3766391152678773E-2</v>
      </c>
      <c r="L1392" s="1">
        <f t="shared" ref="L1392" si="1454">IFERROR(L1368/L1339,"-")</f>
        <v>7.5170537347230379E-2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3.8646481387947428E-2</v>
      </c>
      <c r="G1393" s="1">
        <f t="shared" si="1455"/>
        <v>3.8907657093172177E-2</v>
      </c>
      <c r="H1393" s="1">
        <f t="shared" si="1455"/>
        <v>3.9244779603342966E-2</v>
      </c>
      <c r="I1393" s="1" t="str">
        <f t="shared" si="1455"/>
        <v>-</v>
      </c>
      <c r="J1393" s="1">
        <f t="shared" si="1455"/>
        <v>4.7050687690243641E-2</v>
      </c>
      <c r="K1393" s="1">
        <f t="shared" si="1455"/>
        <v>4.9115139565269278E-2</v>
      </c>
      <c r="L1393" s="1">
        <f t="shared" ref="L1393" si="1456">IFERROR(L1369/L1340,"-")</f>
        <v>5.0276157236679039E-2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57">IFERROR(G1370/G1346,"-")</f>
        <v>11.186996076539067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0.12023751974847215</v>
      </c>
      <c r="H1395" s="1">
        <f t="shared" si="1459"/>
        <v>0.12276645409379064</v>
      </c>
      <c r="I1395" s="1" t="str">
        <f t="shared" si="1459"/>
        <v>-</v>
      </c>
      <c r="J1395" s="1">
        <f t="shared" si="1459"/>
        <v>0.14217238536614585</v>
      </c>
      <c r="K1395" s="1">
        <f t="shared" si="1459"/>
        <v>0.15106754991962243</v>
      </c>
      <c r="L1395" s="1">
        <f t="shared" ref="L1395" si="1460">IFERROR(L1371/L1347,"-")</f>
        <v>0.15008725347122276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8.4998076233608846E-2</v>
      </c>
      <c r="H1396" s="1">
        <f t="shared" si="1461"/>
        <v>8.7855633737424998E-2</v>
      </c>
      <c r="I1396" s="1" t="str">
        <f t="shared" si="1461"/>
        <v>-</v>
      </c>
      <c r="J1396" s="1">
        <f t="shared" si="1461"/>
        <v>9.9384618332820779E-2</v>
      </c>
      <c r="K1396" s="1">
        <f t="shared" si="1461"/>
        <v>0.10467502612646112</v>
      </c>
      <c r="L1396" s="1">
        <f t="shared" ref="L1396" si="1462">IFERROR(L1372/L1348,"-")</f>
        <v>0.10462612332838876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5.6422133461237166E-2</v>
      </c>
      <c r="H1397" s="1">
        <f t="shared" si="1463"/>
        <v>5.9308621683801348E-2</v>
      </c>
      <c r="I1397" s="1" t="str">
        <f t="shared" si="1463"/>
        <v>-</v>
      </c>
      <c r="J1397" s="1">
        <f t="shared" si="1463"/>
        <v>6.5885526623045476E-2</v>
      </c>
      <c r="K1397" s="1">
        <f t="shared" si="1463"/>
        <v>7.0146458379322263E-2</v>
      </c>
      <c r="L1397" s="1">
        <f t="shared" ref="L1397" si="1464">IFERROR(L1373/L1349,"-")</f>
        <v>7.0958063870597526E-2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3.7689157759834377E-2</v>
      </c>
      <c r="H1398" s="1">
        <f t="shared" si="1465"/>
        <v>3.8892664314784609E-2</v>
      </c>
      <c r="I1398" s="1" t="str">
        <f t="shared" si="1465"/>
        <v>-</v>
      </c>
      <c r="J1398" s="1">
        <f t="shared" si="1465"/>
        <v>4.4085334580037841E-2</v>
      </c>
      <c r="K1398" s="1">
        <f t="shared" si="1465"/>
        <v>4.6683670528674392E-2</v>
      </c>
      <c r="L1398" s="1">
        <f t="shared" ref="L1398" si="1466">IFERROR(L1374/L1350,"-")</f>
        <v>4.7499172390542486E-2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67">G1400+G1406+G1411+G1425</f>
        <v>0.82866899958268303</v>
      </c>
      <c r="H1399" s="3">
        <f t="shared" ref="H1399" si="1468">H1400+H1406+H1411+H1425</f>
        <v>1.0202559439373862</v>
      </c>
      <c r="I1399" s="3">
        <f t="shared" ref="I1399" si="1469">I1400+I1406+I1411+I1425</f>
        <v>0.37862700407373517</v>
      </c>
      <c r="J1399" s="3">
        <f t="shared" ref="J1399" si="1470">J1400+J1406+J1411+J1425</f>
        <v>0.37299299522716239</v>
      </c>
      <c r="K1399" s="3">
        <f t="shared" ref="K1399:L1399" si="1471">K1400+K1406+K1411+K1425</f>
        <v>0.36607869797737508</v>
      </c>
      <c r="L1399" s="3">
        <f t="shared" si="1471"/>
        <v>0.3182830135870599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72">SUM(G1401:G1405)</f>
        <v>1.0020459960967829E-2</v>
      </c>
      <c r="H1400" s="1">
        <f t="shared" ref="H1400" si="1473">SUM(H1401:H1405)</f>
        <v>1.1382598793153039E-2</v>
      </c>
      <c r="I1400" s="1">
        <f t="shared" ref="I1400" si="1474">SUM(I1401:I1405)</f>
        <v>0.37862528604404544</v>
      </c>
      <c r="J1400" s="1">
        <f t="shared" ref="J1400" si="1475">SUM(J1401:J1405)</f>
        <v>0.36686123269667942</v>
      </c>
      <c r="K1400" s="1">
        <f t="shared" ref="K1400:L1400" si="1476">SUM(K1401:K1405)</f>
        <v>0.35861181087226163</v>
      </c>
      <c r="L1400" s="1">
        <f t="shared" si="1476"/>
        <v>0.31437044394444058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0.13681826955277068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0.13328477866815522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0.11873191056492823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0.17081897647343602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0.16632559587930651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0.14673546012307273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5.5364529836380072E-2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5.2385313829717874E-2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4.6495409291661072E-2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3.8594568340926511E-3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6.6161224950819645E-3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2.4076639647785396E-3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0</v>
      </c>
      <c r="J1406" s="1">
        <f t="shared" ref="J1406" si="1482">SUM(J1407:J1410)</f>
        <v>8.3037068503821428E-4</v>
      </c>
      <c r="K1406" s="1">
        <f t="shared" ref="K1406:L1406" si="1483">SUM(K1407:K1410)</f>
        <v>9.796580981285179E-4</v>
      </c>
      <c r="L1406" s="1">
        <f t="shared" si="1483"/>
        <v>6.3676379854615936E-4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1.2112454168524649E-4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1.4642625091901111E-4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1.137211477996742E-4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1.9255269622068291E-4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2.9463597709505982E-4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1.8003881745862712E-4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2.4036556677823126E-4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2.2383174485032705E-4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1.390659238823085E-4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2.7632788035405364E-4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3.1476412526411986E-4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2.0393790940554957E-4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84">SUM(G1416:G1424)</f>
        <v>0.81760793224851358</v>
      </c>
      <c r="H1411" s="1">
        <f t="shared" si="1484"/>
        <v>1.0067307692866114</v>
      </c>
      <c r="I1411" s="1">
        <f t="shared" si="1484"/>
        <v>1.7180296897570299E-6</v>
      </c>
      <c r="J1411" s="1">
        <f t="shared" si="1484"/>
        <v>3.89073917472824E-3</v>
      </c>
      <c r="K1411" s="1">
        <f t="shared" si="1484"/>
        <v>4.8595131981710752E-3</v>
      </c>
      <c r="L1411" s="1">
        <f t="shared" ref="L1411" si="1485">SUM(L1416:L1424)</f>
        <v>2.4782019047078978E-3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86">IF(G1411-G1413&lt;0,0,G1411-G1413)</f>
        <v>0.79629754794929719</v>
      </c>
      <c r="H1412" s="1">
        <f t="shared" si="1486"/>
        <v>0.96155580986775724</v>
      </c>
      <c r="I1412" s="1">
        <f t="shared" si="1486"/>
        <v>1.6410428004993317E-6</v>
      </c>
      <c r="J1412" s="1">
        <f t="shared" si="1486"/>
        <v>3.5961298939646892E-3</v>
      </c>
      <c r="K1412" s="1">
        <f t="shared" si="1486"/>
        <v>4.1920607787407855E-3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487">SUM(G1414:G1415)</f>
        <v>2.1310384299216428E-2</v>
      </c>
      <c r="H1413" s="1">
        <f t="shared" ref="H1413" si="1488">SUM(H1414:H1415)</f>
        <v>4.5174959418854181E-2</v>
      </c>
      <c r="I1413" s="1">
        <f t="shared" ref="I1413" si="1489">SUM(I1414:I1415)</f>
        <v>7.6986889257698095E-8</v>
      </c>
      <c r="J1413" s="1">
        <f t="shared" ref="J1413" si="1490">SUM(J1414:J1415)</f>
        <v>2.9460928076355068E-4</v>
      </c>
      <c r="K1413" s="1">
        <f t="shared" ref="K1413:L1413" si="1491">SUM(K1414:K1415)</f>
        <v>6.6745241943028946E-4</v>
      </c>
      <c r="L1413" s="1">
        <f t="shared" si="1491"/>
        <v>2.4789650525742983E-3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2.9460928076355068E-4</v>
      </c>
      <c r="K1414" s="1">
        <f>[2]Transport!G$26/SUM([2]Transport!G$22,[2]Transport!G$26)*K1411*(K$34+K$582)/(K$34+K$582+K$38)</f>
        <v>6.4776177069161345E-4</v>
      </c>
      <c r="L1414" s="1">
        <f>[2]Transport!H$26/SUM([2]Transport!H$22,[2]Transport!H$26)*L1411*(L$34+L$582)/(L$34+L$582+L$38)</f>
        <v>2.4270364714685565E-3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1.9690648738675951E-5</v>
      </c>
      <c r="L1415" s="1">
        <f>(L$38+L$718)/([2]Transport!H$22+[2]Transport!H$26)*L1411</f>
        <v>5.1928581105741822E-5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6.6962125423052717E-4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5.9959318932652575E-4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3.8641108401647279E-4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5.2536026231956364E-4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1.0194278250379978E-3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5.0970369232086407E-4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4.2089424421144756E-4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2.0659385164105919E-4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7.3671877878665331E-5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3.8960190071782238E-4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4.6646373756278599E-4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9.6003778359811455E-5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7.6089010721935293E-4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8.0029391677241372E-4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5.1904307965538066E-4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6.1813928474721504E-4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1.3152223433577658E-3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7.0843760115707661E-4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1.8978619045774346E-4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1.8510350547531633E-4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7.8543168425970934E-5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3.164459308245677E-4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2.6681482899721065E-4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1.0638762289365571E-4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492">SUM(G1430:G1434)</f>
        <v>1.0406073732016493E-3</v>
      </c>
      <c r="H1425" s="1">
        <f t="shared" ref="H1425" si="1493">SUM(H1430:H1434)</f>
        <v>2.1425758576217348E-3</v>
      </c>
      <c r="I1425" s="1">
        <f t="shared" ref="I1425" si="1494">SUM(I1430:I1434)</f>
        <v>0</v>
      </c>
      <c r="J1425" s="1">
        <f t="shared" ref="J1425" si="1495">SUM(J1430:J1434)</f>
        <v>1.4106526707164924E-3</v>
      </c>
      <c r="K1425" s="1">
        <f t="shared" ref="K1425:L1425" si="1496">SUM(K1430:K1434)</f>
        <v>1.6277158088138666E-3</v>
      </c>
      <c r="L1425" s="1">
        <f t="shared" si="1496"/>
        <v>7.9760393936528177E-4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497">IF(G1425-G1427&lt;0,0,G1425-G1427)</f>
        <v>9.409966066269359E-4</v>
      </c>
      <c r="H1426" s="1">
        <f t="shared" si="1497"/>
        <v>2.1208707772963071E-3</v>
      </c>
      <c r="I1426" s="1">
        <f t="shared" si="1497"/>
        <v>0</v>
      </c>
      <c r="J1426" s="1">
        <f t="shared" si="1497"/>
        <v>0</v>
      </c>
      <c r="K1426" s="1">
        <f t="shared" si="1497"/>
        <v>0</v>
      </c>
      <c r="L1426" s="1">
        <f t="shared" si="1497"/>
        <v>2.1742265405611926E-4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498">SUM(G1428:G1429)</f>
        <v>9.9610766574713365E-5</v>
      </c>
      <c r="H1427" s="1">
        <f t="shared" ref="H1427" si="1499">SUM(H1428:H1429)</f>
        <v>2.1705080325427587E-5</v>
      </c>
      <c r="I1427" s="1">
        <f t="shared" ref="I1427" si="1500">SUM(I1428:I1429)</f>
        <v>0</v>
      </c>
      <c r="J1427" s="1">
        <f t="shared" ref="J1427" si="1501">SUM(J1428:J1429)</f>
        <v>3.5035890659377192E-2</v>
      </c>
      <c r="K1427" s="1">
        <f t="shared" ref="K1427:L1427" si="1502">SUM(K1428:K1429)</f>
        <v>2.0140944425599341E-2</v>
      </c>
      <c r="L1427" s="1">
        <f t="shared" si="1502"/>
        <v>5.8018128530916251E-4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8.9966188036686006E-5</v>
      </c>
      <c r="K1428" s="1">
        <f>[2]Transport!G$27/SUM([2]Transport!G$24,[2]Transport!G$27)*K1425*(K$47+K$614)/(K$47+K$614+K$49)</f>
        <v>4.3778980803786221E-4</v>
      </c>
      <c r="L1428" s="1">
        <f>[2]Transport!H$27/SUM([2]Transport!H$24,[2]Transport!H$27)*L1425*(L$47+L$614)/(L$47+L$614+L$49)</f>
        <v>1.7573595132190769E-4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3.4945924471340505E-2</v>
      </c>
      <c r="K1429" s="1">
        <f>(K$49+K$716)/([2]Transport!G$24+[2]Transport!G$27)*K1425</f>
        <v>1.9703154617561478E-2</v>
      </c>
      <c r="L1429" s="1">
        <f>(L$49+L$716)/([2]Transport!H$24+[2]Transport!H$27)*L1425</f>
        <v>4.0444533398725481E-4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3.2053329040577366E-4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3.3561658790631543E-4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2.1661604796104517E-4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5.1194357809920626E-4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6.5593957647691007E-4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3.6215998597064462E-4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2.1728897319340666E-4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2.305475269723799E-4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8.2793123007199199E-5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3.6088682901810594E-4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4.0561211745826096E-4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1.3603478242639287E-4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03">SUM(G1436:G1458)</f>
        <v>0.1316410792675316</v>
      </c>
      <c r="H1435" s="3">
        <f t="shared" ref="H1435" si="1504">SUM(H1436:H1458)</f>
        <v>0.13268148360649634</v>
      </c>
      <c r="I1435" s="3">
        <f t="shared" ref="I1435" si="1505">SUM(I1436:I1458)</f>
        <v>0.13440863161754635</v>
      </c>
      <c r="J1435" s="3">
        <f t="shared" ref="J1435" si="1506">SUM(J1436:J1458)</f>
        <v>0.13488815681498098</v>
      </c>
      <c r="K1435" s="3">
        <f t="shared" ref="K1435:L1435" si="1507">SUM(K1436:K1458)</f>
        <v>0.1351095723459228</v>
      </c>
      <c r="L1435" s="3">
        <f t="shared" si="1507"/>
        <v>0.13133571856809517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6.3976048572229535E-2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6.3560761911028357E-2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6.2561285362608368E-2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5.7392428369179294E-2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5.7320161266682386E-2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5.5872479541483833E-2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1.2228921826138854E-2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1.2258653874124533E-2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1.1960903385825176E-2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5.8283113272464054E-4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1.0431374131596918E-3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4.1163681434440712E-4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2.9510303775729693E-5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3.7221203742573859E-5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3.1575862918389821E-5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3.3796238932791304E-5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5.3844301390833746E-5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3.5978310920416915E-5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2.8108877533504401E-5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2.8221992961121905E-5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1.9420360036131795E-5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2.1828878479475353E-5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2.6560687536541954E-5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1.9091505221401126E-5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1.2717197337288138E-4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1.2194872459507217E-4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7.8016970823308862E-5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6.9753186555423827E-5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1.4845997751250351E-4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7.4146805976881065E-5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3.8312673709548281E-5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2.0159101082542267E-5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7.2737712981886431E-6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2.4109553974059976E-5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3.0657130223820342E-5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6.4012214031497762E-6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1.1631270916408959E-4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1.2975003592367829E-4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8.3409349882073211E-5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6.5199440934677981E-5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1.4845831682812173E-4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7.9707902796556155E-5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1.3291096211110366E-5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1.3755473571487275E-5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5.9041321755342536E-6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1.4770225538359094E-5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1.3192597952390747E-5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5.3487608566379503E-6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4.5057822710568209E-5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5.0549160327782585E-5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3.265249540718565E-5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5.0441161376412877E-5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6.9030057590172236E-5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3.8149634825547663E-5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1.4322845590285942E-5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1.6117267711229837E-5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5.8748397103910746E-6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1.5939926849704094E-5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1.8931851977997458E-5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6.4615395815811656E-6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0.37869321701871866</v>
      </c>
      <c r="G1461" s="1">
        <f t="shared" si="1515"/>
        <v>0.39093847838955337</v>
      </c>
      <c r="H1461" s="1">
        <f t="shared" si="1515"/>
        <v>0.39392281954432651</v>
      </c>
      <c r="I1461" s="1">
        <f t="shared" si="1515"/>
        <v>0.44729952526125627</v>
      </c>
      <c r="J1461" s="1">
        <f t="shared" si="1515"/>
        <v>0.46759872626187565</v>
      </c>
      <c r="K1461" s="1">
        <f t="shared" si="1515"/>
        <v>0.47687937472048697</v>
      </c>
      <c r="L1461" s="1">
        <f t="shared" ref="L1461" si="1516">IFERROR(L1437/L1402,"-")</f>
        <v>0.52691214236291517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0.27518070496490726</v>
      </c>
      <c r="G1462" s="1">
        <f t="shared" si="1517"/>
        <v>0.27808861231315707</v>
      </c>
      <c r="H1462" s="1">
        <f t="shared" si="1517"/>
        <v>0.27962421068242294</v>
      </c>
      <c r="I1462" s="1">
        <f t="shared" si="1517"/>
        <v>0.3243007582409802</v>
      </c>
      <c r="J1462" s="1">
        <f t="shared" si="1517"/>
        <v>0.33598391439902092</v>
      </c>
      <c r="K1462" s="1">
        <f t="shared" si="1517"/>
        <v>0.34462621921569142</v>
      </c>
      <c r="L1462" s="1">
        <f t="shared" ref="L1462" si="1518">IFERROR(L1438/L1403,"-")</f>
        <v>0.38077012533045124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0.18501622946950105</v>
      </c>
      <c r="H1463" s="1">
        <f t="shared" si="1519"/>
        <v>0.18780509587584579</v>
      </c>
      <c r="I1463" s="1">
        <f t="shared" si="1519"/>
        <v>0.21583768061035952</v>
      </c>
      <c r="J1463" s="1">
        <f t="shared" si="1519"/>
        <v>0.22088008084380445</v>
      </c>
      <c r="K1463" s="1">
        <f t="shared" si="1519"/>
        <v>0.23400936212718215</v>
      </c>
      <c r="L1463" s="1">
        <f t="shared" ref="L1463" si="1520">IFERROR(L1439/L1404,"-")</f>
        <v>0.25724912562433033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0.12643429100140419</v>
      </c>
      <c r="H1464" s="1">
        <f t="shared" si="1521"/>
        <v>0.1293361822157775</v>
      </c>
      <c r="I1464" s="1">
        <f t="shared" si="1521"/>
        <v>0.14062267667862027</v>
      </c>
      <c r="J1464" s="1">
        <f t="shared" si="1521"/>
        <v>0.15101377156914431</v>
      </c>
      <c r="K1464" s="1">
        <f t="shared" si="1521"/>
        <v>0.15766597639857766</v>
      </c>
      <c r="L1464" s="1">
        <f t="shared" ref="L1464" si="1522">IFERROR(L1440/L1405,"-")</f>
        <v>0.17096937960039207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 t="str">
        <f t="shared" si="1523"/>
        <v>-</v>
      </c>
      <c r="J1465" s="1">
        <f t="shared" si="1523"/>
        <v>0.24363604076550391</v>
      </c>
      <c r="K1465" s="1">
        <f t="shared" si="1523"/>
        <v>0.25419761490144988</v>
      </c>
      <c r="L1465" s="1">
        <f t="shared" ref="L1465" si="1524">IFERROR(L1441/L1407,"-")</f>
        <v>0.27766043105731197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 t="str">
        <f t="shared" si="1525"/>
        <v>-</v>
      </c>
      <c r="J1466" s="1">
        <f t="shared" si="1525"/>
        <v>0.17551683043720009</v>
      </c>
      <c r="K1466" s="1">
        <f t="shared" si="1525"/>
        <v>0.18274856289346395</v>
      </c>
      <c r="L1466" s="1">
        <f t="shared" ref="L1466" si="1526">IFERROR(L1442/L1408,"-")</f>
        <v>0.19983640988246729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 t="str">
        <f t="shared" si="1527"/>
        <v>-</v>
      </c>
      <c r="J1467" s="1">
        <f t="shared" si="1527"/>
        <v>0.11694219729666407</v>
      </c>
      <c r="K1467" s="1">
        <f t="shared" si="1527"/>
        <v>0.12608574793532315</v>
      </c>
      <c r="L1467" s="1">
        <f t="shared" ref="L1467" si="1528">IFERROR(L1443/L1409,"-")</f>
        <v>0.1396485889136094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 t="str">
        <f t="shared" si="1529"/>
        <v>-</v>
      </c>
      <c r="J1468" s="1">
        <f t="shared" si="1529"/>
        <v>7.8996294009516618E-2</v>
      </c>
      <c r="K1468" s="1">
        <f t="shared" si="1529"/>
        <v>8.4382829568823231E-2</v>
      </c>
      <c r="L1468" s="1">
        <f t="shared" ref="L1468" si="1530">IFERROR(L1444/L1410,"-")</f>
        <v>9.3614302887825948E-2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0.163131934407891</v>
      </c>
      <c r="I1469" s="1" t="str">
        <f t="shared" si="1531"/>
        <v>-</v>
      </c>
      <c r="J1469" s="1">
        <f t="shared" si="1531"/>
        <v>0.18991627366878727</v>
      </c>
      <c r="K1469" s="1">
        <f t="shared" si="1531"/>
        <v>0.20338577349760636</v>
      </c>
      <c r="L1469" s="1">
        <f t="shared" ref="L1469" si="1532">IFERROR(L1445/L1416,"-")</f>
        <v>0.20190148277419231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0.11649393435744142</v>
      </c>
      <c r="H1470" s="1">
        <f t="shared" si="1533"/>
        <v>0.1190900986774391</v>
      </c>
      <c r="I1470" s="1" t="str">
        <f t="shared" si="1533"/>
        <v>-</v>
      </c>
      <c r="J1470" s="1">
        <f t="shared" si="1533"/>
        <v>0.13277210241872975</v>
      </c>
      <c r="K1470" s="1">
        <f t="shared" si="1533"/>
        <v>0.14563068994803027</v>
      </c>
      <c r="L1470" s="1">
        <f t="shared" ref="L1470" si="1534">IFERROR(L1446/L1417,"-")</f>
        <v>0.14547041171953065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7.8235828164578858E-2</v>
      </c>
      <c r="H1471" s="1">
        <f t="shared" si="1535"/>
        <v>7.9893000467375533E-2</v>
      </c>
      <c r="I1471" s="1">
        <f t="shared" si="1535"/>
        <v>7.9481860886297384E-2</v>
      </c>
      <c r="J1471" s="1">
        <f t="shared" si="1535"/>
        <v>9.102684162699283E-2</v>
      </c>
      <c r="K1471" s="1">
        <f t="shared" si="1535"/>
        <v>9.7578417375010482E-2</v>
      </c>
      <c r="L1471" s="1">
        <f t="shared" ref="L1471" si="1536">IFERROR(L1447/L1418,"-")</f>
        <v>9.8731992554448755E-2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5.2751439830497765E-2</v>
      </c>
      <c r="H1472" s="1">
        <f t="shared" si="1537"/>
        <v>5.391248825741507E-2</v>
      </c>
      <c r="I1472" s="1" t="str">
        <f t="shared" si="1537"/>
        <v>-</v>
      </c>
      <c r="J1472" s="1">
        <f t="shared" si="1537"/>
        <v>6.1882536839885295E-2</v>
      </c>
      <c r="K1472" s="1">
        <f t="shared" si="1537"/>
        <v>6.5722429751988803E-2</v>
      </c>
      <c r="L1472" s="1">
        <f t="shared" ref="L1472" si="1538">IFERROR(L1448/L1419,"-")</f>
        <v>6.667676535769991E-2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7.9797266512003135</v>
      </c>
      <c r="H1473" s="1">
        <f t="shared" si="1539"/>
        <v>5.0239422367072937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0.12391916748597481</v>
      </c>
      <c r="G1474" s="1">
        <f t="shared" si="1541"/>
        <v>0.12655516414469573</v>
      </c>
      <c r="H1474" s="1">
        <f t="shared" si="1541"/>
        <v>0.1282043030406563</v>
      </c>
      <c r="I1474" s="1" t="str">
        <f t="shared" si="1541"/>
        <v>-</v>
      </c>
      <c r="J1474" s="1">
        <f t="shared" si="1541"/>
        <v>0.15286400501269551</v>
      </c>
      <c r="K1474" s="1">
        <f t="shared" si="1541"/>
        <v>0.16212797973894433</v>
      </c>
      <c r="L1474" s="1">
        <f t="shared" ref="L1474" si="1542">IFERROR(L1450/L1421,"-")</f>
        <v>0.16069831802295284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8.7465847585616777E-2</v>
      </c>
      <c r="G1475" s="1">
        <f t="shared" si="1543"/>
        <v>8.7818723189884082E-2</v>
      </c>
      <c r="H1475" s="1">
        <f t="shared" si="1543"/>
        <v>8.7768173567447524E-2</v>
      </c>
      <c r="I1475" s="1" t="str">
        <f t="shared" si="1543"/>
        <v>-</v>
      </c>
      <c r="J1475" s="1">
        <f t="shared" si="1543"/>
        <v>0.10547694110938276</v>
      </c>
      <c r="K1475" s="1">
        <f t="shared" si="1543"/>
        <v>0.11287697291479043</v>
      </c>
      <c r="L1475" s="1">
        <f t="shared" ref="L1475" si="1544">IFERROR(L1451/L1422,"-")</f>
        <v>0.11251224196227144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5.7949527986548635E-2</v>
      </c>
      <c r="G1476" s="1">
        <f t="shared" si="1545"/>
        <v>5.8177916378305425E-2</v>
      </c>
      <c r="H1476" s="1">
        <f t="shared" si="1545"/>
        <v>5.8153197484512385E-2</v>
      </c>
      <c r="I1476" s="1" t="str">
        <f t="shared" si="1545"/>
        <v>-</v>
      </c>
      <c r="J1476" s="1">
        <f t="shared" si="1545"/>
        <v>7.0031945838913257E-2</v>
      </c>
      <c r="K1476" s="1">
        <f t="shared" si="1545"/>
        <v>7.4312334259502053E-2</v>
      </c>
      <c r="L1476" s="1">
        <f t="shared" ref="L1476" si="1546">IFERROR(L1452/L1423,"-")</f>
        <v>7.5170537347230379E-2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3.8646481387947525E-2</v>
      </c>
      <c r="G1477" s="1">
        <f t="shared" si="1547"/>
        <v>3.89639218943717E-2</v>
      </c>
      <c r="H1477" s="1">
        <f t="shared" si="1547"/>
        <v>3.9346313067143153E-2</v>
      </c>
      <c r="I1477" s="1" t="str">
        <f t="shared" si="1547"/>
        <v>-</v>
      </c>
      <c r="J1477" s="1">
        <f t="shared" si="1547"/>
        <v>4.6675353037001002E-2</v>
      </c>
      <c r="K1477" s="1">
        <f t="shared" si="1547"/>
        <v>4.9444770374920448E-2</v>
      </c>
      <c r="L1477" s="1">
        <f t="shared" ref="L1477" si="1548">IFERROR(L1453/L1424,"-")</f>
        <v>5.0276157236679053E-2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49">IFERROR(G1454/G1430,"-")</f>
        <v>7.9767976048237523</v>
      </c>
      <c r="H1478" s="1">
        <f t="shared" si="1549"/>
        <v>5.0166196207658693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</v>
      </c>
      <c r="H1479" s="1">
        <f t="shared" si="1551"/>
        <v>0.1222785899510259</v>
      </c>
      <c r="I1479" s="1" t="str">
        <f t="shared" si="1551"/>
        <v>-</v>
      </c>
      <c r="J1479" s="1">
        <f t="shared" si="1551"/>
        <v>0.14057142911280143</v>
      </c>
      <c r="K1479" s="1">
        <f t="shared" si="1551"/>
        <v>0.15061579835229408</v>
      </c>
      <c r="L1479" s="1">
        <f t="shared" ref="L1479" si="1552">IFERROR(L1455/L1431,"-")</f>
        <v>0.15073904133389815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8.4998076233608819E-2</v>
      </c>
      <c r="H1480" s="1">
        <f t="shared" si="1553"/>
        <v>8.744465475970721E-2</v>
      </c>
      <c r="I1480" s="1" t="str">
        <f t="shared" si="1553"/>
        <v>-</v>
      </c>
      <c r="J1480" s="1">
        <f t="shared" si="1553"/>
        <v>9.8528751085609295E-2</v>
      </c>
      <c r="K1480" s="1">
        <f t="shared" si="1553"/>
        <v>0.10523843973699029</v>
      </c>
      <c r="L1480" s="1">
        <f t="shared" ref="L1480" si="1554">IFERROR(L1456/L1432,"-")</f>
        <v>0.10533917689250169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5.6422133461237145E-2</v>
      </c>
      <c r="H1481" s="1">
        <f t="shared" si="1555"/>
        <v>5.8135914278712182E-2</v>
      </c>
      <c r="I1481" s="1" t="str">
        <f t="shared" si="1555"/>
        <v>-</v>
      </c>
      <c r="J1481" s="1">
        <f t="shared" si="1555"/>
        <v>6.5916117968569554E-2</v>
      </c>
      <c r="K1481" s="1">
        <f t="shared" si="1555"/>
        <v>6.9908655811175627E-2</v>
      </c>
      <c r="L1481" s="1">
        <f t="shared" ref="L1481" si="1556">IFERROR(L1457/L1433,"-")</f>
        <v>7.0958063870597485E-2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3.7689157759834377E-2</v>
      </c>
      <c r="H1482" s="1">
        <f t="shared" si="1557"/>
        <v>3.884643720425187E-2</v>
      </c>
      <c r="I1482" s="1" t="str">
        <f t="shared" si="1557"/>
        <v>-</v>
      </c>
      <c r="J1482" s="1">
        <f t="shared" si="1557"/>
        <v>4.4168768622210863E-2</v>
      </c>
      <c r="K1482" s="1">
        <f t="shared" si="1557"/>
        <v>4.6674769226897214E-2</v>
      </c>
      <c r="L1482" s="1">
        <f t="shared" ref="L1482" si="1558">IFERROR(L1458/L1434,"-")</f>
        <v>4.7499172390542417E-2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82">SUM(G1498,G1503,G1508)</f>
        <v>2.1601335405463229</v>
      </c>
      <c r="H1497" s="3">
        <f t="shared" si="1582"/>
        <v>1.8787363387846221</v>
      </c>
      <c r="I1497" s="3">
        <f t="shared" si="1582"/>
        <v>1.493777756094576</v>
      </c>
      <c r="J1497" s="3">
        <f t="shared" si="1582"/>
        <v>1.0997221995488928</v>
      </c>
      <c r="K1497" s="3">
        <f t="shared" si="1582"/>
        <v>0.91544550430856964</v>
      </c>
      <c r="L1497" s="3">
        <f t="shared" ref="L1497" si="1583">SUM(L1498,L1503,L1508)</f>
        <v>0.39192237116908379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85">SUM(G1499:G1502)</f>
        <v>3.2922341397748607E-3</v>
      </c>
      <c r="H1498" s="1">
        <f t="shared" si="1585"/>
        <v>3.5277128450142336E-3</v>
      </c>
      <c r="I1498" s="1">
        <f t="shared" si="1585"/>
        <v>2.9295098299796235E-3</v>
      </c>
      <c r="J1498" s="1">
        <f t="shared" si="1585"/>
        <v>4.2319934904045578E-2</v>
      </c>
      <c r="K1498" s="1">
        <f t="shared" si="1585"/>
        <v>5.4227156645485705E-2</v>
      </c>
      <c r="L1498" s="1">
        <f t="shared" ref="L1498" si="1586">SUM(L1499:L1502)</f>
        <v>0.12488993490621339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1.999781403359004E-2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3.1879546100840039E-2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0.11044929180183138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7.3703775892814067E-3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6.7625401305580384E-3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4.8390931637313627E-3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7.1720681278249904E-3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6.5287627572710597E-3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3.964224151918716E-3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7.7796751533491387E-3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9.0563076568165625E-3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5.6373257887319325E-3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1.7799903517597636E-4</v>
      </c>
      <c r="J1503" s="1">
        <f t="shared" si="1590"/>
        <v>1.0921238202849624E-2</v>
      </c>
      <c r="K1503" s="1">
        <f t="shared" si="1590"/>
        <v>1.486480441264237E-2</v>
      </c>
      <c r="L1503" s="1">
        <f t="shared" ref="L1503" si="1591">SUM(L1504:L1507)</f>
        <v>1.3640580223073085E-2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3.9591166698939037E-3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5.0568049964726672E-3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4.150164818962257E-3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3.0208617616616688E-3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3.9616104607331478E-3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3.0601503390742298E-3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2.4050057701157641E-3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3.511479203243956E-3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3.5613182817497186E-3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1.5362540011782879E-3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2.3349097521926003E-3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2.8689467832868809E-3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595">SUM(G1513:G1517)</f>
        <v>2.1568413064065481</v>
      </c>
      <c r="H1508" s="1">
        <f t="shared" si="1595"/>
        <v>1.8752086259396079</v>
      </c>
      <c r="I1508" s="1">
        <f t="shared" si="1595"/>
        <v>1.4906702472294204</v>
      </c>
      <c r="J1508" s="1">
        <f t="shared" si="1595"/>
        <v>1.0464810264419977</v>
      </c>
      <c r="K1508" s="1">
        <f t="shared" si="1595"/>
        <v>0.84635354325044154</v>
      </c>
      <c r="L1508" s="1">
        <f t="shared" ref="L1508" si="1596">SUM(L1513:L1517)</f>
        <v>0.2533918560397973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597">IF(G1508-G1510&lt;0,0,G1508-G1510)</f>
        <v>2.038762569084331</v>
      </c>
      <c r="H1509" s="1">
        <f t="shared" si="1597"/>
        <v>1.7725583681924257</v>
      </c>
      <c r="I1509" s="1">
        <f t="shared" si="1597"/>
        <v>1.4090579416210622</v>
      </c>
      <c r="J1509" s="1">
        <f t="shared" si="1597"/>
        <v>0.986136798763392</v>
      </c>
      <c r="K1509" s="1">
        <f t="shared" si="1597"/>
        <v>0.78858607794583135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00">SUM(G1511:G1512)</f>
        <v>0.11807873732221735</v>
      </c>
      <c r="H1510" s="1">
        <f t="shared" ref="H1510" si="1601">SUM(H1511:H1512)</f>
        <v>0.10265025774718209</v>
      </c>
      <c r="I1510" s="1">
        <f t="shared" ref="I1510" si="1602">SUM(I1511:I1512)</f>
        <v>8.1612305608358152E-2</v>
      </c>
      <c r="J1510" s="1">
        <f t="shared" ref="J1510" si="1603">SUM(J1511:J1512)</f>
        <v>6.0344227678605707E-2</v>
      </c>
      <c r="K1510" s="1">
        <f t="shared" ref="K1510:L1510" si="1604">SUM(K1511:K1512)</f>
        <v>5.7767465304610244E-2</v>
      </c>
      <c r="L1510" s="1">
        <f t="shared" si="1604"/>
        <v>0.25396440068866871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6.0344227678605707E-2</v>
      </c>
      <c r="K1511" s="1">
        <f>[2]Transport!G$25/SUM([2]Transport!G$21,[2]Transport!G$25)*K1508*(K$35+K$600)/(K$35+K$600+K$39)</f>
        <v>4.8290167297553671E-2</v>
      </c>
      <c r="L1511" s="1">
        <f>[2]Transport!H$25/SUM([2]Transport!H$21,[2]Transport!H$25)*L1508*(L$35+L$600)/(L$35+L$600+L$39)</f>
        <v>0.21513444084534708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9.4772980070565761E-3</v>
      </c>
      <c r="L1512" s="1">
        <f>(L$39+L$719)/([2]Transport!H$21+[2]Transport!H$25)*L1508</f>
        <v>3.8829959843321632E-2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0.64031745270850693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0.61966673492796998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0.21541391301150092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3.736607112928543E-2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2.019104508554629E-2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1.0324145490708604E-2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0.21872096328973559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6.9450990236737245E-2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1.0343611637339732E-2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0.15007653931446979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0.13704477300018802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1.7310185900248069E-2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07">SUM(G1519:G1531)</f>
        <v>1.9513607252574001</v>
      </c>
      <c r="H1518" s="3">
        <f t="shared" si="1607"/>
        <v>1.955453688525199</v>
      </c>
      <c r="I1518" s="3">
        <f t="shared" si="1607"/>
        <v>1.9617773488268146</v>
      </c>
      <c r="J1518" s="3">
        <f t="shared" si="1607"/>
        <v>1.9668991119266492</v>
      </c>
      <c r="K1518" s="3">
        <f t="shared" si="1607"/>
        <v>1.9664268646747562</v>
      </c>
      <c r="L1518" s="3">
        <f t="shared" ref="L1518" si="1608">SUM(L1519:L1531)</f>
        <v>1.9109235512258635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0.22926306736359611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0.36929130027791979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1.3129204933253389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4.7563836775969377E-2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4.423677229007926E-2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3.2166136666683227E-2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2.9872894281097653E-2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2.751691525883606E-2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1.7203085032710102E-2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2.9832861943949986E-2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3.4950248582762564E-2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2.235926759231039E-2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1.8553989833645639E-2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2.3987547956393171E-2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2.0227743551742287E-2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8.2310259636775053E-3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1.0896661252383146E-2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8.6061560268218228E-3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4.2699719841119256E-3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6.2810837348077804E-3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6.4965058035084356E-3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2.4232621305664971E-3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3.7166356395256679E-3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4.6439904921137956E-3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1.2923069476183726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1.2771418246098931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0.45335610510048879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4.2596889552352794E-2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2.384569169797774E-2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1.2529272325347965E-2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0.1602034199626374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5.1454008891645753E-2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8.2172916248104237E-3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0.10178094451667176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9.3108174482532197E-2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1.2197503683987088E-2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11.098927012431879</v>
      </c>
      <c r="G1533" s="1">
        <f t="shared" si="1612"/>
        <v>11.110680828840779</v>
      </c>
      <c r="H1533" s="1">
        <f t="shared" si="1612"/>
        <v>11.115822786618411</v>
      </c>
      <c r="I1533" s="1">
        <f t="shared" si="1612"/>
        <v>11.138668875314718</v>
      </c>
      <c r="J1533" s="1">
        <f t="shared" si="1612"/>
        <v>11.464406408545766</v>
      </c>
      <c r="K1533" s="1">
        <f t="shared" si="1612"/>
        <v>11.583957284391474</v>
      </c>
      <c r="L1533" s="1">
        <f t="shared" ref="L1533" si="1613">IFERROR(L1519/L1499,"-")</f>
        <v>11.887088381526128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6.2845243629359953</v>
      </c>
      <c r="G1534" s="1">
        <f t="shared" si="1612"/>
        <v>6.2908073347975186</v>
      </c>
      <c r="H1534" s="1">
        <f t="shared" si="1612"/>
        <v>6.2986448643832285</v>
      </c>
      <c r="I1534" s="1">
        <f t="shared" si="1612"/>
        <v>6.3175502485417363</v>
      </c>
      <c r="J1534" s="1">
        <f t="shared" si="1612"/>
        <v>6.4533785684386809</v>
      </c>
      <c r="K1534" s="1">
        <f t="shared" si="1612"/>
        <v>6.541443220452857</v>
      </c>
      <c r="L1534" s="1">
        <f t="shared" ref="L1534" si="1614">IFERROR(L1520/L1500,"-")</f>
        <v>6.6471414329788043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4.1004682149723637</v>
      </c>
      <c r="H1535" s="1">
        <f t="shared" si="1612"/>
        <v>4.1117924440268583</v>
      </c>
      <c r="I1535" s="1">
        <f t="shared" si="1612"/>
        <v>4.130320202530724</v>
      </c>
      <c r="J1535" s="1">
        <f t="shared" si="1612"/>
        <v>4.165171572367222</v>
      </c>
      <c r="K1535" s="1">
        <f t="shared" si="1612"/>
        <v>4.2147212698440555</v>
      </c>
      <c r="L1535" s="1">
        <f t="shared" ref="L1535" si="1615">IFERROR(L1521/L1501,"-")</f>
        <v>4.3395843356596453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3.7650534829600404</v>
      </c>
      <c r="G1536" s="1">
        <f t="shared" si="1612"/>
        <v>3.775960490770744</v>
      </c>
      <c r="H1536" s="1">
        <f t="shared" si="1612"/>
        <v>3.7900371929078718</v>
      </c>
      <c r="I1536" s="1">
        <f t="shared" si="1612"/>
        <v>3.8079574472465532</v>
      </c>
      <c r="J1536" s="1">
        <f t="shared" si="1612"/>
        <v>3.8347182055676172</v>
      </c>
      <c r="K1536" s="1">
        <f t="shared" si="1612"/>
        <v>3.8592161294847327</v>
      </c>
      <c r="L1536" s="1">
        <f t="shared" ref="L1536" si="1616">IFERROR(L1522/L1502,"-")</f>
        <v>3.9662897675707889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4.6391179485367839</v>
      </c>
      <c r="J1537" s="1">
        <f t="shared" si="1617"/>
        <v>4.6863963304579368</v>
      </c>
      <c r="K1537" s="1">
        <f t="shared" si="1617"/>
        <v>4.7436173578228722</v>
      </c>
      <c r="L1537" s="1">
        <f t="shared" ref="L1537" si="1618">IFERROR(L1523/L1504,"-")</f>
        <v>4.8739615013170026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2.7008868509993613</v>
      </c>
      <c r="J1538" s="1">
        <f t="shared" si="1617"/>
        <v>2.7247277807078172</v>
      </c>
      <c r="K1538" s="1">
        <f t="shared" si="1617"/>
        <v>2.7505635297536486</v>
      </c>
      <c r="L1538" s="1">
        <f t="shared" ref="L1538" si="1619">IFERROR(L1524/L1505,"-")</f>
        <v>2.812331118812089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1.7606485351727312</v>
      </c>
      <c r="J1539" s="1">
        <f t="shared" si="1617"/>
        <v>1.7754518667563912</v>
      </c>
      <c r="K1539" s="1">
        <f t="shared" si="1617"/>
        <v>1.7887287297630079</v>
      </c>
      <c r="L1539" s="1">
        <f t="shared" ref="L1539" si="1620">IFERROR(L1525/L1506,"-")</f>
        <v>1.8241856777588057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1.5620411785777211</v>
      </c>
      <c r="J1540" s="1">
        <f t="shared" si="1617"/>
        <v>1.5773837716340429</v>
      </c>
      <c r="K1540" s="1">
        <f t="shared" si="1617"/>
        <v>1.5917684338915266</v>
      </c>
      <c r="L1540" s="1">
        <f t="shared" ref="L1540" si="1621">IFERROR(L1526/L1507,"-")</f>
        <v>1.6187091789807586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0.77116510534577731</v>
      </c>
      <c r="G1541" s="1">
        <f t="shared" si="1622"/>
        <v>0.78723832996731913</v>
      </c>
      <c r="H1541" s="1">
        <f t="shared" si="1622"/>
        <v>0.81134816689963296</v>
      </c>
      <c r="I1541" s="1">
        <f t="shared" si="1622"/>
        <v>0.85153122845348861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1.9078836334110914</v>
      </c>
      <c r="G1542" s="1">
        <f t="shared" si="1622"/>
        <v>1.9208642893896253</v>
      </c>
      <c r="H1542" s="1">
        <f t="shared" si="1622"/>
        <v>1.9366612512603016</v>
      </c>
      <c r="I1542" s="1">
        <f t="shared" si="1622"/>
        <v>1.9723710785063693</v>
      </c>
      <c r="J1542" s="1">
        <f t="shared" si="1622"/>
        <v>2.0182285242296407</v>
      </c>
      <c r="K1542" s="1">
        <f t="shared" si="1622"/>
        <v>2.06101401386077</v>
      </c>
      <c r="L1542" s="1">
        <f t="shared" ref="L1542" si="1624">IFERROR(L1528/L1514,"-")</f>
        <v>2.1045813557840352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1.102762984747321</v>
      </c>
      <c r="G1543" s="1">
        <f t="shared" si="1622"/>
        <v>1.1043023896302169</v>
      </c>
      <c r="H1543" s="1">
        <f t="shared" si="1622"/>
        <v>1.1043418562863239</v>
      </c>
      <c r="I1543" s="1">
        <f t="shared" si="1622"/>
        <v>1.1047333868133651</v>
      </c>
      <c r="J1543" s="1">
        <f t="shared" si="1622"/>
        <v>1.1399884511531571</v>
      </c>
      <c r="K1543" s="1">
        <f t="shared" si="1622"/>
        <v>1.1810033406862936</v>
      </c>
      <c r="L1543" s="1">
        <f t="shared" ref="L1543" si="1625">IFERROR(L1529/L1515,"-")</f>
        <v>1.2135892831638129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0.72942698043637044</v>
      </c>
      <c r="G1544" s="1">
        <f t="shared" si="1622"/>
        <v>0.73017519250276863</v>
      </c>
      <c r="H1544" s="1">
        <f t="shared" si="1622"/>
        <v>0.73018945813520475</v>
      </c>
      <c r="I1544" s="1">
        <f t="shared" si="1622"/>
        <v>0.73022069155763158</v>
      </c>
      <c r="J1544" s="1">
        <f t="shared" si="1622"/>
        <v>0.73245571687803379</v>
      </c>
      <c r="K1544" s="1">
        <f t="shared" si="1622"/>
        <v>0.7408678942698258</v>
      </c>
      <c r="L1544" s="1">
        <f t="shared" ref="L1544" si="1626">IFERROR(L1530/L1516,"-")</f>
        <v>0.7944315692544528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0.67580166525687346</v>
      </c>
      <c r="G1545" s="1">
        <f t="shared" si="1622"/>
        <v>0.67641703785572327</v>
      </c>
      <c r="H1545" s="1">
        <f t="shared" si="1622"/>
        <v>0.6764309171050279</v>
      </c>
      <c r="I1545" s="1">
        <f t="shared" si="1622"/>
        <v>0.67645375916058958</v>
      </c>
      <c r="J1545" s="1">
        <f t="shared" si="1622"/>
        <v>0.67819357363645205</v>
      </c>
      <c r="K1545" s="1">
        <f t="shared" si="1622"/>
        <v>0.67939967679325097</v>
      </c>
      <c r="L1545" s="1">
        <f t="shared" ref="L1545" si="1627">IFERROR(L1531/L1517,"-")</f>
        <v>0.70464313637511466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28">G1547+G1550+G1552+G1559+G1567</f>
        <v>15.598596711279653</v>
      </c>
      <c r="H1546" s="3">
        <f t="shared" si="1628"/>
        <v>13.991480536147877</v>
      </c>
      <c r="I1546" s="3">
        <f t="shared" si="1628"/>
        <v>11.304650607363683</v>
      </c>
      <c r="J1546" s="3">
        <f t="shared" si="1628"/>
        <v>8.2667649542107053</v>
      </c>
      <c r="K1546" s="3">
        <f t="shared" si="1628"/>
        <v>7.3349095076934931</v>
      </c>
      <c r="L1546" s="3">
        <f t="shared" ref="L1546" si="1629">L1547+L1550+L1552+L1559+L1567</f>
        <v>7.9200840879435193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32">SUM(G1548:G1549)</f>
        <v>0.11419088686153037</v>
      </c>
      <c r="H1547" s="1">
        <f t="shared" si="1632"/>
        <v>0.14404128100125044</v>
      </c>
      <c r="I1547" s="1">
        <f t="shared" si="1632"/>
        <v>1.7102927997286288</v>
      </c>
      <c r="J1547" s="1">
        <f t="shared" si="1632"/>
        <v>5.2245369905833394</v>
      </c>
      <c r="K1547" s="1">
        <f t="shared" si="1632"/>
        <v>7.3167143164355926</v>
      </c>
      <c r="L1547" s="1">
        <f t="shared" ref="L1547" si="1633">SUM(L1548:L1549)</f>
        <v>7.9195522017562103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5.2245369905833394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7.3167143164355926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7.9195522017562103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6.4249998262830025E-5</v>
      </c>
      <c r="H1550" s="1">
        <f t="shared" si="1635"/>
        <v>9.7651575056517857E-5</v>
      </c>
      <c r="I1550" s="1">
        <f t="shared" si="1635"/>
        <v>8.327910432525534E-6</v>
      </c>
      <c r="J1550" s="1">
        <f t="shared" si="1635"/>
        <v>6.802103616063487E-4</v>
      </c>
      <c r="K1550" s="1">
        <f t="shared" si="1635"/>
        <v>5.5632291508900798E-4</v>
      </c>
      <c r="L1550" s="1">
        <f t="shared" si="1635"/>
        <v>5.3188618730885611E-4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6.802103616063487E-4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5.5632291508900798E-4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5.3188618730885611E-4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1.3229585049975059</v>
      </c>
      <c r="G1552" s="1">
        <f t="shared" ref="G1552:K1552" si="1636">SUM(G1557:G1558)</f>
        <v>2.3458591954299575</v>
      </c>
      <c r="H1552" s="1">
        <f t="shared" si="1636"/>
        <v>1.3120562450197877</v>
      </c>
      <c r="I1552" s="1">
        <f t="shared" si="1636"/>
        <v>1.6352425061999956</v>
      </c>
      <c r="J1552" s="1">
        <f t="shared" si="1636"/>
        <v>1.0047306364487987</v>
      </c>
      <c r="K1552" s="1">
        <f t="shared" si="1636"/>
        <v>5.7171085866543373E-3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1.2505378889999061</v>
      </c>
      <c r="G1553" s="1">
        <f t="shared" ref="G1553:L1553" si="1638">IF(G1552-G1554&lt;0,0,G1552-G1554)</f>
        <v>2.2174324581872544</v>
      </c>
      <c r="H1553" s="1">
        <f t="shared" si="1638"/>
        <v>1.2402333502938232</v>
      </c>
      <c r="I1553" s="1">
        <f t="shared" si="1638"/>
        <v>1.5457150527556041</v>
      </c>
      <c r="J1553" s="1">
        <f t="shared" si="1638"/>
        <v>0.94679390109519579</v>
      </c>
      <c r="K1553" s="1">
        <f t="shared" si="1638"/>
        <v>5.3268900136288601E-3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7.2420615997599719E-2</v>
      </c>
      <c r="G1554" s="1">
        <f t="shared" ref="G1554:K1554" si="1639">SUM(G1555:G1556)</f>
        <v>0.12842673724270301</v>
      </c>
      <c r="H1554" s="1">
        <f t="shared" si="1639"/>
        <v>7.1822894725964551E-2</v>
      </c>
      <c r="I1554" s="1">
        <f t="shared" si="1639"/>
        <v>8.9527453444391517E-2</v>
      </c>
      <c r="J1554" s="1">
        <f t="shared" si="1639"/>
        <v>5.7936735353602879E-2</v>
      </c>
      <c r="K1554" s="1">
        <f t="shared" si="1639"/>
        <v>3.9021857302547712E-4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5.7936735353602879E-2</v>
      </c>
      <c r="K1555" s="1">
        <f>[2]Transport!G$25/SUM([2]Transport!G$21,[2]Transport!G$25)*K1552*(K$35+K$600)/(K$35+K$600+K$39)</f>
        <v>3.2619953246432458E-4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6.4019040561152539E-5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1.0047306364487987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5.7171085866543373E-3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15.232765635283531</v>
      </c>
      <c r="G1559" s="1">
        <f t="shared" ref="G1559:K1559" si="1641">SUM(G1564:G1566)</f>
        <v>13.115772175244087</v>
      </c>
      <c r="H1559" s="1">
        <f t="shared" si="1641"/>
        <v>12.503786090218654</v>
      </c>
      <c r="I1559" s="1">
        <f t="shared" si="1641"/>
        <v>7.9590030486076753</v>
      </c>
      <c r="J1559" s="1">
        <f t="shared" si="1641"/>
        <v>2.0312027085326561</v>
      </c>
      <c r="K1559" s="1">
        <f t="shared" si="1641"/>
        <v>1.1109723201180543E-2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14.853097805054837</v>
      </c>
      <c r="G1560" s="1">
        <f t="shared" ref="G1560:L1560" si="1643">IF(G1559-G1561&lt;0,0,G1559-G1561)</f>
        <v>12.773918660361032</v>
      </c>
      <c r="H1560" s="1">
        <f t="shared" si="1643"/>
        <v>11.942704571266043</v>
      </c>
      <c r="I1560" s="1">
        <f t="shared" si="1643"/>
        <v>7.6023509546665649</v>
      </c>
      <c r="J1560" s="1">
        <f t="shared" si="1643"/>
        <v>1.8773987288331997</v>
      </c>
      <c r="K1560" s="1">
        <f t="shared" si="1643"/>
        <v>9.5838066479299912E-3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0.37966783022869471</v>
      </c>
      <c r="G1561" s="1">
        <f t="shared" ref="G1561:K1561" si="1644">SUM(G1562:G1563)</f>
        <v>0.34185351488305532</v>
      </c>
      <c r="H1561" s="1">
        <f t="shared" si="1644"/>
        <v>0.5610815189526096</v>
      </c>
      <c r="I1561" s="1">
        <f t="shared" si="1644"/>
        <v>0.35665209394111019</v>
      </c>
      <c r="J1561" s="1">
        <f t="shared" si="1644"/>
        <v>0.15380397969945636</v>
      </c>
      <c r="K1561" s="1">
        <f t="shared" si="1644"/>
        <v>1.5259165532505519E-3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0.15380397969945636</v>
      </c>
      <c r="K1562" s="1">
        <f>[2]Transport!G$26/SUM([2]Transport!G$22,[2]Transport!G$26)*K1559*(K$34+K$582)/(K$34+K$582+K$38)</f>
        <v>1.4809001805775246E-3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4.5016372673027445E-5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0.17140129062742207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6.0907966364858899E-3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1.859801417905234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5.0189265646946521E-3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2.5442636069214691E-2</v>
      </c>
      <c r="G1567" s="1">
        <f t="shared" ref="G1567:K1567" si="1646">G1572</f>
        <v>2.2710203745814981E-2</v>
      </c>
      <c r="H1567" s="1">
        <f t="shared" si="1646"/>
        <v>3.149926833312789E-2</v>
      </c>
      <c r="I1567" s="1">
        <f t="shared" si="1646"/>
        <v>1.0392491695151445E-4</v>
      </c>
      <c r="J1567" s="1">
        <f t="shared" si="1646"/>
        <v>5.6144082843039064E-3</v>
      </c>
      <c r="K1567" s="1">
        <f t="shared" si="1646"/>
        <v>8.1203655497698876E-4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2.3522490536130796E-2</v>
      </c>
      <c r="G1568" s="1">
        <f t="shared" ref="G1568:L1568" si="1648">IF(G1567-G1569&lt;0,0,G1567-G1569)</f>
        <v>2.0536299483318282E-2</v>
      </c>
      <c r="H1568" s="1">
        <f t="shared" si="1648"/>
        <v>3.1180169176413954E-2</v>
      </c>
      <c r="I1568" s="1">
        <f t="shared" si="1648"/>
        <v>1.0171101430933275E-4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1.9201455330838961E-3</v>
      </c>
      <c r="G1569" s="1">
        <f t="shared" ref="G1569:K1569" si="1649">SUM(G1570:G1571)</f>
        <v>2.1739042624966975E-3</v>
      </c>
      <c r="H1569" s="1">
        <f t="shared" si="1649"/>
        <v>3.1909915671393815E-4</v>
      </c>
      <c r="I1569" s="1">
        <f t="shared" si="1649"/>
        <v>2.2139026421817065E-6</v>
      </c>
      <c r="J1569" s="1">
        <f t="shared" si="1649"/>
        <v>0.13944310945518804</v>
      </c>
      <c r="K1569" s="1">
        <f t="shared" si="1649"/>
        <v>1.0047935294838025E-2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3.580661079129147E-4</v>
      </c>
      <c r="K1570" s="1">
        <f>[2]Transport!G$27/SUM([2]Transport!G$24,[2]Transport!G$27)*K1567*(K$47+K$614)/(K$47+K$614+K$49)</f>
        <v>2.1840503458780088E-4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0.13908504334727512</v>
      </c>
      <c r="K1571" s="1">
        <f>(K$49+K$716)/([2]Transport!G$24+[2]Transport!G$27)*K1567</f>
        <v>9.8295302602502237E-3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5.6144082843039064E-3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8.1203655497698876E-4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51">SUM(G1574:G1582)</f>
        <v>4.7700762698269692</v>
      </c>
      <c r="H1573" s="3">
        <f t="shared" si="1651"/>
        <v>4.7104816417122732</v>
      </c>
      <c r="I1573" s="3">
        <f t="shared" si="1651"/>
        <v>4.6522237540301568</v>
      </c>
      <c r="J1573" s="3">
        <f t="shared" si="1651"/>
        <v>4.8304041938656104</v>
      </c>
      <c r="K1573" s="3">
        <f t="shared" si="1651"/>
        <v>4.9922763529389824</v>
      </c>
      <c r="L1573" s="3">
        <f t="shared" ref="L1573" si="1652">SUM(L1574:L1582)</f>
        <v>5.3963615850395046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3.5597778280374626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4.9852986866925351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5.3960468433106614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3.602730363195609E-4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3.1301959255607164E-4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3.1474172884293333E-4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0.35289115176138469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2.0080178315456036E-3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5.8638869144537087E-2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2.0837499277017797E-3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0.8569362221287572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2.3125587108839612E-3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1.7998497571487674E-3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2.6032018375957166E-4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53">IFERROR(G1574/G1548,"-")</f>
        <v>0.69564643130450488</v>
      </c>
      <c r="H1584" s="1">
        <f t="shared" si="1653"/>
        <v>0.70528179819816994</v>
      </c>
      <c r="I1584" s="1">
        <f t="shared" si="1653"/>
        <v>0.70528179819816939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55">IFERROR(G1575/G1549,"-")</f>
        <v>0.68135756995377073</v>
      </c>
      <c r="H1585" s="1">
        <f t="shared" si="1655"/>
        <v>0.68135756995377406</v>
      </c>
      <c r="I1585" s="1">
        <f t="shared" si="1655"/>
        <v>0.68135756995377328</v>
      </c>
      <c r="J1585" s="1">
        <f t="shared" si="1655"/>
        <v>0.68135756995377306</v>
      </c>
      <c r="K1585" s="1">
        <f t="shared" si="1655"/>
        <v>0.68135756995377283</v>
      </c>
      <c r="L1585" s="1">
        <f t="shared" ref="L1585" si="1656">IFERROR(L1575/L1549,"-")</f>
        <v>0.68135756995377261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0.46510343171505408</v>
      </c>
      <c r="H1586" s="1">
        <f t="shared" si="1657"/>
        <v>0.47377409418701866</v>
      </c>
      <c r="I1586" s="1">
        <f t="shared" si="1657"/>
        <v>0.49668222889838126</v>
      </c>
      <c r="J1586" s="1">
        <f t="shared" si="1657"/>
        <v>0.52964943884235927</v>
      </c>
      <c r="K1586" s="1">
        <f t="shared" si="1657"/>
        <v>0.56265809670268674</v>
      </c>
      <c r="L1586" s="1">
        <f t="shared" ref="L1586" si="1658">IFERROR(L1576/L1551,"-")</f>
        <v>0.59174638551041903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59">IFERROR(G1577/G1557,"-")</f>
        <v>0.2801703405158007</v>
      </c>
      <c r="H1587" s="1">
        <f t="shared" si="1659"/>
        <v>0.28405096708428701</v>
      </c>
      <c r="I1587" s="1">
        <f t="shared" si="1659"/>
        <v>0.28405096708428679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61">IFERROR(G1578/G1558,"-")</f>
        <v>0.35122961215622034</v>
      </c>
      <c r="H1588" s="1">
        <f t="shared" si="1661"/>
        <v>0.35122961215622106</v>
      </c>
      <c r="I1588" s="1">
        <f t="shared" si="1661"/>
        <v>0.35122961215622095</v>
      </c>
      <c r="J1588" s="1">
        <f t="shared" si="1661"/>
        <v>0.35122961215622106</v>
      </c>
      <c r="K1588" s="1">
        <f t="shared" si="1661"/>
        <v>0.351229612156221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63">IFERROR(G1579/G1564,"-")</f>
        <v>0.26793746277611213</v>
      </c>
      <c r="H1589" s="1">
        <f t="shared" si="1663"/>
        <v>0.28128870255135002</v>
      </c>
      <c r="I1589" s="1">
        <f t="shared" si="1663"/>
        <v>0.28128870255134991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65">IFERROR(G1580/G1565,"-")</f>
        <v>0.34211451343153226</v>
      </c>
      <c r="H1590" s="1">
        <f t="shared" si="1665"/>
        <v>0.3421145134315321</v>
      </c>
      <c r="I1590" s="1">
        <f t="shared" si="1665"/>
        <v>0.34211451343153099</v>
      </c>
      <c r="J1590" s="1">
        <f t="shared" si="1665"/>
        <v>0.34211451343153187</v>
      </c>
      <c r="K1590" s="1">
        <f t="shared" si="1665"/>
        <v>0.34211451343153165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0.46076759264650791</v>
      </c>
      <c r="H1591" s="1">
        <f t="shared" si="1667"/>
        <v>0.46076759264650774</v>
      </c>
      <c r="I1591" s="1">
        <f t="shared" si="1667"/>
        <v>0.46076759264650774</v>
      </c>
      <c r="J1591" s="1">
        <f t="shared" si="1667"/>
        <v>0.46076759264650818</v>
      </c>
      <c r="K1591" s="1">
        <f t="shared" si="1667"/>
        <v>0.46076759264650757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69">IFERROR(G1582/G1572,"-")</f>
        <v>0.3205769274351804</v>
      </c>
      <c r="H1592" s="1">
        <f t="shared" si="1669"/>
        <v>0.32057692743517985</v>
      </c>
      <c r="I1592" s="1">
        <f t="shared" si="1669"/>
        <v>0.3205769274351804</v>
      </c>
      <c r="J1592" s="1">
        <f t="shared" si="1669"/>
        <v>0.32057692743518007</v>
      </c>
      <c r="K1592" s="1">
        <f t="shared" si="1669"/>
        <v>0.32057692743517996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71">G1594+G1597+G1599+G1606+G1614</f>
        <v>22.488679283423398</v>
      </c>
      <c r="H1593" s="3">
        <f t="shared" ref="H1593" si="1672">H1594+H1597+H1599+H1606+H1614</f>
        <v>20.358146048586583</v>
      </c>
      <c r="I1593" s="3">
        <f t="shared" ref="I1593" si="1673">I1594+I1597+I1599+I1606+I1614</f>
        <v>16.583015418065116</v>
      </c>
      <c r="J1593" s="3">
        <f t="shared" ref="J1593" si="1674">J1594+J1597+J1599+J1606+J1614</f>
        <v>13.516273184212816</v>
      </c>
      <c r="K1593" s="3">
        <f t="shared" ref="K1593:L1593" si="1675">K1594+K1597+K1599+K1606+K1614</f>
        <v>12.970578394870381</v>
      </c>
      <c r="L1593" s="3">
        <f t="shared" si="1675"/>
        <v>8.2403976912741932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78">SUM(G1595:G1596)</f>
        <v>2.5542473404346608E-2</v>
      </c>
      <c r="H1594" s="1">
        <f t="shared" ref="H1594" si="1679">SUM(H1595:H1596)</f>
        <v>2.5462091461601909E-2</v>
      </c>
      <c r="I1594" s="1">
        <f t="shared" ref="I1594" si="1680">SUM(I1595:I1596)</f>
        <v>7.5730667997680346E-3</v>
      </c>
      <c r="J1594" s="1">
        <f t="shared" ref="J1594" si="1681">SUM(J1595:J1596)</f>
        <v>1.4646646796134899</v>
      </c>
      <c r="K1594" s="1">
        <f t="shared" ref="K1594:L1594" si="1682">SUM(K1595:K1596)</f>
        <v>2.6387333933319272</v>
      </c>
      <c r="L1594" s="1">
        <f t="shared" si="1682"/>
        <v>7.753137528978522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1.4646646796134899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2.6387333933319272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7.753137528978522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2.6331803663188322E-3</v>
      </c>
      <c r="G1597" s="1">
        <f t="shared" ref="G1597" si="1684">G1598</f>
        <v>1.3536172506721249E-3</v>
      </c>
      <c r="H1597" s="1">
        <f t="shared" ref="H1597" si="1685">H1598</f>
        <v>1.3359278382005916E-3</v>
      </c>
      <c r="I1597" s="1">
        <f t="shared" ref="I1597" si="1686">I1598</f>
        <v>7.6598458000869598E-5</v>
      </c>
      <c r="J1597" s="1">
        <f t="shared" ref="J1597" si="1687">J1598</f>
        <v>5.6854041015765421E-3</v>
      </c>
      <c r="K1597" s="1">
        <f t="shared" ref="K1597:L1597" si="1688">K1598</f>
        <v>5.3024427764888265E-3</v>
      </c>
      <c r="L1597" s="1">
        <f t="shared" si="1688"/>
        <v>4.588368684386562E-3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5.6854041015765421E-3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5.3024427764888265E-3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4.588368684386562E-3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24.437314433718512</v>
      </c>
      <c r="G1606" s="1">
        <f t="shared" ref="G1606:K1606" si="1695">SUM(G1611:G1613)</f>
        <v>22.453057739713707</v>
      </c>
      <c r="H1606" s="1">
        <f t="shared" si="1695"/>
        <v>20.319811236183753</v>
      </c>
      <c r="I1606" s="1">
        <f t="shared" si="1695"/>
        <v>16.564287189036058</v>
      </c>
      <c r="J1606" s="1">
        <f t="shared" si="1695"/>
        <v>11.993730214007233</v>
      </c>
      <c r="K1606" s="1">
        <f t="shared" si="1695"/>
        <v>10.275335666209536</v>
      </c>
      <c r="L1606" s="1">
        <f t="shared" ref="L1606" si="1696">SUM(L1611:L1613)</f>
        <v>0.4750137717416259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23.82822857434078</v>
      </c>
      <c r="G1607" s="1">
        <f t="shared" ref="G1607:L1607" si="1697">IF(G1606-G1608&lt;0,0,G1606-G1608)</f>
        <v>21.867834345647662</v>
      </c>
      <c r="H1607" s="1">
        <f t="shared" si="1697"/>
        <v>19.408001767358385</v>
      </c>
      <c r="I1607" s="1">
        <f t="shared" si="1697"/>
        <v>15.822022401030344</v>
      </c>
      <c r="J1607" s="1">
        <f t="shared" si="1697"/>
        <v>11.085557223390985</v>
      </c>
      <c r="K1607" s="1">
        <f t="shared" si="1697"/>
        <v>8.8640219458453053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0.60908585937773319</v>
      </c>
      <c r="G1608" s="1">
        <f t="shared" ref="G1608:K1608" si="1698">SUM(G1609:G1610)</f>
        <v>0.58522339406604351</v>
      </c>
      <c r="H1608" s="1">
        <f t="shared" si="1698"/>
        <v>0.91180946882536695</v>
      </c>
      <c r="I1608" s="1">
        <f t="shared" si="1698"/>
        <v>0.74226478800571505</v>
      </c>
      <c r="J1608" s="1">
        <f t="shared" si="1698"/>
        <v>0.90817299061624779</v>
      </c>
      <c r="K1608" s="1">
        <f t="shared" si="1698"/>
        <v>1.4113137203642303</v>
      </c>
      <c r="L1608" s="1">
        <f t="shared" ref="L1608" si="1699">SUM(L1609:L1610)</f>
        <v>0.47516004947054163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0.90817299061624779</v>
      </c>
      <c r="K1609" s="1">
        <f>[2]Transport!G$26/SUM([2]Transport!G$22,[2]Transport!G$26)*K1606*(K$34+K$582)/(K$34+K$582+K$38)</f>
        <v>1.3696782690290084</v>
      </c>
      <c r="L1609" s="1">
        <f>[2]Transport!H$26/SUM([2]Transport!H$22,[2]Transport!H$26)*L1606*(L$34+L$582)/(L$34+L$582+L$38)</f>
        <v>0.46520654603509948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4.1635451335221993E-2</v>
      </c>
      <c r="L1610" s="1">
        <f>(L$38+L$718)/([2]Transport!H$22+[2]Transport!H$26)*L1606</f>
        <v>9.9535034354421553E-3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5.2161547713922146E-2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6.3172773676188829E-2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6.1509589537463508E-3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11.94156866629331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10.212162892533346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0.46886281278787956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6.2383729219880307E-2</v>
      </c>
      <c r="G1614" s="1">
        <f t="shared" ref="G1614:K1614" si="1700">G1619</f>
        <v>8.7254530546741395E-3</v>
      </c>
      <c r="H1614" s="1">
        <f t="shared" si="1700"/>
        <v>1.1536793103027073E-2</v>
      </c>
      <c r="I1614" s="1">
        <f t="shared" si="1700"/>
        <v>1.1078563771288238E-2</v>
      </c>
      <c r="J1614" s="1">
        <f t="shared" si="1700"/>
        <v>5.2192886490515691E-2</v>
      </c>
      <c r="K1614" s="1">
        <f t="shared" si="1700"/>
        <v>5.1206892552430334E-2</v>
      </c>
      <c r="L1614" s="1">
        <f t="shared" ref="L1614" si="1701">L1619</f>
        <v>7.6580218696597809E-3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5.7675654212526489E-2</v>
      </c>
      <c r="G1615" s="1">
        <f t="shared" ref="G1615:L1615" si="1702">IF(G1614-G1616&lt;0,0,G1614-G1616)</f>
        <v>7.8902205838396848E-3</v>
      </c>
      <c r="H1615" s="1">
        <f t="shared" si="1702"/>
        <v>1.1419921151862182E-2</v>
      </c>
      <c r="I1615" s="1">
        <f t="shared" si="1702"/>
        <v>1.0842558178748034E-2</v>
      </c>
      <c r="J1615" s="1">
        <f t="shared" si="1702"/>
        <v>0</v>
      </c>
      <c r="K1615" s="1">
        <f t="shared" si="1702"/>
        <v>0</v>
      </c>
      <c r="L1615" s="1">
        <f t="shared" si="1702"/>
        <v>2.087536630080127E-3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4.7080750073538189E-3</v>
      </c>
      <c r="G1616" s="1">
        <f t="shared" ref="G1616:K1616" si="1703">SUM(G1617:G1618)</f>
        <v>8.3523247083445496E-4</v>
      </c>
      <c r="H1616" s="1">
        <f t="shared" si="1703"/>
        <v>1.1687195116489091E-4</v>
      </c>
      <c r="I1616" s="1">
        <f t="shared" si="1703"/>
        <v>2.3600559254020309E-4</v>
      </c>
      <c r="J1616" s="1">
        <f t="shared" si="1703"/>
        <v>5.5521554941409541E-2</v>
      </c>
      <c r="K1616" s="1">
        <f t="shared" si="1703"/>
        <v>6.497947836830445E-2</v>
      </c>
      <c r="L1616" s="1">
        <f t="shared" ref="L1616" si="1704">SUM(L1617:L1618)</f>
        <v>5.5704852395796539E-3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3.328668450893853E-3</v>
      </c>
      <c r="K1617" s="1">
        <f>[2]Transport!G$27/SUM([2]Transport!G$24,[2]Transport!G$27)*K1614*(K$47+K$614)/(K$47+K$614+K$49)</f>
        <v>1.377258581587411E-2</v>
      </c>
      <c r="L1617" s="1">
        <f>[2]Transport!H$27/SUM([2]Transport!H$24,[2]Transport!H$27)*L1614*(L$47+L$614)/(L$47+L$614+L$49)</f>
        <v>1.6872907618530446E-3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5.2192886490515691E-2</v>
      </c>
      <c r="K1618" s="1">
        <f>IF((K$49+K$716)/([2]Transport!G$24+[2]Transport!G$27)*K1614&gt;K1614,K1614,(K$49+K$716)/([2]Transport!G$24+[2]Transport!G$27)*K1614)</f>
        <v>5.1206892552430334E-2</v>
      </c>
      <c r="L1618" s="1">
        <f>IF((L$49+L$716)/([2]Transport!H$24+[2]Transport!H$27)*L1614&gt;L1614,L1614,(L$49+L$716)/([2]Transport!H$24+[2]Transport!H$27)*L1614)</f>
        <v>3.8831944777266091E-3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5.2192886490515691E-2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5.1206892552430334E-2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7.6580218696597809E-3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05">SUM(G1621:G1629)</f>
        <v>2.2263462936958058</v>
      </c>
      <c r="H1620" s="3">
        <f t="shared" ref="H1620" si="1706">SUM(H1621:H1629)</f>
        <v>2.2583024919922239</v>
      </c>
      <c r="I1620" s="3">
        <f t="shared" ref="I1620" si="1707">SUM(I1621:I1629)</f>
        <v>2.3131917467553942</v>
      </c>
      <c r="J1620" s="3">
        <f t="shared" ref="J1620" si="1708">SUM(J1621:J1629)</f>
        <v>2.4119146055609284</v>
      </c>
      <c r="K1620" s="3">
        <f t="shared" ref="K1620:L1620" si="1709">SUM(K1621:K1629)</f>
        <v>2.5089280597099979</v>
      </c>
      <c r="L1620" s="3">
        <f t="shared" si="1709"/>
        <v>2.7060837302130145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0.44654349338392868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0.82484636286156499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2.6267868240308716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1.1025299970864383E-3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1.0585584084864897E-3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9.9624420294065373E-4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6.1917590594242197E-3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7.498830285169969E-3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7.3014044818766656E-4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1.9520506389762491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1.6693501211417467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7.6643528071666231E-2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6.02618414424022E-3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6.1741870130298231E-3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9.2699345934834656E-4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0.26872776416540883</v>
      </c>
      <c r="G1632" s="1">
        <f t="shared" ref="G1632:K1632" si="1713">IFERROR(G1622/G1596,"-")</f>
        <v>0.27049214381222825</v>
      </c>
      <c r="H1632" s="1">
        <f t="shared" si="1713"/>
        <v>0.27124589915922231</v>
      </c>
      <c r="I1632" s="1">
        <f t="shared" si="1713"/>
        <v>0.27562649149476537</v>
      </c>
      <c r="J1632" s="1">
        <f t="shared" si="1713"/>
        <v>0.30487762803276375</v>
      </c>
      <c r="K1632" s="1">
        <f t="shared" si="1713"/>
        <v>0.31259177791358145</v>
      </c>
      <c r="L1632" s="1">
        <f t="shared" ref="L1632" si="1714">IFERROR(L1622/L1596,"-")</f>
        <v>0.33880307349287425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0.17445873125089911</v>
      </c>
      <c r="G1633" s="1">
        <f t="shared" ref="G1633:K1633" si="1715">IFERROR(G1623/G1598,"-")</f>
        <v>0.17511772984578772</v>
      </c>
      <c r="H1633" s="1">
        <f t="shared" si="1715"/>
        <v>0.17524789297377646</v>
      </c>
      <c r="I1633" s="1">
        <f t="shared" si="1715"/>
        <v>0.1798249417941421</v>
      </c>
      <c r="J1633" s="1">
        <f t="shared" si="1715"/>
        <v>0.19392289050847075</v>
      </c>
      <c r="K1633" s="1">
        <f t="shared" si="1715"/>
        <v>0.19963598912941899</v>
      </c>
      <c r="L1633" s="1">
        <f t="shared" ref="L1633" si="1716">IFERROR(L1623/L1598,"-")</f>
        <v>0.21712383451894424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8.1953661871669831E-2</v>
      </c>
      <c r="G1636" s="1">
        <f t="shared" ref="G1636:K1636" si="1721">IFERROR(G1626/G1611,"-")</f>
        <v>8.3996210615660344E-2</v>
      </c>
      <c r="H1636" s="1">
        <f t="shared" si="1721"/>
        <v>8.7060033731646017E-2</v>
      </c>
      <c r="I1636" s="1">
        <f t="shared" si="1721"/>
        <v>8.7060033731645947E-2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0.11870351496053511</v>
      </c>
      <c r="G1637" s="1">
        <f t="shared" ref="G1637:K1637" si="1723">IFERROR(G1627/G1612,"-")</f>
        <v>0.11870351496053481</v>
      </c>
      <c r="H1637" s="1">
        <f t="shared" si="1723"/>
        <v>0.11870351496053473</v>
      </c>
      <c r="I1637" s="1">
        <f t="shared" si="1723"/>
        <v>0.11870351496053493</v>
      </c>
      <c r="J1637" s="1">
        <f t="shared" si="1723"/>
        <v>0.11870351496053504</v>
      </c>
      <c r="K1637" s="1">
        <f t="shared" si="1723"/>
        <v>0.11870351496053495</v>
      </c>
      <c r="L1637" s="1">
        <f t="shared" ref="L1637" si="1724">IFERROR(L1627/L1612,"-")</f>
        <v>0.11870351496053498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0.16346685209675788</v>
      </c>
      <c r="H1638" s="1">
        <f t="shared" si="1725"/>
        <v>0.16346685209675793</v>
      </c>
      <c r="I1638" s="1">
        <f t="shared" si="1725"/>
        <v>0.16346685209675799</v>
      </c>
      <c r="J1638" s="1">
        <f t="shared" si="1725"/>
        <v>0.16346685209675807</v>
      </c>
      <c r="K1638" s="1">
        <f t="shared" si="1725"/>
        <v>0.16346685209675779</v>
      </c>
      <c r="L1638" s="1">
        <f t="shared" ref="L1638" si="1726">IFERROR(L1628/L1613,"-")</f>
        <v>0.16346685209675799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0.10322365358776008</v>
      </c>
      <c r="G1639" s="1">
        <f t="shared" ref="G1639:K1639" si="1727">IFERROR(G1629/G1619,"-")</f>
        <v>0.1037308147801409</v>
      </c>
      <c r="H1639" s="1">
        <f t="shared" si="1727"/>
        <v>0.1040213157429177</v>
      </c>
      <c r="I1639" s="1">
        <f t="shared" si="1727"/>
        <v>0.10966259812560314</v>
      </c>
      <c r="J1639" s="1">
        <f t="shared" si="1727"/>
        <v>0.11545987488803243</v>
      </c>
      <c r="K1639" s="1">
        <f t="shared" si="1727"/>
        <v>0.12057335849286542</v>
      </c>
      <c r="L1639" s="1">
        <f t="shared" ref="L1639" si="1728">IFERROR(L1629/L1619,"-")</f>
        <v>0.12104868269193512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29">G1641+G1645+G1649+G1655</f>
        <v>27.887467054242045</v>
      </c>
      <c r="H1640" s="1">
        <f t="shared" si="1729"/>
        <v>27.078599531862558</v>
      </c>
      <c r="I1640" s="1">
        <f t="shared" si="1729"/>
        <v>26.84665294199371</v>
      </c>
      <c r="J1640" s="1">
        <f t="shared" si="1729"/>
        <v>27.458271840505926</v>
      </c>
      <c r="K1640" s="1">
        <f t="shared" si="1729"/>
        <v>23.22795343539266</v>
      </c>
      <c r="L1640" s="1">
        <f t="shared" ref="L1640" si="1730">L1641+L1645+L1649+L1655</f>
        <v>20.715601372407111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33">SUM(G1642:G1644)</f>
        <v>9.5324995575334892</v>
      </c>
      <c r="H1641" s="1">
        <f t="shared" si="1733"/>
        <v>10.023162689160086</v>
      </c>
      <c r="I1641" s="1">
        <f t="shared" si="1733"/>
        <v>10.675131508743432</v>
      </c>
      <c r="J1641" s="1">
        <f t="shared" si="1733"/>
        <v>11.258902105235705</v>
      </c>
      <c r="K1641" s="1">
        <f t="shared" si="1733"/>
        <v>15.481036474187565</v>
      </c>
      <c r="L1641" s="1">
        <f t="shared" ref="L1641" si="1734">SUM(L1642:L1644)</f>
        <v>18.642187068929807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9.7036220792717973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10.445893510408672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1.975105905122607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2.0188086957046121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2.1744557015412336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7.3590823182497933E-2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3.7586056992111558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6.0218378569799027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8.3921763203947887E-4</v>
      </c>
      <c r="K1645" s="1">
        <f t="shared" si="1736"/>
        <v>1.6988750310477162E-2</v>
      </c>
      <c r="L1645" s="1">
        <f t="shared" ref="L1645" si="1737">SUM(L1646:L1648)</f>
        <v>2.0449153963651046E-2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8.0144849280123342E-3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8.7285093025587235E-3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7.9551982800190602E-3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1.0003007281333253E-2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8.3921763203947887E-4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1.0190671024457639E-3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1.7176373797590703E-3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0.69717588746708692</v>
      </c>
      <c r="H1649" s="1">
        <f t="shared" si="1739"/>
        <v>1.7205344533923513E-4</v>
      </c>
      <c r="I1649" s="1">
        <f t="shared" si="1739"/>
        <v>4.9475333028668996E-5</v>
      </c>
      <c r="J1649" s="1">
        <f t="shared" si="1739"/>
        <v>3.123348779861462E-2</v>
      </c>
      <c r="K1649" s="1">
        <f t="shared" si="1739"/>
        <v>1.6533304255896501E-2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1.6634734026693114</v>
      </c>
      <c r="G1650" s="1">
        <f t="shared" ref="G1650:K1650" si="1742">G1649-G1651</f>
        <v>0.65900819833804125</v>
      </c>
      <c r="H1650" s="1">
        <f t="shared" si="1742"/>
        <v>1.6263511701775909E-4</v>
      </c>
      <c r="I1650" s="1">
        <f t="shared" si="1742"/>
        <v>4.6766621288620701E-5</v>
      </c>
      <c r="J1650" s="1">
        <f t="shared" si="1742"/>
        <v>2.943244157675938E-2</v>
      </c>
      <c r="K1650" s="1">
        <f t="shared" si="1742"/>
        <v>1.5404831305567693E-2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9.6334361059046511E-2</v>
      </c>
      <c r="G1651" s="1">
        <f t="shared" ref="G1651:K1651" si="1744">SUM(G1652:G1653)</f>
        <v>3.8167689129045689E-2</v>
      </c>
      <c r="H1651" s="1">
        <f t="shared" si="1744"/>
        <v>9.4183283214760467E-6</v>
      </c>
      <c r="I1651" s="1">
        <f t="shared" si="1744"/>
        <v>2.7087117400482981E-6</v>
      </c>
      <c r="J1651" s="1">
        <f t="shared" si="1744"/>
        <v>1.8010462218552403E-3</v>
      </c>
      <c r="K1651" s="1">
        <f t="shared" si="1744"/>
        <v>1.1284729503288078E-3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1.8010462218552403E-3</v>
      </c>
      <c r="K1652" s="1">
        <f>[2]Transport!G$25/SUM([2]Transport!G$21,[2]Transport!G$25)*K1649*(K$35+K$600)/(K$35+K$600+K$39)</f>
        <v>9.4333631006297738E-4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1.8513664026583037E-4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3.123348779861462E-2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1.6533304255896501E-2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16.167297029839567</v>
      </c>
      <c r="K1655" s="1">
        <f>[2]TRA_FuelByFleet!K$99</f>
        <v>7.7133949066387215</v>
      </c>
      <c r="L1655" s="1">
        <f>[2]TRA_FuelByFleet!L$99</f>
        <v>2.0529651495136525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17.333419544664846</v>
      </c>
      <c r="G1656" s="1">
        <f t="shared" ref="G1656:K1656" si="1746">G1655-G1657</f>
        <v>17.197553504611587</v>
      </c>
      <c r="H1656" s="1">
        <f t="shared" si="1746"/>
        <v>16.289945084885254</v>
      </c>
      <c r="I1656" s="1">
        <f t="shared" si="1746"/>
        <v>15.446809672870115</v>
      </c>
      <c r="J1656" s="1">
        <f t="shared" si="1746"/>
        <v>14.943098866984199</v>
      </c>
      <c r="K1656" s="1">
        <f t="shared" si="1746"/>
        <v>6.6852173631250151</v>
      </c>
      <c r="L1656" s="1">
        <f t="shared" ref="L1656" si="1747">L1655-L1657</f>
        <v>4.2385913391716379E-2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0.44306863627646159</v>
      </c>
      <c r="G1657" s="1">
        <f t="shared" ref="G1657:K1657" si="1748">SUM(G1658:G1659)</f>
        <v>0.46023810462988474</v>
      </c>
      <c r="H1657" s="1">
        <f t="shared" si="1748"/>
        <v>0.76531970437187891</v>
      </c>
      <c r="I1657" s="1">
        <f t="shared" si="1748"/>
        <v>0.72466228504713248</v>
      </c>
      <c r="J1657" s="1">
        <f t="shared" si="1748"/>
        <v>1.2241981628553682</v>
      </c>
      <c r="K1657" s="1">
        <f t="shared" si="1748"/>
        <v>1.0281775435137064</v>
      </c>
      <c r="L1657" s="1">
        <f t="shared" ref="L1657" si="1749">SUM(L1658:L1659)</f>
        <v>2.0105792361219361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1.2241981628553682</v>
      </c>
      <c r="K1658" s="1">
        <f>[2]Transport!G$26/SUM([2]Transport!G$22,[2]Transport!G$26)*K1655*(K$34+K$582)/(K$34+K$582+K$38)</f>
        <v>1.0281775435137064</v>
      </c>
      <c r="L1658" s="1">
        <f>[2]Transport!H$26/SUM([2]Transport!H$22,[2]Transport!H$26)*L1655*(L$34+L$582)/(L$34+L$582+L$38)</f>
        <v>2.0105792361219361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2.6461021715408903E-2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2.6077874987823095E-2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1.090665058189778E-2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16.140836008124158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7.6873170316508981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2.0420584989317545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68.400068240600405</v>
      </c>
      <c r="K1663" s="1">
        <f>IF([2]Transport!G$23+[2]Transport_Aviation_Intl!G$11&lt;0,0,[2]Transport!G$23+[2]Transport_Aviation_Intl!G$11)</f>
        <v>54.607860143674969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1.5598627499279101E-3</v>
      </c>
      <c r="G1664" s="1">
        <f t="shared" si="1751"/>
        <v>8.6437936975150299E-5</v>
      </c>
      <c r="H1664" s="1">
        <f t="shared" si="1751"/>
        <v>1.04857134470043E-3</v>
      </c>
      <c r="I1664" s="1">
        <f t="shared" si="1751"/>
        <v>5.0162523841764157</v>
      </c>
      <c r="J1664" s="1">
        <f t="shared" si="1751"/>
        <v>5.0162523841764157</v>
      </c>
      <c r="K1664" s="1">
        <f t="shared" si="1751"/>
        <v>16.548650751288577</v>
      </c>
      <c r="L1664" s="1">
        <f t="shared" ref="L1664" si="1752">L36</f>
        <v>27.80062494736713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11.532398367112162</v>
      </c>
      <c r="K1665" s="1">
        <f t="shared" si="1753"/>
        <v>11.251974196078553</v>
      </c>
      <c r="L1665" s="1">
        <f t="shared" ref="L1665" si="1754">L40</f>
        <v>49.780736446751746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0.24488179361672036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0.26323236854146287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3.2992232675897799E-2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3.3722245497857344E-2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3.6322178098205614E-2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0.17006661842774901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8.5389492903355197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14.123510923767499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1.4379495733654111E-4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1.6863547513191901E-4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5.8048071494291421E-5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5.9358843764909135E-5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1.5051185792012401E-3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1.82767469460382E-3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3.08054530065486E-3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2.8310416545965101E-2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1.49859898255221E-2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1.0724847613238807E-4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1.0569555413600285E-4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4.4205460665783908E-5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15.951500453206201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7.5971431128226001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2.01810470379528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2.5236122307341277E-2</v>
      </c>
      <c r="L1678" s="7">
        <f t="shared" ref="L1678" si="1759">IFERROR(L1667/L1642,"-")</f>
        <v>2.5199602913735287E-2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1.6704032219401296E-2</v>
      </c>
      <c r="G1679" s="7">
        <f t="shared" si="1758"/>
        <v>1.670403221940131E-2</v>
      </c>
      <c r="H1679" s="7">
        <f t="shared" si="1758"/>
        <v>1.6704032219401279E-2</v>
      </c>
      <c r="I1679" s="7">
        <f t="shared" si="1758"/>
        <v>1.6704032219401307E-2</v>
      </c>
      <c r="J1679" s="7">
        <f t="shared" si="1758"/>
        <v>1.6704032219401303E-2</v>
      </c>
      <c r="K1679" s="7">
        <f t="shared" si="1758"/>
        <v>1.6704032219401293E-2</v>
      </c>
      <c r="L1679" s="7">
        <f t="shared" ref="L1679" si="1760">IFERROR(L1668/L1643,"-")</f>
        <v>1.6704032219401296E-2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2.4673913043478275</v>
      </c>
      <c r="H1680">
        <f t="shared" si="1758"/>
        <v>2.4673913043478235</v>
      </c>
      <c r="I1680">
        <f t="shared" si="1758"/>
        <v>2.4673913043478342</v>
      </c>
      <c r="J1680">
        <f t="shared" si="1758"/>
        <v>2.3109758944535881</v>
      </c>
      <c r="K1680">
        <f t="shared" si="1758"/>
        <v>2.2718396058750314</v>
      </c>
      <c r="L1680">
        <f t="shared" ref="L1680" si="1761">IFERROR(L1669/L1644,"-")</f>
        <v>2.3453821340269001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1.7941883805152228E-2</v>
      </c>
      <c r="L1681">
        <f t="shared" ref="L1681" si="1763">IFERROR(L1670/L1646,"-")</f>
        <v>1.9320077379362394E-2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7.2968729943651816E-3</v>
      </c>
      <c r="L1682">
        <f t="shared" ref="L1682" si="1764">IFERROR(L1671/L1647,"-")</f>
        <v>5.9340998257273563E-3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1.7934782608695661</v>
      </c>
      <c r="K1683">
        <f t="shared" si="1762"/>
        <v>1.7934782608695694</v>
      </c>
      <c r="L1683">
        <f t="shared" ref="L1683" si="1765">IFERROR(L1672/L1648,"-")</f>
        <v>1.7934782608695685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0.90641226905247463</v>
      </c>
      <c r="H1684" s="4">
        <f t="shared" si="1766"/>
        <v>0.90641226905247452</v>
      </c>
      <c r="I1684" s="4">
        <f t="shared" si="1766"/>
        <v>0.90641226905247851</v>
      </c>
      <c r="J1684" s="4">
        <f t="shared" si="1766"/>
        <v>0.90641226905247596</v>
      </c>
      <c r="K1684" s="4">
        <f t="shared" si="1766"/>
        <v>0.90641226905247574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4.0530738867855104E-3</v>
      </c>
      <c r="G1686" s="1">
        <f t="shared" si="1768"/>
        <v>4.0530738867855121E-3</v>
      </c>
      <c r="H1686">
        <f t="shared" si="1768"/>
        <v>4.0530738867855121E-3</v>
      </c>
      <c r="I1686">
        <f t="shared" si="1768"/>
        <v>4.0530738867855087E-3</v>
      </c>
      <c r="J1686">
        <f t="shared" si="1768"/>
        <v>4.0530738867855069E-3</v>
      </c>
      <c r="K1686">
        <f t="shared" si="1768"/>
        <v>4.053073886785513E-3</v>
      </c>
      <c r="L1686">
        <f t="shared" ref="L1686" si="1770">IFERROR(L1675/L1661,"-")</f>
        <v>4.0530738867855121E-3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0.98826978015124878</v>
      </c>
      <c r="H1687" s="4">
        <f t="shared" si="1768"/>
        <v>0.98826978015125178</v>
      </c>
      <c r="I1687" s="4">
        <f t="shared" si="1768"/>
        <v>0.988269780151243</v>
      </c>
      <c r="J1687" s="4">
        <f t="shared" si="1768"/>
        <v>0.98826978015124756</v>
      </c>
      <c r="K1687" s="4">
        <f t="shared" si="1768"/>
        <v>0.988269780151251</v>
      </c>
      <c r="L1687" s="4">
        <f t="shared" ref="L1687" si="1771">IFERROR(L1676/L1662,"-")</f>
        <v>0.98826978015125166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72">SUM(G1689:G1691,G1694:G1696,-G1701)</f>
        <v>32.289657756802093</v>
      </c>
      <c r="H1688" s="3">
        <f t="shared" si="1772"/>
        <v>29.862818890153619</v>
      </c>
      <c r="I1688" s="3">
        <f t="shared" si="1772"/>
        <v>20.84328089657172</v>
      </c>
      <c r="J1688" s="3">
        <f t="shared" si="1772"/>
        <v>14.285850783376141</v>
      </c>
      <c r="K1688" s="3">
        <f t="shared" si="1772"/>
        <v>8.5522060152269663</v>
      </c>
      <c r="L1688" s="3">
        <f t="shared" ref="L1688" si="1773">SUM(L1689:L1691,L1694:L1696,-L1701)</f>
        <v>-7.9775784905222009E-5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2.2604841025642863</v>
      </c>
      <c r="K1689" s="1">
        <f>[2]Summary!G53+[2]Summary!G59</f>
        <v>1.1333108431992696</v>
      </c>
      <c r="L1689" s="1">
        <f>[2]Summary!H53+[2]Summary!H59</f>
        <v>-1.9637980859995787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-1.8735190342872635E-3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4.0286690740429147</v>
      </c>
      <c r="K1691" s="1">
        <f>[2]Summary!G55+[2]Summary!G60</f>
        <v>3.4771893936129539</v>
      </c>
      <c r="L1691" s="1">
        <f>[2]Summary!H55+[2]Summary!H60</f>
        <v>1.3524739271365587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4.403392223618452</v>
      </c>
      <c r="G1692" s="1">
        <f t="shared" ref="G1692:K1692" si="1778">G1691-G1693</f>
        <v>4.1006245941338744</v>
      </c>
      <c r="H1692" s="1">
        <f t="shared" si="1778"/>
        <v>3.5724773439563231</v>
      </c>
      <c r="I1692" s="1">
        <f t="shared" si="1778"/>
        <v>2.7750123843436705</v>
      </c>
      <c r="J1692" s="1">
        <f t="shared" si="1778"/>
        <v>1.9431093259154046</v>
      </c>
      <c r="K1692" s="1">
        <f t="shared" si="1778"/>
        <v>1.4045239268253122</v>
      </c>
      <c r="L1692" s="1">
        <f t="shared" ref="L1692" si="1779">L1691-L1693</f>
        <v>2.3814129643386694E-2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2.0855597481275101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2.0726654667876416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1.328659797493172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1.3789025985332459</v>
      </c>
      <c r="K1694" s="1">
        <f>[2]Summary!G56</f>
        <v>0.65196131097072596</v>
      </c>
      <c r="L1694" s="1">
        <f>[2]Summary!H56</f>
        <v>0.17683621373351183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2.4283079683957505</v>
      </c>
      <c r="K1695" s="1">
        <f>[2]Summary!G57</f>
        <v>1.1507545114415412</v>
      </c>
      <c r="L1695" s="1">
        <f>[2]Summary!H57</f>
        <v>0.4203177201842746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4.1894870398399418</v>
      </c>
      <c r="K1696" s="1">
        <f>[2]Summary!G58</f>
        <v>2.1393016149603086</v>
      </c>
      <c r="L1696" s="1">
        <f>[2]Summary!H58</f>
        <v>1.7267302599466263E-2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1.2169570471668967</v>
      </c>
      <c r="L1697" s="1">
        <f>-[2]Summary!H59</f>
        <v>4.305093453053237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0.34285989204221562</v>
      </c>
      <c r="L1698" s="1">
        <f>-[2]Summary!H60</f>
        <v>1.7615231777863045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1.8735190342872635E-3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3.1165895783245661E-4</v>
      </c>
      <c r="L1701" s="1">
        <f>-[2]Summary!H63</f>
        <v>1.3033344048505216E-3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6.0683926757889211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1.907580101828005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1.708826646948116E-2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4.1437243074914347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2.5044436996180196E-3</v>
      </c>
      <c r="L1707" s="1">
        <f t="shared" ref="L1707" si="1786">SUM(L1708:L1709)</f>
        <v>9.4931886790022135E-3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4.321670881943397E-4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1.186034308413975E-3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2.07227661142368E-3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8.3071543705882378E-3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3.1165895783245661E-4</v>
      </c>
      <c r="L1710" s="1">
        <f t="shared" ref="L1710" si="1788">L1701</f>
        <v>1.3033344048505216E-3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789">SUM(G1712:G1713,G1730,G1739:G1740,G1741,G1742,G1747,G1750,,G1755:G1758,G1751)</f>
        <v>957.97353764459433</v>
      </c>
      <c r="H1711" s="3">
        <f t="shared" si="1789"/>
        <v>907.77864857264046</v>
      </c>
      <c r="I1711" s="3">
        <f t="shared" si="1789"/>
        <v>835.25478364357184</v>
      </c>
      <c r="J1711" s="3">
        <f t="shared" si="1789"/>
        <v>787.38076470515989</v>
      </c>
      <c r="K1711" s="3">
        <f t="shared" si="1789"/>
        <v>768.46882945235211</v>
      </c>
      <c r="L1711" s="3">
        <f t="shared" ref="L1711" si="1790">SUM(L1712:L1713,L1730,L1739:L1740,L1741,L1742,L1747,L1750,,L1755:L1758,L1751)</f>
        <v>727.03804290408061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3.6600076133470161</v>
      </c>
      <c r="G1712" s="1">
        <f t="shared" si="1792"/>
        <v>3.5647185818756522</v>
      </c>
      <c r="H1712" s="1">
        <f t="shared" si="1792"/>
        <v>5.4973938361112522E-2</v>
      </c>
      <c r="I1712" s="1">
        <f t="shared" si="1792"/>
        <v>1.0527247038348468E-3</v>
      </c>
      <c r="J1712" s="1">
        <f t="shared" si="1792"/>
        <v>2.0150877371981984E-2</v>
      </c>
      <c r="K1712" s="1">
        <f t="shared" si="1792"/>
        <v>0.2846375921775226</v>
      </c>
      <c r="L1712" s="1">
        <f t="shared" ref="L1712" si="1793">L21</f>
        <v>2.9311514779584283E-2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310.6188422907415</v>
      </c>
      <c r="G1713" s="1">
        <f t="shared" si="1792"/>
        <v>285.86973425522075</v>
      </c>
      <c r="H1713" s="1">
        <f t="shared" si="1792"/>
        <v>260.96912270732537</v>
      </c>
      <c r="I1713" s="1">
        <f t="shared" si="1792"/>
        <v>166.667128914899</v>
      </c>
      <c r="J1713" s="1">
        <f t="shared" si="1792"/>
        <v>107.4037720980813</v>
      </c>
      <c r="K1713" s="1">
        <f t="shared" si="1792"/>
        <v>75.396901113470193</v>
      </c>
      <c r="L1713" s="1">
        <f t="shared" ref="L1713" si="1797">L22</f>
        <v>82.835221875217144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303.82415308170494</v>
      </c>
      <c r="G1714" s="1">
        <f t="shared" si="1792"/>
        <v>279.19775903208347</v>
      </c>
      <c r="H1714" s="1">
        <f t="shared" si="1792"/>
        <v>253.20273474693849</v>
      </c>
      <c r="I1714" s="1">
        <f t="shared" si="1792"/>
        <v>154.77553882298315</v>
      </c>
      <c r="J1714" s="1">
        <f t="shared" si="1792"/>
        <v>86.142510264590342</v>
      </c>
      <c r="K1714" s="1">
        <f t="shared" si="1792"/>
        <v>43.536463161975405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101.75571683158913</v>
      </c>
      <c r="G1715" s="1">
        <f t="shared" si="1792"/>
        <v>88.53250012528818</v>
      </c>
      <c r="H1715" s="1">
        <f t="shared" si="1792"/>
        <v>84.575680528166146</v>
      </c>
      <c r="I1715" s="1">
        <f t="shared" si="1792"/>
        <v>43.1291447502743</v>
      </c>
      <c r="J1715" s="1">
        <f t="shared" si="1792"/>
        <v>29.116464873718122</v>
      </c>
      <c r="K1715" s="1">
        <f t="shared" si="1792"/>
        <v>14.465885061818346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2.7763749147230832</v>
      </c>
      <c r="G1716" s="1">
        <f t="shared" si="1792"/>
        <v>2.4460036651318813</v>
      </c>
      <c r="H1716" s="1">
        <f t="shared" si="1792"/>
        <v>4.106701765337473E-3</v>
      </c>
      <c r="I1716" s="1">
        <f t="shared" si="1792"/>
        <v>7.3389114231985552E-4</v>
      </c>
      <c r="J1716" s="1">
        <f t="shared" si="1792"/>
        <v>3.4993389352949891E-2</v>
      </c>
      <c r="K1716" s="1">
        <f t="shared" si="1792"/>
        <v>0.14368630501514434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118.02136086279887</v>
      </c>
      <c r="G1717" s="1">
        <f t="shared" si="1792"/>
        <v>112.67289081329531</v>
      </c>
      <c r="H1717" s="1">
        <f t="shared" si="1792"/>
        <v>95.833136669535776</v>
      </c>
      <c r="I1717" s="1">
        <f t="shared" si="1792"/>
        <v>66.372910757396625</v>
      </c>
      <c r="J1717" s="1">
        <f t="shared" si="1792"/>
        <v>36.899653717334907</v>
      </c>
      <c r="K1717" s="1">
        <f t="shared" si="1792"/>
        <v>19.630739619123073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80.162897171800836</v>
      </c>
      <c r="G1718" s="1">
        <f t="shared" si="1792"/>
        <v>74.141235120800587</v>
      </c>
      <c r="H1718" s="1">
        <f t="shared" si="1792"/>
        <v>70.941915448230887</v>
      </c>
      <c r="I1718" s="1">
        <f t="shared" si="1792"/>
        <v>42.689454944766659</v>
      </c>
      <c r="J1718" s="1">
        <f t="shared" si="1792"/>
        <v>17.572858641704677</v>
      </c>
      <c r="K1718" s="1">
        <f t="shared" si="1792"/>
        <v>7.1791394528633141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1.1078033007930141</v>
      </c>
      <c r="G1719" s="1">
        <f t="shared" si="1792"/>
        <v>1.4051293075674922</v>
      </c>
      <c r="H1719" s="1">
        <f t="shared" si="1792"/>
        <v>1.8478953992403317</v>
      </c>
      <c r="I1719" s="1">
        <f t="shared" si="1792"/>
        <v>2.583294479403254</v>
      </c>
      <c r="J1719" s="1">
        <f t="shared" si="1792"/>
        <v>2.5185396424796909</v>
      </c>
      <c r="K1719" s="1">
        <f t="shared" si="1792"/>
        <v>2.1170127231555269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6.7946892090365472</v>
      </c>
      <c r="G1720" s="1">
        <f t="shared" si="1792"/>
        <v>6.6719752231372595</v>
      </c>
      <c r="H1720" s="1">
        <f t="shared" si="1792"/>
        <v>7.7663879603868562</v>
      </c>
      <c r="I1720" s="1">
        <f t="shared" si="1792"/>
        <v>11.891590091915837</v>
      </c>
      <c r="J1720" s="1">
        <f t="shared" si="1792"/>
        <v>21.261261833490956</v>
      </c>
      <c r="K1720" s="1">
        <f t="shared" si="1792"/>
        <v>31.860437951494781</v>
      </c>
      <c r="L1720" s="1">
        <f t="shared" ref="L1720" si="1804">L29</f>
        <v>82.835221875217144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2.3589789319279117</v>
      </c>
      <c r="G1721" s="1">
        <f t="shared" si="1792"/>
        <v>2.3779261535037022</v>
      </c>
      <c r="H1721" s="1">
        <f t="shared" si="1792"/>
        <v>3.8651796932590994</v>
      </c>
      <c r="I1721" s="1">
        <f t="shared" si="1792"/>
        <v>4.40286430881621</v>
      </c>
      <c r="J1721" s="1">
        <f t="shared" si="1792"/>
        <v>3.642116800286793</v>
      </c>
      <c r="K1721" s="1">
        <f t="shared" si="1792"/>
        <v>3.6249416175740059</v>
      </c>
      <c r="L1721" s="1">
        <f t="shared" ref="L1721" si="1805">L30</f>
        <v>4.337720450382605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4.434150414358708</v>
      </c>
      <c r="G1722" s="1">
        <f t="shared" si="1792"/>
        <v>4.2939626316965818</v>
      </c>
      <c r="H1722" s="1">
        <f t="shared" si="1792"/>
        <v>3.9001596957830569</v>
      </c>
      <c r="I1722" s="1">
        <f t="shared" si="1792"/>
        <v>2.4724733989232108</v>
      </c>
      <c r="J1722" s="1">
        <f t="shared" si="1792"/>
        <v>1.0704942819155843</v>
      </c>
      <c r="K1722" s="1">
        <f t="shared" si="1792"/>
        <v>0.43487138655364721</v>
      </c>
      <c r="L1722" s="1">
        <f t="shared" ref="L1722" si="1806">L31</f>
        <v>0.9161400307156734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6.7946892090365472</v>
      </c>
      <c r="G1723" s="1">
        <f t="shared" si="1807"/>
        <v>6.6719752231372595</v>
      </c>
      <c r="H1723" s="1">
        <f t="shared" si="1807"/>
        <v>7.7663879603868562</v>
      </c>
      <c r="I1723" s="1">
        <f t="shared" si="1807"/>
        <v>11.891590091915837</v>
      </c>
      <c r="J1723" s="1">
        <f t="shared" si="1807"/>
        <v>9.7288634663787938</v>
      </c>
      <c r="K1723" s="1">
        <f t="shared" si="1807"/>
        <v>20.608463755416231</v>
      </c>
      <c r="L1723" s="1">
        <f t="shared" ref="L1723" si="1808">L33</f>
        <v>33.054485428465405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2.3589789319279117</v>
      </c>
      <c r="G1724" s="1">
        <f t="shared" si="1807"/>
        <v>2.3779261535037022</v>
      </c>
      <c r="H1724" s="1">
        <f t="shared" si="1807"/>
        <v>3.8651796932590994</v>
      </c>
      <c r="I1724" s="1">
        <f t="shared" si="1807"/>
        <v>4.40286430881621</v>
      </c>
      <c r="J1724" s="1">
        <f t="shared" si="1807"/>
        <v>3.642116800286793</v>
      </c>
      <c r="K1724" s="1">
        <f t="shared" si="1807"/>
        <v>3.6249416175740059</v>
      </c>
      <c r="L1724" s="1">
        <f t="shared" ref="L1724" si="1809">L34</f>
        <v>4.337720450382605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4.434150414358708</v>
      </c>
      <c r="G1725" s="1">
        <f t="shared" si="1807"/>
        <v>4.2939626316965818</v>
      </c>
      <c r="H1725" s="1">
        <f t="shared" si="1807"/>
        <v>3.9001596957830569</v>
      </c>
      <c r="I1725" s="1">
        <f t="shared" si="1807"/>
        <v>2.4724733989232108</v>
      </c>
      <c r="J1725" s="1">
        <f t="shared" si="1807"/>
        <v>1.0704942819155843</v>
      </c>
      <c r="K1725" s="1">
        <f t="shared" si="1807"/>
        <v>0.43487138655364721</v>
      </c>
      <c r="L1725" s="1">
        <f t="shared" ref="L1725" si="1810">L35</f>
        <v>0.9161400307156734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11.532398367112162</v>
      </c>
      <c r="K1726" s="1">
        <f t="shared" si="1811"/>
        <v>11.251974196078553</v>
      </c>
      <c r="L1726" s="1">
        <f t="shared" ref="L1726" si="1812">L37</f>
        <v>49.780736446751746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11.532398367112162</v>
      </c>
      <c r="K1729" s="1">
        <f t="shared" si="1811"/>
        <v>11.251974196078553</v>
      </c>
      <c r="L1729" s="1">
        <f t="shared" ref="L1729" si="1815">L40</f>
        <v>49.780736446751746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117.15976749455412</v>
      </c>
      <c r="G1730" s="1">
        <f t="shared" si="1811"/>
        <v>107.2365007664997</v>
      </c>
      <c r="H1730" s="1">
        <f t="shared" si="1811"/>
        <v>104.56775421809458</v>
      </c>
      <c r="I1730" s="1">
        <f t="shared" si="1811"/>
        <v>76.748450188333578</v>
      </c>
      <c r="J1730" s="1">
        <f t="shared" si="1811"/>
        <v>52.818256362541433</v>
      </c>
      <c r="K1730" s="1">
        <f t="shared" si="1811"/>
        <v>34.117721157601636</v>
      </c>
      <c r="L1730" s="1">
        <f t="shared" ref="L1730" si="1816">L41</f>
        <v>15.634898077539475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117.15976749455412</v>
      </c>
      <c r="G1731" s="1">
        <f t="shared" si="1811"/>
        <v>106.72000044170612</v>
      </c>
      <c r="H1731" s="1">
        <f t="shared" si="1811"/>
        <v>103.7806712895097</v>
      </c>
      <c r="I1731" s="1">
        <f t="shared" si="1811"/>
        <v>72.940579807761196</v>
      </c>
      <c r="J1731" s="1">
        <f t="shared" si="1811"/>
        <v>46.922868732353606</v>
      </c>
      <c r="K1731" s="1">
        <f t="shared" si="1811"/>
        <v>27.525564062478228</v>
      </c>
      <c r="L1731" s="1">
        <f t="shared" ref="L1731" si="1817">L42</f>
        <v>11.894267538174628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117.15976749455412</v>
      </c>
      <c r="G1732" s="1">
        <f t="shared" si="1811"/>
        <v>106.72000044170612</v>
      </c>
      <c r="H1732" s="1">
        <f t="shared" si="1811"/>
        <v>103.7806712895097</v>
      </c>
      <c r="I1732" s="1">
        <f t="shared" si="1811"/>
        <v>72.939768068016818</v>
      </c>
      <c r="J1732" s="1">
        <f t="shared" si="1811"/>
        <v>46.887091105856491</v>
      </c>
      <c r="K1732" s="1">
        <f t="shared" si="1811"/>
        <v>27.487605058032695</v>
      </c>
      <c r="L1732" s="1">
        <f t="shared" ref="L1732" si="1818">L43</f>
        <v>11.867005814089415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8.1173974437481744E-4</v>
      </c>
      <c r="J1733" s="1">
        <f t="shared" si="1811"/>
        <v>3.5777626497117673E-2</v>
      </c>
      <c r="K1733" s="1">
        <f t="shared" si="1811"/>
        <v>3.7959004445533601E-2</v>
      </c>
      <c r="L1733" s="1">
        <f t="shared" ref="L1733" si="1819">L44</f>
        <v>2.7261724085212716E-2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0.51650032479358865</v>
      </c>
      <c r="H1734" s="1">
        <f t="shared" si="1811"/>
        <v>0.78708292858487594</v>
      </c>
      <c r="I1734" s="1">
        <f t="shared" si="1811"/>
        <v>3.8078703805723748</v>
      </c>
      <c r="J1734" s="1">
        <f t="shared" si="1811"/>
        <v>5.8953876301878303</v>
      </c>
      <c r="K1734" s="1">
        <f t="shared" si="1811"/>
        <v>6.5921570951234099</v>
      </c>
      <c r="L1734" s="1">
        <f t="shared" ref="L1734" si="1820">L45</f>
        <v>3.7406305393648469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0.51650032479358865</v>
      </c>
      <c r="H1735" s="1">
        <f t="shared" si="1811"/>
        <v>0.78708292858487594</v>
      </c>
      <c r="I1735" s="1">
        <f t="shared" si="1811"/>
        <v>3.8078703805723748</v>
      </c>
      <c r="J1735" s="1">
        <f t="shared" si="1811"/>
        <v>3.8078703805723748</v>
      </c>
      <c r="K1735" s="1">
        <f t="shared" si="1811"/>
        <v>5.8953876301878303</v>
      </c>
      <c r="L1735" s="1">
        <f t="shared" ref="L1735" si="1821">L46</f>
        <v>3.7406305393648469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0.51650032479358865</v>
      </c>
      <c r="H1736" s="1">
        <f t="shared" si="1811"/>
        <v>0.78708292858487594</v>
      </c>
      <c r="I1736" s="1">
        <f t="shared" si="1811"/>
        <v>3.8078703805723748</v>
      </c>
      <c r="J1736" s="1">
        <f t="shared" si="1811"/>
        <v>3.8078703805723748</v>
      </c>
      <c r="K1736" s="1">
        <f t="shared" si="1811"/>
        <v>5.8953876301878303</v>
      </c>
      <c r="L1736" s="1">
        <f t="shared" ref="L1736" si="1822">L47</f>
        <v>3.7406305393648469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2.0875172496154555</v>
      </c>
      <c r="K1737" s="1">
        <f t="shared" si="1811"/>
        <v>0.69676946493557956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2.0875172496154555</v>
      </c>
      <c r="K1738" s="1">
        <f t="shared" si="1811"/>
        <v>0.69676946493557956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250.94818946672058</v>
      </c>
      <c r="G1739" s="1">
        <f t="shared" si="1811"/>
        <v>253.29988506627492</v>
      </c>
      <c r="H1739" s="1">
        <f t="shared" si="1811"/>
        <v>232.95381994855765</v>
      </c>
      <c r="I1739" s="1">
        <f t="shared" si="1811"/>
        <v>210.9902588219237</v>
      </c>
      <c r="J1739" s="1">
        <f t="shared" si="1811"/>
        <v>189.14369370488041</v>
      </c>
      <c r="K1739" s="1">
        <f t="shared" si="1811"/>
        <v>185.50913050050013</v>
      </c>
      <c r="L1739" s="1">
        <f t="shared" ref="L1739" si="1825">L50</f>
        <v>101.71603471741459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-20.010002021061908</v>
      </c>
      <c r="G1740" s="1">
        <f t="shared" si="1826"/>
        <v>15.158614499283424</v>
      </c>
      <c r="H1740" s="1">
        <f t="shared" si="1826"/>
        <v>-22.488986991576951</v>
      </c>
      <c r="I1740" s="1">
        <f t="shared" si="1826"/>
        <v>-18.830190969310607</v>
      </c>
      <c r="J1740" s="1">
        <f t="shared" si="1826"/>
        <v>14.990908845082771</v>
      </c>
      <c r="K1740" s="1">
        <f t="shared" si="1826"/>
        <v>18.503010019649174</v>
      </c>
      <c r="L1740" s="1">
        <f t="shared" ref="L1740" si="1827">-L58+L51</f>
        <v>20.629148427020347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2.4355447052114276</v>
      </c>
      <c r="L1741" s="1">
        <f t="shared" ref="L1741" si="1829">L56</f>
        <v>2.4358136111190656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44.972435036322395</v>
      </c>
      <c r="G1742" s="1">
        <f t="shared" si="1830"/>
        <v>48.190474936972819</v>
      </c>
      <c r="H1742" s="1">
        <f t="shared" si="1830"/>
        <v>49.768347685383006</v>
      </c>
      <c r="I1742" s="1">
        <f t="shared" si="1830"/>
        <v>49.76847966243723</v>
      </c>
      <c r="J1742" s="1">
        <f t="shared" si="1830"/>
        <v>51.331848745318894</v>
      </c>
      <c r="K1742" s="1">
        <f t="shared" si="1830"/>
        <v>51.3320802251909</v>
      </c>
      <c r="L1742" s="1">
        <f t="shared" ref="L1742" si="1831">L3</f>
        <v>51.332341061988785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11.111878547547727</v>
      </c>
      <c r="G1743" s="1">
        <f t="shared" si="1830"/>
        <v>11.95288628103493</v>
      </c>
      <c r="H1743" s="1">
        <f t="shared" si="1830"/>
        <v>13.21439331295667</v>
      </c>
      <c r="I1743" s="1">
        <f t="shared" si="1830"/>
        <v>15.316911318714144</v>
      </c>
      <c r="J1743" s="1">
        <f t="shared" si="1830"/>
        <v>15.849116103409907</v>
      </c>
      <c r="K1743" s="1">
        <f t="shared" si="1830"/>
        <v>16.266425287894123</v>
      </c>
      <c r="L1743" s="1">
        <f t="shared" ref="L1743" si="1832">L4</f>
        <v>16.957033412467162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7.5116716224354203</v>
      </c>
      <c r="G1744" s="1">
        <f t="shared" si="1830"/>
        <v>7.543144084538147</v>
      </c>
      <c r="H1744" s="1">
        <f t="shared" si="1830"/>
        <v>7.590348187396585</v>
      </c>
      <c r="I1744" s="1">
        <f t="shared" si="1830"/>
        <v>7.6690269584215116</v>
      </c>
      <c r="J1744" s="1">
        <f t="shared" si="1830"/>
        <v>7.6690141258623212</v>
      </c>
      <c r="K1744" s="1">
        <f t="shared" si="1830"/>
        <v>7.6690647993609353</v>
      </c>
      <c r="L1744" s="1">
        <f t="shared" ref="L1744" si="1833">L5</f>
        <v>7.6690761014539675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3.168245391696475</v>
      </c>
      <c r="G1745" s="1">
        <f t="shared" si="1830"/>
        <v>3.495672889927893</v>
      </c>
      <c r="H1745" s="1">
        <f t="shared" si="1830"/>
        <v>3.9868143719520486</v>
      </c>
      <c r="I1745" s="1">
        <f t="shared" si="1830"/>
        <v>4.8053861177913157</v>
      </c>
      <c r="J1745" s="1">
        <f t="shared" si="1830"/>
        <v>4.8053538972605621</v>
      </c>
      <c r="K1745" s="1">
        <f t="shared" si="1830"/>
        <v>4.8054200055014977</v>
      </c>
      <c r="L1745" s="1">
        <f t="shared" ref="L1745" si="1834">L6</f>
        <v>4.805389504272541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23.180639474642774</v>
      </c>
      <c r="G1746" s="1">
        <f t="shared" si="1830"/>
        <v>25.198771681471847</v>
      </c>
      <c r="H1746" s="1">
        <f t="shared" si="1830"/>
        <v>24.976791813077703</v>
      </c>
      <c r="I1746" s="1">
        <f t="shared" si="1830"/>
        <v>21.977155267510255</v>
      </c>
      <c r="J1746" s="1">
        <f t="shared" si="1830"/>
        <v>23.008364618786107</v>
      </c>
      <c r="K1746" s="1">
        <f t="shared" si="1830"/>
        <v>22.591170132434343</v>
      </c>
      <c r="L1746" s="1">
        <f t="shared" ref="L1746" si="1835">L7</f>
        <v>21.900842043795116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70.031517150567737</v>
      </c>
      <c r="G1747" s="1">
        <f t="shared" si="1830"/>
        <v>70.097157853916258</v>
      </c>
      <c r="H1747" s="1">
        <f t="shared" si="1830"/>
        <v>69.498225229629725</v>
      </c>
      <c r="I1747" s="1">
        <f t="shared" si="1830"/>
        <v>71.102491773561155</v>
      </c>
      <c r="J1747" s="1">
        <f t="shared" si="1830"/>
        <v>72.080300663451027</v>
      </c>
      <c r="K1747" s="1">
        <f t="shared" si="1830"/>
        <v>72.321964443334281</v>
      </c>
      <c r="L1747" s="1">
        <f t="shared" ref="L1747" si="1836">L8</f>
        <v>73.177897321783831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35.931077297064711</v>
      </c>
      <c r="G1748" s="1">
        <f t="shared" si="1830"/>
        <v>35.882385651782826</v>
      </c>
      <c r="H1748" s="1">
        <f t="shared" si="1830"/>
        <v>35.283441839682261</v>
      </c>
      <c r="I1748" s="1">
        <f t="shared" si="1830"/>
        <v>35.060088143644727</v>
      </c>
      <c r="J1748" s="1">
        <f t="shared" si="1830"/>
        <v>34.937738841622867</v>
      </c>
      <c r="K1748" s="1">
        <f t="shared" si="1830"/>
        <v>35.176282190459887</v>
      </c>
      <c r="L1748" s="1">
        <f t="shared" ref="L1748" si="1837">L9</f>
        <v>35.853385754505211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34.100439853503033</v>
      </c>
      <c r="G1749" s="1">
        <f t="shared" si="1830"/>
        <v>34.214772202133425</v>
      </c>
      <c r="H1749" s="1">
        <f t="shared" si="1830"/>
        <v>34.214783389947463</v>
      </c>
      <c r="I1749" s="1">
        <f t="shared" si="1830"/>
        <v>36.042403629916436</v>
      </c>
      <c r="J1749" s="1">
        <f t="shared" si="1830"/>
        <v>37.14256182182816</v>
      </c>
      <c r="K1749" s="1">
        <f t="shared" si="1830"/>
        <v>37.145682252874387</v>
      </c>
      <c r="L1749" s="1">
        <f t="shared" ref="L1749" si="1838">L10</f>
        <v>37.324511567278627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3.798091949303426</v>
      </c>
      <c r="G1750" s="1">
        <f t="shared" si="1830"/>
        <v>10.103738166172031</v>
      </c>
      <c r="H1750" s="1">
        <f t="shared" si="1830"/>
        <v>12.540177973050511</v>
      </c>
      <c r="I1750" s="1">
        <f t="shared" si="1830"/>
        <v>12.540421597216916</v>
      </c>
      <c r="J1750" s="1">
        <f t="shared" si="1830"/>
        <v>12.540697369502601</v>
      </c>
      <c r="K1750" s="1">
        <f t="shared" si="1830"/>
        <v>14.539890681889748</v>
      </c>
      <c r="L1750" s="1">
        <f t="shared" ref="L1750" si="1839">L11</f>
        <v>26.817676925572975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149.43048395881004</v>
      </c>
      <c r="G1751" s="1">
        <f t="shared" si="1830"/>
        <v>125.60698324405315</v>
      </c>
      <c r="H1751" s="1">
        <f t="shared" si="1830"/>
        <v>137.14139880288545</v>
      </c>
      <c r="I1751" s="1">
        <f t="shared" si="1830"/>
        <v>151.25678959878701</v>
      </c>
      <c r="J1751" s="1">
        <f t="shared" si="1830"/>
        <v>151.34073948703639</v>
      </c>
      <c r="K1751" s="1">
        <f t="shared" si="1830"/>
        <v>151.45727931907612</v>
      </c>
      <c r="L1751" s="1">
        <f t="shared" ref="L1751" si="1840">L12</f>
        <v>151.77418497885736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66.745680112610472</v>
      </c>
      <c r="G1752" s="1">
        <f t="shared" si="1841"/>
        <v>49.798797638350962</v>
      </c>
      <c r="H1752" s="1">
        <f t="shared" si="1841"/>
        <v>69.090669467554392</v>
      </c>
      <c r="I1752" s="1">
        <f t="shared" si="1841"/>
        <v>70.809472620928375</v>
      </c>
      <c r="J1752" s="1">
        <f t="shared" si="1841"/>
        <v>71.532026008960401</v>
      </c>
      <c r="K1752" s="1">
        <f t="shared" si="1841"/>
        <v>72.588147158794939</v>
      </c>
      <c r="L1752" s="1">
        <f t="shared" ref="L1752" si="1842">L13</f>
        <v>74.749323394177026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66.632401302559771</v>
      </c>
      <c r="G1753" s="1">
        <f t="shared" si="1841"/>
        <v>55.763999499234785</v>
      </c>
      <c r="H1753" s="1">
        <f t="shared" si="1841"/>
        <v>65.55693882909793</v>
      </c>
      <c r="I1753" s="1">
        <f t="shared" si="1841"/>
        <v>64.509539778207909</v>
      </c>
      <c r="J1753" s="1">
        <f t="shared" si="1841"/>
        <v>63.812554700404547</v>
      </c>
      <c r="K1753" s="1">
        <f t="shared" si="1841"/>
        <v>62.756544390218593</v>
      </c>
      <c r="L1753" s="1">
        <f t="shared" ref="L1753" si="1843">L14</f>
        <v>60.595500270921988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16.052402543639801</v>
      </c>
      <c r="G1754" s="1">
        <f t="shared" si="1841"/>
        <v>20.044186106467407</v>
      </c>
      <c r="H1754" s="1">
        <f t="shared" si="1841"/>
        <v>2.4937905062331391</v>
      </c>
      <c r="I1754" s="1">
        <f t="shared" si="1841"/>
        <v>15.937777199650721</v>
      </c>
      <c r="J1754" s="1">
        <f t="shared" si="1841"/>
        <v>15.996158777671432</v>
      </c>
      <c r="K1754" s="1">
        <f t="shared" si="1841"/>
        <v>16.1125877700626</v>
      </c>
      <c r="L1754" s="1">
        <f t="shared" ref="L1754" si="1844">L15</f>
        <v>16.429361313758349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12.556476983150077</v>
      </c>
      <c r="G1755" s="1">
        <f t="shared" si="1841"/>
        <v>16.522291880887948</v>
      </c>
      <c r="H1755" s="1">
        <f t="shared" si="1841"/>
        <v>30.431207350638559</v>
      </c>
      <c r="I1755" s="1">
        <f t="shared" si="1841"/>
        <v>52.839375045989406</v>
      </c>
      <c r="J1755" s="1">
        <f t="shared" si="1841"/>
        <v>56.946943771373995</v>
      </c>
      <c r="K1755" s="1">
        <f t="shared" si="1841"/>
        <v>66.703360831084524</v>
      </c>
      <c r="L1755" s="1">
        <f t="shared" ref="L1755" si="1845">L16</f>
        <v>88.976199239913811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0.52400705162755912</v>
      </c>
      <c r="G1756" s="1">
        <f t="shared" si="1841"/>
        <v>0.54529350454171022</v>
      </c>
      <c r="H1756" s="1">
        <f t="shared" si="1841"/>
        <v>0.5031661036118501</v>
      </c>
      <c r="I1756" s="1">
        <f t="shared" si="1841"/>
        <v>2.0502672024973938</v>
      </c>
      <c r="J1756" s="1">
        <f t="shared" si="1841"/>
        <v>2.595397409821858</v>
      </c>
      <c r="K1756" s="1">
        <f t="shared" si="1841"/>
        <v>2.6721254729187529</v>
      </c>
      <c r="L1756" s="1">
        <f t="shared" ref="L1756" si="1846">L17</f>
        <v>3.5104441841443821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18.873073128937065</v>
      </c>
      <c r="G1757" s="1">
        <f t="shared" si="1841"/>
        <v>21.778144888896051</v>
      </c>
      <c r="H1757" s="1">
        <f t="shared" si="1841"/>
        <v>31.839441606679685</v>
      </c>
      <c r="I1757" s="1">
        <f t="shared" si="1841"/>
        <v>60.120259082533238</v>
      </c>
      <c r="J1757" s="1">
        <f t="shared" si="1841"/>
        <v>76.168055370697274</v>
      </c>
      <c r="K1757" s="1">
        <f t="shared" si="1841"/>
        <v>92.249937486558309</v>
      </c>
      <c r="L1757" s="1">
        <f t="shared" ref="L1757" si="1847">L18</f>
        <v>100.33594206408577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0.94524590368924122</v>
      </c>
      <c r="L1758" s="1">
        <f t="shared" ref="L1758" si="1848">L19</f>
        <v>7.832928904643647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22.340396442474471</v>
      </c>
      <c r="G1759" s="3">
        <f t="shared" si="1849"/>
        <v>24.357108581457624</v>
      </c>
      <c r="H1759" s="3">
        <f t="shared" si="1849"/>
        <v>29.807673264933751</v>
      </c>
      <c r="I1759" s="3">
        <f t="shared" si="1849"/>
        <v>35.60369195913713</v>
      </c>
      <c r="J1759" s="3">
        <f t="shared" si="1849"/>
        <v>36.927284925703816</v>
      </c>
      <c r="K1759" s="3">
        <f t="shared" si="1849"/>
        <v>39.902472100122921</v>
      </c>
      <c r="L1759" s="3">
        <f t="shared" ref="L1759" si="1850">SUM(L1760,L1762,L1766,L1770,L1786,L1793,L1801,L1803,L1811,L1815,L1809)</f>
        <v>44.790959561372986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51">+G1761</f>
        <v>3.0805583384938005</v>
      </c>
      <c r="H1760" s="1">
        <f t="shared" si="1851"/>
        <v>2.8402406802836504</v>
      </c>
      <c r="I1760" s="1">
        <f t="shared" si="1851"/>
        <v>2.6090413436622204</v>
      </c>
      <c r="J1760" s="1">
        <f t="shared" si="1851"/>
        <v>2.3479978892638762</v>
      </c>
      <c r="K1760" s="1">
        <f t="shared" si="1851"/>
        <v>2.3479982254379728</v>
      </c>
      <c r="L1760" s="1">
        <f t="shared" si="1851"/>
        <v>1.3431999720597125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2.3479978892638762</v>
      </c>
      <c r="K1761" s="1">
        <f>'[2]Electricity and CHPs_CAP'!G$14</f>
        <v>2.3479982254379728</v>
      </c>
      <c r="L1761" s="1">
        <f>'[2]Electricity and CHPs_CAP'!H$14</f>
        <v>1.3431999720597125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16.121225270466404</v>
      </c>
      <c r="H1762" s="1">
        <f t="shared" si="1853"/>
        <v>16.612343913144187</v>
      </c>
      <c r="I1762" s="1">
        <f t="shared" si="1853"/>
        <v>16.647148960358582</v>
      </c>
      <c r="J1762" s="1">
        <f t="shared" si="1853"/>
        <v>16.758418100353882</v>
      </c>
      <c r="K1762" s="1">
        <f t="shared" si="1853"/>
        <v>16.812862500222987</v>
      </c>
      <c r="L1762" s="1">
        <f t="shared" ref="L1762" si="1854">SUM(L1763:L1765)</f>
        <v>17.002111814471213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7.4806863812958539</v>
      </c>
      <c r="K1763" s="1">
        <f>'[2]Electricity and CHPs_CAP'!G$15</f>
        <v>7.5350768910857857</v>
      </c>
      <c r="L1763" s="1">
        <f>'[2]Electricity and CHPs_CAP'!H$15</f>
        <v>7.7241972032384592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4.9080132371398992</v>
      </c>
      <c r="K1764" s="1">
        <f>'[2]Electricity and CHPs_CAP'!G$16</f>
        <v>4.908062926440417</v>
      </c>
      <c r="L1764" s="1">
        <f>'[2]Electricity and CHPs_CAP'!H$16</f>
        <v>4.9081684848948459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4.3697184819181301</v>
      </c>
      <c r="K1765" s="1">
        <f>'[2]Electricity and CHPs_CAP'!G$17</f>
        <v>4.3697226826967848</v>
      </c>
      <c r="L1765" s="1">
        <f>'[2]Electricity and CHPs_CAP'!H$17</f>
        <v>4.3697461263379092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3.8208823398465264E-2</v>
      </c>
      <c r="G1766" s="1">
        <f t="shared" ref="G1766:K1766" si="1855">SUM(G1767:G1769)</f>
        <v>4.1599708276928951E-2</v>
      </c>
      <c r="H1766" s="1">
        <f t="shared" si="1855"/>
        <v>3.3173743545318372E-2</v>
      </c>
      <c r="I1766" s="1">
        <f t="shared" si="1855"/>
        <v>5.9276360722297437E-2</v>
      </c>
      <c r="J1766" s="1">
        <f t="shared" si="1855"/>
        <v>8.0885288230523489E-2</v>
      </c>
      <c r="K1766" s="1">
        <f t="shared" si="1855"/>
        <v>6.8581205630055736E-2</v>
      </c>
      <c r="L1766" s="1">
        <f t="shared" ref="L1766" si="1856">SUM(L1767:L1769)</f>
        <v>4.238335252346849E-2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5.8703195739460749E-2</v>
      </c>
      <c r="K1767" s="1">
        <f>'[2]Electricity and CHPs_CAP'!G$18</f>
        <v>5.8678905749573421E-2</v>
      </c>
      <c r="L1767" s="1">
        <f>'[2]Electricity and CHPs_CAP'!H$18</f>
        <v>3.6716948831285671E-2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9.6449069064283386E-3</v>
      </c>
      <c r="K1768" s="1">
        <f>'[2]Electricity and CHPs_CAP'!G$28</f>
        <v>9.9022998804823136E-3</v>
      </c>
      <c r="L1768" s="1">
        <f>'[2]Electricity and CHPs_CAP'!H$28</f>
        <v>5.6664036921828167E-3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1.2537185584634404E-2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0.23062874222316321</v>
      </c>
      <c r="G1770" s="1">
        <f t="shared" ref="G1770:K1770" si="1858">SUM(G1771:G1785)</f>
        <v>0.16592875796906248</v>
      </c>
      <c r="H1770" s="1">
        <f t="shared" si="1858"/>
        <v>0.12021289099956706</v>
      </c>
      <c r="I1770" s="1">
        <f t="shared" si="1858"/>
        <v>0.11657083425856461</v>
      </c>
      <c r="J1770" s="1">
        <f t="shared" si="1858"/>
        <v>0.20545372022204683</v>
      </c>
      <c r="K1770" s="1">
        <f t="shared" si="1858"/>
        <v>0.21466436327395078</v>
      </c>
      <c r="L1770" s="1">
        <f t="shared" ref="L1770" si="1859">SUM(L1771:L1785)</f>
        <v>0.21681821333224788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1.03943164822341E-4</v>
      </c>
      <c r="L1771" s="1">
        <f>'[2]Electricity and CHPs_CAP'!H$21</f>
        <v>2.0658870030294929E-2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4.7496237291702803E-3</v>
      </c>
      <c r="K1772" s="1">
        <f>'[2]Electricity and CHPs_CAP'!G$22</f>
        <v>1.976959462769419E-2</v>
      </c>
      <c r="L1772" s="1">
        <f>'[2]Electricity and CHPs_CAP'!H$22</f>
        <v>4.6272158351105541E-2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4.9664683783965505E-2</v>
      </c>
      <c r="K1776" s="1">
        <f>'[2]Electricity and CHPs_CAP'!G$39</f>
        <v>5.6639720608871708E-2</v>
      </c>
      <c r="L1776" s="1">
        <f>'[2]Electricity and CHPs_CAP'!H$39</f>
        <v>4.2250585378439988E-2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1.70629605332136E-2</v>
      </c>
      <c r="L1777" s="1">
        <f>'[2]Electricity and CHPs_CAP'!H$40</f>
        <v>1.8029488120468479E-2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7.0823052888438582E-3</v>
      </c>
      <c r="K1778" s="1">
        <f>'[2]Electricity and CHPs_CAP'!G$47</f>
        <v>6.1968500819527782E-3</v>
      </c>
      <c r="L1778" s="1">
        <f>'[2]Electricity and CHPs_CAP'!H$47</f>
        <v>4.2766346523953952E-3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4.8348972975242295E-3</v>
      </c>
      <c r="K1779" s="1">
        <f>'[2]Electricity and CHPs_CAP'!G$48</f>
        <v>2.4517371628155829E-3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1.6444232060757343E-2</v>
      </c>
      <c r="K1781" s="1">
        <f>'[2]Electricity and CHPs_CAP'!G$51</f>
        <v>8.5332518965064753E-3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8.6402643948055552E-2</v>
      </c>
      <c r="K1783" s="1">
        <f>'[2]Electricity and CHPs_CAP'!G$54</f>
        <v>8.6107199853421051E-2</v>
      </c>
      <c r="L1783" s="1">
        <f>'[2]Electricity and CHPs_CAP'!H$54</f>
        <v>8.5330476799543573E-2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3.6275334113730087E-2</v>
      </c>
      <c r="K1784" s="1">
        <f>'[2]Electricity and CHPs_CAP'!G$55</f>
        <v>1.7799105344653034E-2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0.39868059009055529</v>
      </c>
      <c r="G1786" s="1">
        <f t="shared" ref="G1786:K1786" si="1862">SUM(G1787:G1792)</f>
        <v>0.35291005320518615</v>
      </c>
      <c r="H1786" s="1">
        <f t="shared" si="1862"/>
        <v>0.37440622555599151</v>
      </c>
      <c r="I1786" s="1">
        <f t="shared" si="1862"/>
        <v>0.34733681204043065</v>
      </c>
      <c r="J1786" s="1">
        <f t="shared" si="1862"/>
        <v>0.35613036847820995</v>
      </c>
      <c r="K1786" s="1">
        <f t="shared" si="1862"/>
        <v>0.38835495497453487</v>
      </c>
      <c r="L1786" s="1">
        <f t="shared" ref="L1786" si="1863">SUM(L1787:L1792)</f>
        <v>0.42755742799615126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0.27967804760980775</v>
      </c>
      <c r="K1787" s="1">
        <f>'[2]Electricity and CHPs_CAP'!G$19</f>
        <v>0.21912672837074751</v>
      </c>
      <c r="L1787" s="1">
        <f>'[2]Electricity and CHPs_CAP'!H$19</f>
        <v>3.0469080258097025E-3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8.9006156516481305E-2</v>
      </c>
      <c r="L1788" s="1">
        <f>'[2]Electricity and CHPs_CAP'!H$20</f>
        <v>0.31772366858651852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6.9982355880831487E-2</v>
      </c>
      <c r="K1789" s="1">
        <f>'[2]Electricity and CHPs_CAP'!G$26</f>
        <v>4.9727005704109165E-2</v>
      </c>
      <c r="L1789" s="1">
        <f>'[2]Electricity and CHPs_CAP'!H$26</f>
        <v>1.3646623157285188E-3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2.0742724874114899E-2</v>
      </c>
      <c r="L1790" s="1">
        <f>'[2]Electricity and CHPs_CAP'!H$27</f>
        <v>7.4533301696835502E-2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6.4699649875707317E-3</v>
      </c>
      <c r="K1791" s="1">
        <f>'[2]Electricity and CHPs_CAP'!G$44</f>
        <v>6.3769628955283033E-3</v>
      </c>
      <c r="L1791" s="1">
        <f>'[2]Electricity and CHPs_CAP'!H$44</f>
        <v>2.5884320386407099E-3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3.3753766135537302E-3</v>
      </c>
      <c r="L1792" s="1">
        <f>'[2]Electricity and CHPs_CAP'!H$45</f>
        <v>2.8300455332618324E-2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2.1418788295863647E-2</v>
      </c>
      <c r="G1793" s="1">
        <f t="shared" ref="G1793:K1793" si="1865">SUM(G1794:G1800)</f>
        <v>2.7799779300429601E-2</v>
      </c>
      <c r="H1793" s="1">
        <f t="shared" si="1865"/>
        <v>4.2927457226592074E-2</v>
      </c>
      <c r="I1793" s="1">
        <f t="shared" si="1865"/>
        <v>0.1022411559049847</v>
      </c>
      <c r="J1793" s="1">
        <f t="shared" si="1865"/>
        <v>0.17108343081424462</v>
      </c>
      <c r="K1793" s="1">
        <f t="shared" si="1865"/>
        <v>0.21771246037062802</v>
      </c>
      <c r="L1793" s="1">
        <f t="shared" ref="L1793" si="1866">SUM(L1794:L1800)</f>
        <v>0.29305044422650967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4.0228720664739814E-2</v>
      </c>
      <c r="K1794" s="1">
        <f>'[2]Electricity and CHPs_CAP'!G$25</f>
        <v>6.4351270128021082E-2</v>
      </c>
      <c r="L1794" s="1">
        <f>'[2]Electricity and CHPs_CAP'!H$25</f>
        <v>7.8863541361466297E-2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2.9134369945228501E-3</v>
      </c>
      <c r="L1795" s="1">
        <f>'[2]Electricity and CHPs_CAP'!H$31</f>
        <v>6.0612384397514254E-3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9.8325788672272069E-2</v>
      </c>
      <c r="K1796" s="1">
        <f>'[2]Electricity and CHPs_CAP'!G$42</f>
        <v>7.9893792486752921E-2</v>
      </c>
      <c r="L1796" s="1">
        <f>'[2]Electricity and CHPs_CAP'!H$42</f>
        <v>9.572522752757763E-2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3.63461080228209E-2</v>
      </c>
      <c r="L1797" s="1">
        <f>'[2]Electricity and CHPs_CAP'!H$43</f>
        <v>8.6261447838681296E-2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7.7883926975560432E-3</v>
      </c>
      <c r="K1798" s="1">
        <f>'[2]Electricity and CHPs_CAP'!G$50</f>
        <v>7.1694483514936807E-3</v>
      </c>
      <c r="L1798" s="1">
        <f>'[2]Electricity and CHPs_CAP'!H$50</f>
        <v>4.4849868480286506E-3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1.9295308562553924E-2</v>
      </c>
      <c r="K1799" s="1">
        <f>'[2]Electricity and CHPs_CAP'!G$53</f>
        <v>2.2075219246144348E-2</v>
      </c>
      <c r="L1799" s="1">
        <f>'[2]Electricity and CHPs_CAP'!H$53</f>
        <v>1.9376309725005571E-2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5.4452202171227553E-3</v>
      </c>
      <c r="K1800" s="1">
        <f>'[2]Electricity and CHPs_CAP'!G$56</f>
        <v>4.9631851408722472E-3</v>
      </c>
      <c r="L1800" s="1">
        <f>'[2]Electricity and CHPs_CAP'!H$56</f>
        <v>2.2776924859987308E-3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9.0660047929208162E-2</v>
      </c>
      <c r="H1801" s="1">
        <f t="shared" si="1868"/>
        <v>8.3655965423137163E-2</v>
      </c>
      <c r="I1801" s="1">
        <f t="shared" si="1868"/>
        <v>0.34087530220510831</v>
      </c>
      <c r="J1801" s="1">
        <f t="shared" si="1868"/>
        <v>0.43143083901129881</v>
      </c>
      <c r="K1801" s="1">
        <f t="shared" si="1868"/>
        <v>0.4442465871111197</v>
      </c>
      <c r="L1801" s="1">
        <f t="shared" si="1868"/>
        <v>0.58363486568905598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0.43143083901129881</v>
      </c>
      <c r="K1802" s="1">
        <f>'[2]Electricity and CHPs_CAP'!G$33</f>
        <v>0.4442465871111197</v>
      </c>
      <c r="L1802" s="1">
        <f>'[2]Electricity and CHPs_CAP'!H$33</f>
        <v>0.58363486568905598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4.3709069010563057</v>
      </c>
      <c r="H1803" s="1">
        <f t="shared" si="1869"/>
        <v>9.1889298588544932</v>
      </c>
      <c r="I1803" s="1">
        <f t="shared" si="1869"/>
        <v>14.570133764258737</v>
      </c>
      <c r="J1803" s="1">
        <f t="shared" si="1869"/>
        <v>15.599339921405107</v>
      </c>
      <c r="K1803" s="1">
        <f t="shared" si="1869"/>
        <v>18.290453416471983</v>
      </c>
      <c r="L1803" s="1">
        <f t="shared" ref="L1803" si="1870">SUM(L1804:L1808)</f>
        <v>23.231598783854118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0.32459627060641183</v>
      </c>
      <c r="K1804" s="1">
        <f>'[2]Electricity and CHPs_CAP'!G$34</f>
        <v>0.80157424907153807</v>
      </c>
      <c r="L1804" s="1">
        <f>'[2]Electricity and CHPs_CAP'!H$34</f>
        <v>3.6316505493703701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5.90425819008661</v>
      </c>
      <c r="K1805" s="1">
        <f>'[2]Electricity and CHPs_CAP'!G$35</f>
        <v>7.6261350870281364</v>
      </c>
      <c r="L1805" s="1">
        <f>'[2]Electricity and CHPs_CAP'!H$35</f>
        <v>8.6740961087958794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3.4038824022725711</v>
      </c>
      <c r="K1806" s="1">
        <f>'[2]Electricity and CHPs_CAP'!G$36</f>
        <v>3.5914721122648618</v>
      </c>
      <c r="L1806" s="1">
        <f>'[2]Electricity and CHPs_CAP'!H$36</f>
        <v>3.9984377470593397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0.54241437063184539</v>
      </c>
      <c r="K1807" s="1">
        <f>'[2]Electricity and CHPs_CAP'!G$37</f>
        <v>0.57034425330193872</v>
      </c>
      <c r="L1807" s="1">
        <f>'[2]Electricity and CHPs_CAP'!H$37</f>
        <v>0.63004388663442379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5.4241886878076686</v>
      </c>
      <c r="K1808" s="1">
        <f>'[2]Electricity and CHPs_CAP'!G$38</f>
        <v>5.7009277148055091</v>
      </c>
      <c r="L1808" s="1">
        <f>'[2]Electricity and CHPs_CAP'!H$38</f>
        <v>6.2973704919940996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5.5873423244282199E-3</v>
      </c>
      <c r="L1809" s="1">
        <f>'[2]Electricity and CHPs_CAP'!H$32</f>
        <v>4.7531217184635759E-2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5.5873423244282199E-3</v>
      </c>
      <c r="L1810" s="1">
        <f t="shared" ref="L1810" si="1874">L1809</f>
        <v>4.7531217184635759E-2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1.4387274741387371E-3</v>
      </c>
      <c r="J1811" s="1">
        <f t="shared" si="1875"/>
        <v>2.3631680083020551E-2</v>
      </c>
      <c r="K1811" s="1">
        <f t="shared" si="1875"/>
        <v>5.1880407701943514E-2</v>
      </c>
      <c r="L1811" s="1">
        <f t="shared" ref="L1811" si="1876">SUM(L1812:L1814)</f>
        <v>6.5457891430469969E-2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1.67649876923909E-2</v>
      </c>
      <c r="L1812" s="1">
        <f>'[2]Electricity and CHPs_CAP'!H$30</f>
        <v>1.7087305573264936E-2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1.7860818252049323E-2</v>
      </c>
      <c r="K1813" s="1">
        <f>'[2]Electricity and CHPs_CAP'!G$46</f>
        <v>2.9843708475173026E-2</v>
      </c>
      <c r="L1813" s="1">
        <f>'[2]Electricity and CHPs_CAP'!H$46</f>
        <v>4.3953261892760581E-2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5.7708618309712271E-3</v>
      </c>
      <c r="K1814" s="1">
        <f>'[2]Electricity and CHPs_CAP'!G$57</f>
        <v>5.271711534379585E-3</v>
      </c>
      <c r="L1814" s="1">
        <f>'[2]Electricity and CHPs_CAP'!H$57</f>
        <v>4.4173239644444565E-3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0.10551583464287448</v>
      </c>
      <c r="G1815" s="1">
        <f t="shared" ref="G1815:K1815" si="1877">SUM(G1816:G1822)</f>
        <v>0.10551972476029695</v>
      </c>
      <c r="H1815" s="1">
        <f t="shared" si="1877"/>
        <v>0.51178252990081263</v>
      </c>
      <c r="I1815" s="1">
        <f t="shared" si="1877"/>
        <v>0.80962869825206896</v>
      </c>
      <c r="J1815" s="1">
        <f t="shared" si="1877"/>
        <v>0.95291368784160824</v>
      </c>
      <c r="K1815" s="1">
        <f t="shared" si="1877"/>
        <v>1.0601306366033172</v>
      </c>
      <c r="L1815" s="1">
        <f t="shared" ref="L1815" si="1878">SUM(L1816:L1822)</f>
        <v>1.5376155786054044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9.9875930714539804E-2</v>
      </c>
      <c r="K1816" s="1">
        <f>'[2]Electricity and CHPs_CAP'!G$63</f>
        <v>9.9883679585993368E-2</v>
      </c>
      <c r="L1816" s="1">
        <f>'[2]Electricity and CHPs_CAP'!H$63</f>
        <v>9.9910980695479018E-2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5.4311724625534324E-2</v>
      </c>
      <c r="K1817" s="1">
        <f>'[2]Electricity and CHPs_CAP'!G$64</f>
        <v>6.114672421251021E-2</v>
      </c>
      <c r="L1817" s="1">
        <f>'[2]Electricity and CHPs_CAP'!H$64</f>
        <v>0.24769097818179389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4.4609980938086012E-2</v>
      </c>
      <c r="K1818" s="1">
        <f>'[2]Electricity and CHPs_CAP'!G$65</f>
        <v>4.8520496372982919E-2</v>
      </c>
      <c r="L1818" s="1">
        <f>'[2]Electricity and CHPs_CAP'!H$65</f>
        <v>0.16118166361539399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0.12561924140996095</v>
      </c>
      <c r="K1819" s="1">
        <f>'[2]Electricity and CHPs_CAP'!G$66</f>
        <v>0.16896262465309575</v>
      </c>
      <c r="L1819" s="1">
        <f>'[2]Electricity and CHPs_CAP'!H$66</f>
        <v>0.20951034277966371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0.36519690023241036</v>
      </c>
      <c r="K1820" s="1">
        <f>'[2]Electricity and CHPs_CAP'!G$67</f>
        <v>0.3980518624627819</v>
      </c>
      <c r="L1820" s="1">
        <f>'[2]Electricity and CHPs_CAP'!H$67</f>
        <v>0.48407339735232868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3.5710387875380216E-2</v>
      </c>
      <c r="K1821" s="1">
        <f>'[2]Electricity and CHPs_CAP'!G$68</f>
        <v>3.5780861041307122E-2</v>
      </c>
      <c r="L1821" s="1">
        <f>'[2]Electricity and CHPs_CAP'!H$68</f>
        <v>3.5973618518266637E-2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0.22758952204569666</v>
      </c>
      <c r="K1822" s="1">
        <f>'[2]Electricity and CHPs_CAP'!G$69</f>
        <v>0.24778438827464591</v>
      </c>
      <c r="L1822" s="1">
        <f>'[2]Electricity and CHPs_CAP'!H$69</f>
        <v>0.29927459746247848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81">SUM(G1824,G1843)</f>
        <v>11.780570880046316</v>
      </c>
      <c r="H1823" s="3">
        <f t="shared" si="1881"/>
        <v>11.564642944725813</v>
      </c>
      <c r="I1823" s="3">
        <f t="shared" si="1881"/>
        <v>13.053328528237085</v>
      </c>
      <c r="J1823" s="3">
        <f t="shared" si="1881"/>
        <v>9.7149061216624073</v>
      </c>
      <c r="K1823" s="3">
        <f t="shared" si="1881"/>
        <v>9.2586662984283397</v>
      </c>
      <c r="L1823" s="3">
        <f t="shared" ref="L1823" si="1882">SUM(L1824,L1843)</f>
        <v>8.6299519718908169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83">SUM(G1825,G1828,G1830,G1833,G1835,G1837,G1839,G1841)</f>
        <v>9.7935017138681992</v>
      </c>
      <c r="H1824" s="1">
        <f t="shared" si="1883"/>
        <v>9.6988605933424523</v>
      </c>
      <c r="I1824" s="1">
        <f t="shared" si="1883"/>
        <v>11.041349413762145</v>
      </c>
      <c r="J1824" s="1">
        <f t="shared" si="1883"/>
        <v>7.8700717111913301</v>
      </c>
      <c r="K1824" s="1">
        <f t="shared" si="1883"/>
        <v>7.197004549070174</v>
      </c>
      <c r="L1824" s="1">
        <f t="shared" ref="L1824" si="1884">SUM(L1825,L1828,L1830,L1833,L1835,L1837,L1839,L1841)</f>
        <v>6.3910048259465126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85">SUM(G1826:G1827)</f>
        <v>2.3825222003276219</v>
      </c>
      <c r="H1825" s="1">
        <f t="shared" si="1885"/>
        <v>2.7794572265270525</v>
      </c>
      <c r="I1825" s="1">
        <f t="shared" si="1885"/>
        <v>3.9872901664621225</v>
      </c>
      <c r="J1825" s="1">
        <f t="shared" si="1885"/>
        <v>4.716359568569497</v>
      </c>
      <c r="K1825" s="1">
        <f t="shared" si="1885"/>
        <v>5.3138045989863638</v>
      </c>
      <c r="L1825" s="1">
        <f t="shared" ref="L1825" si="1886">SUM(L1826:L1827)</f>
        <v>5.2297213779249168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0.13127468446411261</v>
      </c>
      <c r="K1826" s="1" cm="1">
        <f t="array" ref="K1826">SUMPRODUCT(([2]OUT_FinalEnergyCons!$B$4:$B$10000="var_cap")*1,(ISNUMBER(SEARCH("RH*-SHELCBR",[2]OUT_FinalEnergyCons!$A$4:$A$10000)))*1,[2]OUT_FinalEnergyCons!I$4:I$10000)</f>
        <v>8.5026825980726972E-2</v>
      </c>
      <c r="L1826" s="1" cm="1">
        <f t="array" ref="L1826">SUMPRODUCT(([2]OUT_FinalEnergyCons!$B$4:$B$10000="var_cap")*1,(ISNUMBER(SEARCH("RH*-SHELCBR",[2]OUT_FinalEnergyCons!$A$4:$A$10000)))*1,[2]OUT_FinalEnergyCons!J$4:J$10000)</f>
        <v>3.5917754302763616E-2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4.5850848841053846</v>
      </c>
      <c r="K1827" s="1" cm="1">
        <f t="array" ref="K1827">SUMPRODUCT(([2]OUT_FinalEnergyCons!$B$4:$B$10000="var_cap")*1,ISNUMBER(SEARCH("RH*-SHELCHP",[2]OUT_FinalEnergyCons!$A$4:$A$10000))*1,[2]OUT_FinalEnergyCons!I$4:I$10000)</f>
        <v>5.2287777730056373</v>
      </c>
      <c r="L1827" s="1" cm="1">
        <f t="array" ref="L1827">SUMPRODUCT(([2]OUT_FinalEnergyCons!$B$4:$B$10000="var_cap")*1,ISNUMBER(SEARCH("RH*-SHELCHP",[2]OUT_FinalEnergyCons!$A$4:$A$10000))*1,[2]OUT_FinalEnergyCons!J$4:J$10000)</f>
        <v>5.193803623622153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3.3399683846688299</v>
      </c>
      <c r="H1828" s="1">
        <f t="shared" si="1891"/>
        <v>2.8131938992318317</v>
      </c>
      <c r="I1828" s="1">
        <f t="shared" si="1891"/>
        <v>2.8128562361605023</v>
      </c>
      <c r="J1828" s="1">
        <f t="shared" si="1891"/>
        <v>0.81551159865366485</v>
      </c>
      <c r="K1828" s="1">
        <f t="shared" si="1891"/>
        <v>0.26814497333114184</v>
      </c>
      <c r="L1828" s="1">
        <f t="shared" si="1891"/>
        <v>4.243980867557829E-2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0.81551159865366485</v>
      </c>
      <c r="K1829" s="1" cm="1">
        <f t="array" ref="K1829">SUMPRODUCT(([2]OUT_FinalEnergyCons!$B$4:$B$10000="var_cap")*1, (ISNUMBER(SEARCH("RH*-SHLFOBR",[2]OUT_FinalEnergyCons!$A$4:$A$10000)))*1,[2]OUT_FinalEnergyCons!I$4:I$10000)</f>
        <v>0.26814497333114184</v>
      </c>
      <c r="L1829" s="1" cm="1">
        <f t="array" ref="L1829">SUMPRODUCT(([2]OUT_FinalEnergyCons!$B$4:$B$10000="var_cap")*1, (ISNUMBER(SEARCH("RH*-SHLFOBR",[2]OUT_FinalEnergyCons!$A$4:$A$10000)))*1,[2]OUT_FinalEnergyCons!J$4:J$10000)</f>
        <v>4.243980867557829E-2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2.7687541997235714</v>
      </c>
      <c r="G1830" s="1">
        <f t="shared" ref="G1830:K1830" si="1894">SUM(G1831:G1832)</f>
        <v>2.936729298719329</v>
      </c>
      <c r="H1830" s="1">
        <f t="shared" si="1894"/>
        <v>3.0712698910658589</v>
      </c>
      <c r="I1830" s="1">
        <f t="shared" si="1894"/>
        <v>3.2080141505943862</v>
      </c>
      <c r="J1830" s="1">
        <f t="shared" si="1894"/>
        <v>1.5595723162002391</v>
      </c>
      <c r="K1830" s="1">
        <f t="shared" si="1894"/>
        <v>0.99885172409325129</v>
      </c>
      <c r="L1830" s="1">
        <f t="shared" ref="L1830" si="1895">SUM(L1831:L1832)</f>
        <v>0.75417340135260713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1.0387079631019682</v>
      </c>
      <c r="K1831" s="1" cm="1">
        <f t="array" ref="K1831">SUMPRODUCT(([2]OUT_FinalEnergyCons!$B$4:$B$10000="var_cap")*1, (ISNUMBER(SEARCH("RH*-SHNGABR",[2]OUT_FinalEnergyCons!$A$4:$A$10000)))*1,[2]OUT_FinalEnergyCons!I$4:I$10000)</f>
        <v>0.41031562702818963</v>
      </c>
      <c r="L1831" s="1" cm="1">
        <f t="array" ref="L1831">SUMPRODUCT(([2]OUT_FinalEnergyCons!$B$4:$B$10000="var_cap")*1, (ISNUMBER(SEARCH("RH*-SHNGABR",[2]OUT_FinalEnergyCons!$A$4:$A$10000)))*1,[2]OUT_FinalEnergyCons!J$4:J$10000)</f>
        <v>0.20663286617953133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0.52086435309827095</v>
      </c>
      <c r="K1832" s="1" cm="1">
        <f t="array" ref="K1832">SUMPRODUCT(([2]OUT_FinalEnergyCons!$B$4:$B$10000="var_cap")*1,ISNUMBER(SEARCH("RH*-SHngahp",[2]OUT_FinalEnergyCons!$A$4:$A$10000))*1,[2]OUT_FinalEnergyCons!I$4:I$10000)</f>
        <v>0.58853609706506171</v>
      </c>
      <c r="L1832" s="1" cm="1">
        <f t="array" ref="L1832">SUMPRODUCT(([2]OUT_FinalEnergyCons!$B$4:$B$10000="var_cap")*1,ISNUMBER(SEARCH("RH*-SHngahp",[2]OUT_FinalEnergyCons!$A$4:$A$10000))*1,[2]OUT_FinalEnergyCons!J$4:J$10000)</f>
        <v>0.54754053517307577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6.9551746368697216E-3</v>
      </c>
      <c r="H1833" s="1">
        <f t="shared" si="1899"/>
        <v>2.62374523437949E-3</v>
      </c>
      <c r="I1833" s="1">
        <f t="shared" si="1899"/>
        <v>5.2371564329719948E-5</v>
      </c>
      <c r="J1833" s="1">
        <f t="shared" si="1899"/>
        <v>0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01">G1836</f>
        <v>0.7501395719659073</v>
      </c>
      <c r="H1835" s="1">
        <f t="shared" si="1901"/>
        <v>0.81917602924838506</v>
      </c>
      <c r="I1835" s="1">
        <f t="shared" si="1901"/>
        <v>0.81916979157002145</v>
      </c>
      <c r="J1835" s="1">
        <f t="shared" si="1901"/>
        <v>0.65320791976837322</v>
      </c>
      <c r="K1835" s="1">
        <f t="shared" si="1901"/>
        <v>0.53279745870961281</v>
      </c>
      <c r="L1835" s="1">
        <f t="shared" si="1901"/>
        <v>0.29879097307597996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0.65320791976837322</v>
      </c>
      <c r="K1836" s="1" cm="1">
        <f t="array" ref="K1836">SUMPRODUCT(([2]OUT_FinalEnergyCons!$B$4:$B$10000="var_cap")*1, (ISNUMBER(SEARCH("RH*-SHWODBR",[2]OUT_FinalEnergyCons!$A$4:$A$10000)))*1,[2]OUT_FinalEnergyCons!I$4:I$10000)</f>
        <v>0.53279745870961281</v>
      </c>
      <c r="L1836" s="1" cm="1">
        <f t="array" ref="L1836">SUMPRODUCT(([2]OUT_FinalEnergyCons!$B$4:$B$10000="var_cap")*1, (ISNUMBER(SEARCH("RH*-SHWODBR",[2]OUT_FinalEnergyCons!$A$4:$A$10000)))*1,[2]OUT_FinalEnergyCons!J$4:J$10000)</f>
        <v>0.29879097307597996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0.20438252342496155</v>
      </c>
      <c r="G1837" s="1">
        <f t="shared" ref="G1837:L1837" si="1904">G1838</f>
        <v>0.24032403499440774</v>
      </c>
      <c r="H1837" s="1">
        <f t="shared" si="1904"/>
        <v>7.7926549445773527E-2</v>
      </c>
      <c r="I1837" s="1">
        <f t="shared" si="1904"/>
        <v>7.8778527409194193E-2</v>
      </c>
      <c r="J1837" s="1">
        <f t="shared" si="1904"/>
        <v>5.7833816201113213E-2</v>
      </c>
      <c r="K1837" s="1">
        <f t="shared" si="1904"/>
        <v>5.4275350661017373E-2</v>
      </c>
      <c r="L1837" s="1">
        <f t="shared" si="1904"/>
        <v>4.3358011951281139E-2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5.7833816201113213E-2</v>
      </c>
      <c r="K1838" s="1" cm="1">
        <f t="array" ref="K1838">SUMPRODUCT(([2]OUT_FinalEnergyCons!$B$4:$B$10000="var_cap")*1, (ISNUMBER(SEARCH("RH*-SHPLTBR",[2]OUT_FinalEnergyCons!$A$4:$A$10000)))*1,[2]OUT_FinalEnergyCons!I$4:I$10000)</f>
        <v>5.4275350661017373E-2</v>
      </c>
      <c r="L1838" s="1" cm="1">
        <f t="array" ref="L1838">SUMPRODUCT(([2]OUT_FinalEnergyCons!$B$4:$B$10000="var_cap")*1, (ISNUMBER(SEARCH("RH*-SHPLTBR",[2]OUT_FinalEnergyCons!$A$4:$A$10000)))*1,[2]OUT_FinalEnergyCons!J$4:J$10000)</f>
        <v>4.3358011951281139E-2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0.1140740784966027</v>
      </c>
      <c r="G1839" s="1">
        <f t="shared" ref="G1839:L1839" si="1907">G1840</f>
        <v>0.1368630485552331</v>
      </c>
      <c r="H1839" s="1">
        <f t="shared" si="1907"/>
        <v>0.13521325258917055</v>
      </c>
      <c r="I1839" s="1">
        <f t="shared" si="1907"/>
        <v>0.1351881700015915</v>
      </c>
      <c r="J1839" s="1">
        <f t="shared" si="1907"/>
        <v>6.7586491798442588E-2</v>
      </c>
      <c r="K1839" s="1">
        <f t="shared" si="1907"/>
        <v>2.9130443288787777E-2</v>
      </c>
      <c r="L1839" s="1">
        <f t="shared" si="1907"/>
        <v>2.252125296614919E-2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6.7586491798442588E-2</v>
      </c>
      <c r="K1840" s="1" cm="1">
        <f t="array" ref="K1840">SUMPRODUCT(([2]OUT_FinalEnergyCons!$B$4:$B$10000="var_cap")*1, (ISNUMBER(SEARCH("RH*-SHSOLBR",[2]OUT_FinalEnergyCons!$A$4:$A$10000)))*1,[2]OUT_FinalEnergyCons!I$4:I$10000)</f>
        <v>2.9130443288787777E-2</v>
      </c>
      <c r="L1840" s="1" cm="1">
        <f t="array" ref="L1840">SUMPRODUCT(([2]OUT_FinalEnergyCons!$B$4:$B$10000="var_cap")*1, (ISNUMBER(SEARCH("RH*-SHSOLBR",[2]OUT_FinalEnergyCons!$A$4:$A$10000)))*1,[2]OUT_FinalEnergyCons!J$4:J$10000)</f>
        <v>2.252125296614919E-2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1.8609914901544777</v>
      </c>
      <c r="G1843" s="1">
        <f t="shared" ref="G1843" si="1913">SUM(G1844,G1847,G1849,G1852,G1854,G1856,G1858,G1860)</f>
        <v>1.9870691661781157</v>
      </c>
      <c r="H1843" s="1">
        <f t="shared" ref="H1843" si="1914">SUM(H1844,H1847,H1849,H1852,H1854,H1856,H1858,H1860)</f>
        <v>1.8657823513833613</v>
      </c>
      <c r="I1843" s="1">
        <f t="shared" ref="I1843" si="1915">SUM(I1844,I1847,I1849,I1852,I1854,I1856,I1858,I1860)</f>
        <v>2.0119791144749399</v>
      </c>
      <c r="J1843" s="1">
        <f t="shared" ref="J1843" si="1916">SUM(J1844,J1847,J1849,J1852,J1854,J1856,J1858,J1860)</f>
        <v>1.8448344104710768</v>
      </c>
      <c r="K1843" s="1">
        <f t="shared" ref="K1843:L1843" si="1917">SUM(K1844,K1847,K1849,K1852,K1854,K1856,K1858,K1860)</f>
        <v>2.0616617493581653</v>
      </c>
      <c r="L1843" s="1">
        <f t="shared" si="1917"/>
        <v>2.2389471459443038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0.65093338163233316</v>
      </c>
      <c r="G1844" s="1">
        <f t="shared" ref="G1844" si="1919">SUM(G1845:G1846)</f>
        <v>0.71793503133946224</v>
      </c>
      <c r="H1844" s="1">
        <f t="shared" ref="H1844" si="1920">SUM(H1845:H1846)</f>
        <v>0.68243737412686367</v>
      </c>
      <c r="I1844" s="1">
        <f t="shared" ref="I1844" si="1921">SUM(I1845:I1846)</f>
        <v>0.87017300079323601</v>
      </c>
      <c r="J1844" s="1">
        <f t="shared" ref="J1844" si="1922">SUM(J1845:J1846)</f>
        <v>0.97032695640409627</v>
      </c>
      <c r="K1844" s="1">
        <f t="shared" ref="K1844:L1844" si="1923">SUM(K1845:K1846)</f>
        <v>1.1764918788067522</v>
      </c>
      <c r="L1844" s="1">
        <f t="shared" si="1923"/>
        <v>1.3596149286450865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0.1392356832321017</v>
      </c>
      <c r="K1845" s="1" cm="1">
        <f t="array" ref="K1845">SUMPRODUCT(([2]OUT_FinalEnergyCons!$B$4:$B$10000="var_cap")*1,(ISNUMBER(SEARCH("RH*-WHELCBR",[2]OUT_FinalEnergyCons!$A$4:$A$10000)))*1,[2]OUT_FinalEnergyCons!I$4:I$10000)</f>
        <v>0.12675141940180124</v>
      </c>
      <c r="L1845" s="1" cm="1">
        <f t="array" ref="L1845">SUMPRODUCT(([2]OUT_FinalEnergyCons!$B$4:$B$10000="var_cap")*1,(ISNUMBER(SEARCH("RH*-WHELCBR",[2]OUT_FinalEnergyCons!$A$4:$A$10000)))*1,[2]OUT_FinalEnergyCons!J$4:J$10000)</f>
        <v>0.11434429161998837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0.8310912731719946</v>
      </c>
      <c r="K1846" s="1" cm="1">
        <f t="array" ref="K1846">SUMPRODUCT(([2]OUT_FinalEnergyCons!$B$4:$B$10000="var_cap")*1,ISNUMBER(SEARCH("RH*-WHELCHP",[2]OUT_FinalEnergyCons!$A$4:$A$10000))*1,[2]OUT_FinalEnergyCons!I$4:I$10000)</f>
        <v>1.0497404594049509</v>
      </c>
      <c r="L1846" s="1" cm="1">
        <f t="array" ref="L1846">SUMPRODUCT(([2]OUT_FinalEnergyCons!$B$4:$B$10000="var_cap")*1,ISNUMBER(SEARCH("RH*-WHELCHP",[2]OUT_FinalEnergyCons!$A$4:$A$10000))*1,[2]OUT_FinalEnergyCons!J$4:J$10000)</f>
        <v>1.2452706370250981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0.45664987800940071</v>
      </c>
      <c r="H1847" s="1">
        <f t="shared" ref="H1847" si="1928">H1848</f>
        <v>0.31381645604129649</v>
      </c>
      <c r="I1847" s="1">
        <f t="shared" ref="I1847" si="1929">I1848</f>
        <v>0.26559217311397654</v>
      </c>
      <c r="J1847" s="1">
        <f t="shared" ref="J1847" si="1930">J1848</f>
        <v>9.3141686673447993E-2</v>
      </c>
      <c r="K1847" s="1">
        <f t="shared" ref="K1847:L1847" si="1931">K1848</f>
        <v>4.1382795773515307E-2</v>
      </c>
      <c r="L1847" s="1">
        <f t="shared" si="1931"/>
        <v>3.6708946630330981E-3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9.3141686673447993E-2</v>
      </c>
      <c r="K1848" s="1" cm="1">
        <f t="array" ref="K1848">SUMPRODUCT(([2]OUT_FinalEnergyCons!$B$4:$B$10000="var_cap")*1, (ISNUMBER(SEARCH("RH*-WHLFOBR",[2]OUT_FinalEnergyCons!$A$4:$A$10000)))*1,[2]OUT_FinalEnergyCons!I$4:I$10000)</f>
        <v>4.1382795773515307E-2</v>
      </c>
      <c r="L1848" s="1" cm="1">
        <f t="array" ref="L1848">SUMPRODUCT(([2]OUT_FinalEnergyCons!$B$4:$B$10000="var_cap")*1, (ISNUMBER(SEARCH("RH*-WHLFOBR",[2]OUT_FinalEnergyCons!$A$4:$A$10000)))*1,[2]OUT_FinalEnergyCons!J$4:J$10000)</f>
        <v>3.6708946630330981E-3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0.42633273128324595</v>
      </c>
      <c r="H1849" s="1">
        <f t="shared" ref="H1849" si="1935">SUM(H1850:H1851)</f>
        <v>0.43964144805900529</v>
      </c>
      <c r="I1849" s="1">
        <f t="shared" ref="I1849" si="1936">SUM(I1850:I1851)</f>
        <v>0.44365033351026179</v>
      </c>
      <c r="J1849" s="1">
        <f t="shared" ref="J1849" si="1937">SUM(J1850:J1851)</f>
        <v>0.32352130735452778</v>
      </c>
      <c r="K1849" s="1">
        <f t="shared" ref="K1849:L1849" si="1938">SUM(K1850:K1851)</f>
        <v>0.30795122203160369</v>
      </c>
      <c r="L1849" s="1">
        <f t="shared" si="1938"/>
        <v>0.29567637297840321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0.15077939690350728</v>
      </c>
      <c r="K1850" s="1" cm="1">
        <f t="array" ref="K1850">SUMPRODUCT(([2]OUT_FinalEnergyCons!$B$4:$B$10000="var_cap")*1, (ISNUMBER(SEARCH("RH*-WHNGABR",[2]OUT_FinalEnergyCons!$A$4:$A$10000)))*1,[2]OUT_FinalEnergyCons!I$4:I$10000)</f>
        <v>7.8909990124715515E-2</v>
      </c>
      <c r="L1850" s="1" cm="1">
        <f t="array" ref="L1850">SUMPRODUCT(([2]OUT_FinalEnergyCons!$B$4:$B$10000="var_cap")*1, (ISNUMBER(SEARCH("RH*-WHNGABR",[2]OUT_FinalEnergyCons!$A$4:$A$10000)))*1,[2]OUT_FinalEnergyCons!J$4:J$10000)</f>
        <v>3.8316032014149057E-2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0.17274191045102052</v>
      </c>
      <c r="K1851" s="1" cm="1">
        <f t="array" ref="K1851">SUMPRODUCT(([2]OUT_FinalEnergyCons!$B$4:$B$10000="var_cap")*1,ISNUMBER(SEARCH("RH*-WHngahp",[2]OUT_FinalEnergyCons!$A$4:$A$10000))*1,[2]OUT_FinalEnergyCons!I$4:I$10000)</f>
        <v>0.22904123190688816</v>
      </c>
      <c r="L1851" s="1" cm="1">
        <f t="array" ref="L1851">SUMPRODUCT(([2]OUT_FinalEnergyCons!$B$4:$B$10000="var_cap")*1,ISNUMBER(SEARCH("RH*-WHngahp",[2]OUT_FinalEnergyCons!$A$4:$A$10000))*1,[2]OUT_FinalEnergyCons!J$4:J$10000)</f>
        <v>0.25736034096425414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4.0447914262925495E-2</v>
      </c>
      <c r="H1854" s="1">
        <f t="shared" ref="H1854" si="1950">H1855</f>
        <v>8.4189417954724399E-2</v>
      </c>
      <c r="I1854" s="1">
        <f t="shared" ref="I1854" si="1951">I1855</f>
        <v>8.6862213635271371E-2</v>
      </c>
      <c r="J1854" s="1">
        <f t="shared" ref="J1854" si="1952">J1855</f>
        <v>8.3290738129509573E-2</v>
      </c>
      <c r="K1854" s="1">
        <f t="shared" ref="K1854:L1854" si="1953">K1855</f>
        <v>7.9146819094679799E-2</v>
      </c>
      <c r="L1854" s="1">
        <f t="shared" si="1953"/>
        <v>5.9289384728411408E-2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8.3290738129509573E-2</v>
      </c>
      <c r="K1855" s="1" cm="1">
        <f t="array" ref="K1855">SUMPRODUCT(([2]OUT_FinalEnergyCons!$B$4:$B$10000="var_cap")*1, (ISNUMBER(SEARCH("RH*-WHWODBR",[2]OUT_FinalEnergyCons!$A$4:$A$10000)))*1,[2]OUT_FinalEnergyCons!I$4:I$10000)</f>
        <v>7.9146819094679799E-2</v>
      </c>
      <c r="L1855" s="1" cm="1">
        <f t="array" ref="L1855">SUMPRODUCT(([2]OUT_FinalEnergyCons!$B$4:$B$10000="var_cap")*1, (ISNUMBER(SEARCH("RH*-WHWODBR",[2]OUT_FinalEnergyCons!$A$4:$A$10000)))*1,[2]OUT_FinalEnergyCons!J$4:J$10000)</f>
        <v>5.9289384728411408E-2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1.319532527040727E-2</v>
      </c>
      <c r="H1856" s="1">
        <f t="shared" ref="H1856" si="1957">H1857</f>
        <v>1.3190923012013953E-2</v>
      </c>
      <c r="I1856" s="1">
        <f t="shared" ref="I1856" si="1958">I1857</f>
        <v>1.3190857897046339E-2</v>
      </c>
      <c r="J1856" s="1">
        <f t="shared" ref="J1856" si="1959">J1857</f>
        <v>1.3236539280474692E-2</v>
      </c>
      <c r="K1856" s="1">
        <f t="shared" ref="K1856:L1856" si="1960">K1857</f>
        <v>1.4619021333642648E-2</v>
      </c>
      <c r="L1856" s="1">
        <f t="shared" si="1960"/>
        <v>1.4018410221695985E-2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1.3236539280474692E-2</v>
      </c>
      <c r="K1857" s="1" cm="1">
        <f t="array" ref="K1857">SUMPRODUCT(([2]OUT_FinalEnergyCons!$B$4:$B$10000="var_cap")*1, (ISNUMBER(SEARCH("RH*-WHPLTBR",[2]OUT_FinalEnergyCons!$A$4:$A$10000)))*1,[2]OUT_FinalEnergyCons!I$4:I$10000)</f>
        <v>1.4619021333642648E-2</v>
      </c>
      <c r="L1857" s="1" cm="1">
        <f t="array" ref="L1857">SUMPRODUCT(([2]OUT_FinalEnergyCons!$B$4:$B$10000="var_cap")*1, (ISNUMBER(SEARCH("RH*-WHPLTBR",[2]OUT_FinalEnergyCons!$A$4:$A$10000)))*1,[2]OUT_FinalEnergyCons!J$4:J$10000)</f>
        <v>1.4018410221695985E-2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0.33250828601267401</v>
      </c>
      <c r="H1858" s="1">
        <f t="shared" ref="H1858" si="1964">H1859</f>
        <v>0.33250673218945737</v>
      </c>
      <c r="I1858" s="1">
        <f t="shared" ref="I1858" si="1965">I1859</f>
        <v>0.33251053552514792</v>
      </c>
      <c r="J1858" s="1">
        <f t="shared" ref="J1858" si="1966">J1859</f>
        <v>0.36131718262902057</v>
      </c>
      <c r="K1858" s="1">
        <f t="shared" ref="K1858:L1858" si="1967">K1859</f>
        <v>0.44207001231797161</v>
      </c>
      <c r="L1858" s="1">
        <f t="shared" si="1967"/>
        <v>0.50667715470767349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0.36131718262902057</v>
      </c>
      <c r="K1859" s="1" cm="1">
        <f t="array" ref="K1859">SUMPRODUCT(([2]OUT_FinalEnergyCons!$B$4:$B$10000="var_cap")*1, (ISNUMBER(SEARCH("RH*-WHSOLBR",[2]OUT_FinalEnergyCons!$A$4:$A$10000)))*1,[2]OUT_FinalEnergyCons!I$4:I$10000)</f>
        <v>0.44207001231797161</v>
      </c>
      <c r="L1859" s="1" cm="1">
        <f t="array" ref="L1859">SUMPRODUCT(([2]OUT_FinalEnergyCons!$B$4:$B$10000="var_cap")*1, (ISNUMBER(SEARCH("RH*-WHSOLBR",[2]OUT_FinalEnergyCons!$A$4:$A$10000)))*1,[2]OUT_FinalEnergyCons!J$4:J$10000)</f>
        <v>0.50667715470767349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3.6007731194993062</v>
      </c>
      <c r="G1862" s="17">
        <f t="shared" ref="G1862:K1862" si="1976">SUM(G1863,G1866,G1869,G1873,G1875,G1877,G1879,G1881,G1883)</f>
        <v>3.7789051715946256</v>
      </c>
      <c r="H1862" s="17">
        <f t="shared" si="1976"/>
        <v>3.6535294808670611</v>
      </c>
      <c r="I1862" s="17">
        <f t="shared" si="1976"/>
        <v>3.6878097742058475</v>
      </c>
      <c r="J1862" s="17">
        <f t="shared" si="1976"/>
        <v>3.6118137940657187</v>
      </c>
      <c r="K1862" s="17">
        <f t="shared" si="1976"/>
        <v>3.4611090312942907</v>
      </c>
      <c r="L1862" s="17">
        <f t="shared" ref="L1862" si="1977">SUM(L1863,L1866,L1869,L1873,L1875,L1877,L1879,L1881,L1883)</f>
        <v>3.2494352725361844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0.83041291732566824</v>
      </c>
      <c r="H1863" s="18">
        <f t="shared" si="1978"/>
        <v>0.8322951026637162</v>
      </c>
      <c r="I1863" s="18">
        <f t="shared" si="1978"/>
        <v>1.1895383892001721</v>
      </c>
      <c r="J1863" s="18">
        <f t="shared" si="1978"/>
        <v>1.3260088460614317</v>
      </c>
      <c r="K1863" s="18">
        <f t="shared" si="1978"/>
        <v>1.3324472206153013</v>
      </c>
      <c r="L1863" s="18">
        <f t="shared" ref="L1863" si="1979">SUM(L1864:L1865)</f>
        <v>1.6104399604935626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0.87400580129573646</v>
      </c>
      <c r="K1864" s="1" cm="1">
        <f t="array" ref="K1864">SUMPRODUCT(([2]OUT_FinalEnergyCons!$B$4:$B$10000="Var_cap")*1,  (ISNUMBER(SEARCH("ITOT-SWHELCBR",[2]OUT_FinalEnergyCons!$A$4:$A$10000)))*1,[2]OUT_FinalEnergyCons!I$4:I$10000)</f>
        <v>0.87031009772156021</v>
      </c>
      <c r="L1864" s="1" cm="1">
        <f t="array" ref="L1864">SUMPRODUCT(([2]OUT_FinalEnergyCons!$B$4:$B$10000="Var_cap")*1,  (ISNUMBER(SEARCH("ITOT-SWHELCBR",[2]OUT_FinalEnergyCons!$A$4:$A$10000)))*1,[2]OUT_FinalEnergyCons!J$4:J$10000)</f>
        <v>1.0156968004077773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0.45200304476569519</v>
      </c>
      <c r="K1865" s="1" cm="1">
        <f t="array" ref="K1865">SUMPRODUCT(([2]OUT_FinalEnergyCons!$B$4:$B$10000="Var_cap")*1,  (ISNUMBER(SEARCH("ITOT-SWHELCHP",[2]OUT_FinalEnergyCons!$A$4:$A$10000)))*1,[2]OUT_FinalEnergyCons!I$4:I$10000)</f>
        <v>0.4621371228937412</v>
      </c>
      <c r="L1865" s="1" cm="1">
        <f t="array" ref="L1865">SUMPRODUCT(([2]OUT_FinalEnergyCons!$B$4:$B$10000="Var_cap")*1,  (ISNUMBER(SEARCH("ITOT-SWHELCHP",[2]OUT_FinalEnergyCons!$A$4:$A$10000)))*1,[2]OUT_FinalEnergyCons!J$4:J$10000)</f>
        <v>0.59474316008578532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0.47769381354993656</v>
      </c>
      <c r="G1866" s="18">
        <f t="shared" ref="G1866:K1866" si="1981">SUM(G1867:G1868)</f>
        <v>0.4777852081453402</v>
      </c>
      <c r="H1866" s="18">
        <f t="shared" si="1981"/>
        <v>0.3767885363718454</v>
      </c>
      <c r="I1866" s="18">
        <f t="shared" si="1981"/>
        <v>0.3760519046760879</v>
      </c>
      <c r="J1866" s="18">
        <f t="shared" si="1981"/>
        <v>0.30047240781928053</v>
      </c>
      <c r="K1866" s="18">
        <f t="shared" si="1981"/>
        <v>0.24987635337165978</v>
      </c>
      <c r="L1866" s="18">
        <f t="shared" ref="L1866" si="1982">SUM(L1867:L1868)</f>
        <v>4.1141284748586401E-2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0.29820009371775336</v>
      </c>
      <c r="K1867" s="1" cm="1">
        <f t="array" ref="K1867">SUMPRODUCT(([2]OUT_FinalEnergyCons!$B$4:$B$10000="Var_cap")*1,  (ISNUMBER(SEARCH("ITOT-SWHLFOBR",[2]OUT_FinalEnergyCons!$A$4:$A$10000)))*1,[2]OUT_FinalEnergyCons!I$4:I$10000)</f>
        <v>0.24065497536592309</v>
      </c>
      <c r="L1867" s="1" cm="1">
        <f t="array" ref="L1867">SUMPRODUCT(([2]OUT_FinalEnergyCons!$B$4:$B$10000="Var_cap")*1,  (ISNUMBER(SEARCH("ITOT-SWHLFOBR",[2]OUT_FinalEnergyCons!$A$4:$A$10000)))*1,[2]OUT_FinalEnergyCons!J$4:J$10000)</f>
        <v>4.1141284748586401E-2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2.2723141015272008E-3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9.2213780057366895E-3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1.5575594477451122</v>
      </c>
      <c r="H1869" s="18">
        <f t="shared" si="1985"/>
        <v>1.5575560674629743</v>
      </c>
      <c r="I1869" s="18">
        <f t="shared" si="1985"/>
        <v>1.2352795153344165</v>
      </c>
      <c r="J1869" s="18">
        <f t="shared" si="1985"/>
        <v>0.64663758397038185</v>
      </c>
      <c r="K1869" s="18">
        <f t="shared" si="1985"/>
        <v>0.37438348973500407</v>
      </c>
      <c r="L1869" s="18">
        <f t="shared" ref="L1869" si="1986">SUM(L1870:L1871)</f>
        <v>0.12012670874134404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0.63182825398723119</v>
      </c>
      <c r="K1870" s="1" cm="1">
        <f t="array" ref="K1870">SUMPRODUCT(([2]OUT_FinalEnergyCons!$B$4:$B$10000="Var_cap")*1,  (ISNUMBER(SEARCH("ITOT-SWHNGA*BR",[2]OUT_FinalEnergyCons!$A$4:$A$10000)))*1,[2]OUT_FinalEnergyCons!I$4:I$10000)</f>
        <v>0.3658619761487153</v>
      </c>
      <c r="L1870" s="1" cm="1">
        <f t="array" ref="L1870">SUMPRODUCT(([2]OUT_FinalEnergyCons!$B$4:$B$10000="Var_cap")*1,  (ISNUMBER(SEARCH("ITOT-SWHNGA*BR",[2]OUT_FinalEnergyCons!$A$4:$A$10000)))*1,[2]OUT_FinalEnergyCons!J$4:J$10000)</f>
        <v>0.11501826133438699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1.4809329983150635E-2</v>
      </c>
      <c r="K1871" s="1" cm="1">
        <f t="array" ref="K1871">SUMPRODUCT(([2]OUT_FinalEnergyCons!$B$4:$B$10000="Var_cap")*1,  (ISNUMBER(SEARCH("ITOT-SWHNGAHP",[2]OUT_FinalEnergyCons!$A$4:$A$10000)))*1,[2]OUT_FinalEnergyCons!I$4:I$10000)</f>
        <v>8.521513586288762E-3</v>
      </c>
      <c r="L1871" s="1" cm="1">
        <f t="array" ref="L1871">SUMPRODUCT(([2]OUT_FinalEnergyCons!$B$4:$B$10000="Var_cap")*1,  (ISNUMBER(SEARCH("ITOT-SWHNGAHP",[2]OUT_FinalEnergyCons!$A$4:$A$10000)))*1,[2]OUT_FinalEnergyCons!J$4:J$10000)</f>
        <v>5.1084474069570578E-3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0.48337957398531045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0.54561285228197909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0.57346331376621307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0.16193535068362203</v>
      </c>
      <c r="H1873" s="1">
        <f t="shared" si="1987"/>
        <v>1.8400449536127295E-3</v>
      </c>
      <c r="I1873" s="1">
        <f t="shared" si="1987"/>
        <v>3.7412282107351924E-5</v>
      </c>
      <c r="J1873" s="1">
        <f t="shared" si="1987"/>
        <v>1.2792843641192542E-3</v>
      </c>
      <c r="K1873" s="1">
        <f t="shared" si="1987"/>
        <v>1.6667954630563538E-2</v>
      </c>
      <c r="L1873" s="1">
        <f t="shared" si="1987"/>
        <v>1.9004831276125001E-3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1.2792843641192542E-3</v>
      </c>
      <c r="K1874" s="1" cm="1">
        <f t="array" ref="K1874">SUMPRODUCT(([2]OUT_FinalEnergyCons!$B$4:$B$10000="Var_cap")*1,  (ISNUMBER(SEARCH("ITOT-SWHCOA*BR",[2]OUT_FinalEnergyCons!$A$4:$A$10000)))*1,[2]OUT_FinalEnergyCons!I$4:I$10000)</f>
        <v>1.6667954630563538E-2</v>
      </c>
      <c r="L1874" s="1" cm="1">
        <f t="array" ref="L1874">SUMPRODUCT(([2]OUT_FinalEnergyCons!$B$4:$B$10000="Var_cap")*1,  (ISNUMBER(SEARCH("ITOT-SWHCOA*BR",[2]OUT_FinalEnergyCons!$A$4:$A$10000)))*1,[2]OUT_FinalEnergyCons!J$4:J$10000)</f>
        <v>1.9004831276125001E-3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0.34113821555474549</v>
      </c>
      <c r="H1875" s="1">
        <f t="shared" si="1988"/>
        <v>0.34034076025461885</v>
      </c>
      <c r="I1875" s="1">
        <f t="shared" si="1988"/>
        <v>0.3401170754384073</v>
      </c>
      <c r="J1875" s="1">
        <f t="shared" si="1988"/>
        <v>0.23764410863937976</v>
      </c>
      <c r="K1875" s="1">
        <f t="shared" si="1988"/>
        <v>0.28349283438471568</v>
      </c>
      <c r="L1875" s="1">
        <f t="shared" si="1988"/>
        <v>0.40919905050706729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0.23764410863937976</v>
      </c>
      <c r="K1876" s="1" cm="1">
        <f t="array" ref="K1876">SUMPRODUCT(([2]OUT_FinalEnergyCons!$B$4:$B$10000="Var_cap")*1,  (ISNUMBER(SEARCH("ITOT-SWHWOD*BR",[2]OUT_FinalEnergyCons!$A$4:$A$10000)))*1,[2]OUT_FinalEnergyCons!I$4:I$10000)</f>
        <v>0.28349283438471568</v>
      </c>
      <c r="L1876" s="1" cm="1">
        <f t="array" ref="L1876">SUMPRODUCT(([2]OUT_FinalEnergyCons!$B$4:$B$10000="Var_cap")*1,  (ISNUMBER(SEARCH("ITOT-SWHWOD*BR",[2]OUT_FinalEnergyCons!$A$4:$A$10000)))*1,[2]OUT_FinalEnergyCons!J$4:J$10000)</f>
        <v>0.40919905050706729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3.7954371458900404E-2</v>
      </c>
      <c r="H1877" s="1">
        <f t="shared" si="1989"/>
        <v>0.17260321177797844</v>
      </c>
      <c r="I1877" s="1">
        <f t="shared" si="1989"/>
        <v>0.17313806013668484</v>
      </c>
      <c r="J1877" s="1">
        <f t="shared" si="1989"/>
        <v>0.21926740659555202</v>
      </c>
      <c r="K1877" s="1">
        <f t="shared" si="1989"/>
        <v>0.21614469777938219</v>
      </c>
      <c r="L1877" s="1">
        <f t="shared" si="1989"/>
        <v>0.21116827543319291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0.21926740659555202</v>
      </c>
      <c r="K1878" s="1" cm="1">
        <f t="array" ref="K1878">SUMPRODUCT(([2]OUT_FinalEnergyCons!$B$4:$B$10000="Var_cap")*1,  (ISNUMBER(SEARCH("ITOT-SWHPLT*BR",[2]OUT_FinalEnergyCons!$A$4:$A$10000)))*1,[2]OUT_FinalEnergyCons!I$4:I$10000)</f>
        <v>0.21614469777938219</v>
      </c>
      <c r="L1878" s="1" cm="1">
        <f t="array" ref="L1878">SUMPRODUCT(([2]OUT_FinalEnergyCons!$B$4:$B$10000="Var_cap")*1,  (ISNUMBER(SEARCH("ITOT-SWHPLT*BR",[2]OUT_FinalEnergyCons!$A$4:$A$10000)))*1,[2]OUT_FinalEnergyCons!J$4:J$10000)</f>
        <v>0.21116827543319291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0.35952879897208406</v>
      </c>
      <c r="H1879" s="1">
        <f t="shared" si="1990"/>
        <v>0.35951477695129197</v>
      </c>
      <c r="I1879" s="1">
        <f t="shared" si="1990"/>
        <v>0.35946702521637769</v>
      </c>
      <c r="J1879" s="1">
        <f t="shared" si="1990"/>
        <v>0.32591920954068215</v>
      </c>
      <c r="K1879" s="1">
        <f t="shared" si="1990"/>
        <v>0.32181315898333335</v>
      </c>
      <c r="L1879" s="1">
        <f t="shared" si="1990"/>
        <v>0.18924685857167092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0.32591920954068215</v>
      </c>
      <c r="K1880" s="1" cm="1">
        <f t="array" ref="K1880">SUMPRODUCT(([2]OUT_FinalEnergyCons!$B$4:$B$10000="Var_cap")*1,  (ISNUMBER(SEARCH("ITOT-SWHWST*BR",[2]OUT_FinalEnergyCons!$A$4:$A$10000)))*1,[2]OUT_FinalEnergyCons!I$4:I$10000)</f>
        <v>0.32181315898333335</v>
      </c>
      <c r="L1880" s="1" cm="1">
        <f t="array" ref="L1880">SUMPRODUCT(([2]OUT_FinalEnergyCons!$B$4:$B$10000="Var_cap")*1,  (ISNUMBER(SEARCH("ITOT-SWHWST*BR",[2]OUT_FinalEnergyCons!$A$4:$A$10000)))*1,[2]OUT_FinalEnergyCons!J$4:J$10000)</f>
        <v>0.18924685857167092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1.25908617091527E-2</v>
      </c>
      <c r="H1881" s="1">
        <f t="shared" si="1991"/>
        <v>1.2590980431023371E-2</v>
      </c>
      <c r="I1881" s="1">
        <f t="shared" si="1991"/>
        <v>1.2591085377030981E-2</v>
      </c>
      <c r="J1881" s="1">
        <f t="shared" si="1991"/>
        <v>3.656554924258678E-2</v>
      </c>
      <c r="K1881" s="1">
        <f t="shared" si="1991"/>
        <v>3.6511048846386999E-2</v>
      </c>
      <c r="L1881" s="1">
        <f t="shared" si="1991"/>
        <v>3.6437179469990998E-2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3.656554924258678E-2</v>
      </c>
      <c r="K1882" s="1" cm="1">
        <f t="array" ref="K1882">SUMPRODUCT(([2]OUT_FinalEnergyCons!$B$4:$B$10000="Var_cap")*1, (ISNUMBER(SEARCH("ITOT-SWHSOLBR",[2]OUT_FinalEnergyCons!$A$4:$A$10000)))*1,[2]OUT_FinalEnergyCons!I$4:I$10000)</f>
        <v>3.6511048846386999E-2</v>
      </c>
      <c r="L1882" s="1" cm="1">
        <f t="array" ref="L1882">SUMPRODUCT(([2]OUT_FinalEnergyCons!$B$4:$B$10000="Var_cap")*1, (ISNUMBER(SEARCH("ITOT-SWHSOLBR",[2]OUT_FinalEnergyCons!$A$4:$A$10000)))*1,[2]OUT_FinalEnergyCons!J$4:J$10000)</f>
        <v>3.6437179469990998E-2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1.5893065445628501E-3</v>
      </c>
      <c r="J1883" s="1">
        <f t="shared" si="1992"/>
        <v>0.51801939783230477</v>
      </c>
      <c r="K1883" s="1">
        <f t="shared" si="1992"/>
        <v>0.62977227294794424</v>
      </c>
      <c r="L1883" s="1">
        <f t="shared" si="1992"/>
        <v>0.62977547144315649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0.51801939783230477</v>
      </c>
      <c r="K1884" s="1" cm="1">
        <f t="array" ref="K1884">SUMPRODUCT(([2]OUT_FinalEnergyCons!$B$4:$B$10000="Var_cap")*1, (ISNUMBER(SEARCH("ITOT-SWHH2BR",[2]OUT_FinalEnergyCons!$A$4:$A$10000)))*1,[2]OUT_FinalEnergyCons!I$4:I$10000)</f>
        <v>0.62977227294794424</v>
      </c>
      <c r="L1884" s="1" cm="1">
        <f t="array" ref="L1884">SUMPRODUCT(([2]OUT_FinalEnergyCons!$B$4:$B$10000="Var_cap")*1, (ISNUMBER(SEARCH("ITOT-SWHH2BR",[2]OUT_FinalEnergyCons!$A$4:$A$10000)))*1,[2]OUT_FinalEnergyCons!J$4:J$10000)</f>
        <v>0.62977547144315649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6.1442339507578501</v>
      </c>
      <c r="G1885" s="17">
        <f t="shared" ref="G1885:K1885" si="1993">SUM(G1886,G1889,G1891,G1895,G1897,G1899,G1901)</f>
        <v>6.0482227778321089</v>
      </c>
      <c r="H1885" s="17">
        <f t="shared" si="1993"/>
        <v>5.2403780579536869</v>
      </c>
      <c r="I1885" s="17">
        <f t="shared" si="1993"/>
        <v>5.9817969481394266</v>
      </c>
      <c r="J1885" s="17">
        <f t="shared" si="1993"/>
        <v>4.9730193842853483</v>
      </c>
      <c r="K1885" s="17">
        <f t="shared" si="1993"/>
        <v>5.0405092767400559</v>
      </c>
      <c r="L1885" s="17">
        <f t="shared" ref="L1885" si="1994">SUM(L1886,L1889,L1891,L1895,L1897,L1899,L1901)</f>
        <v>4.5775213991763231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0.6156074953534556</v>
      </c>
      <c r="G1886" s="1">
        <f t="shared" ref="G1886:K1886" si="1995">SUM(G1887:G1888)</f>
        <v>0.50395469680722771</v>
      </c>
      <c r="H1886" s="1">
        <f t="shared" si="1995"/>
        <v>0.50115752948312398</v>
      </c>
      <c r="I1886" s="1">
        <f t="shared" si="1995"/>
        <v>1.1375121005124704</v>
      </c>
      <c r="J1886" s="1">
        <f t="shared" si="1995"/>
        <v>1.5332928577782767</v>
      </c>
      <c r="K1886" s="1">
        <f t="shared" si="1995"/>
        <v>1.9858502778388398</v>
      </c>
      <c r="L1886" s="1">
        <f t="shared" ref="L1886" si="1996">SUM(L1887:L1888)</f>
        <v>2.1438492300523637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3.4354385149717705E-2</v>
      </c>
      <c r="K1887" s="1" cm="1">
        <f t="array" ref="K1887">SUMPRODUCT(([2]OUT_FinalEnergyCons!$B$4:$B$10000="Var_cap")*1, (ISNUMBER(SEARCH("SCOM-SHELCBR",[2]OUT_FinalEnergyCons!$A$4:$A$10000)))*1,[2]OUT_FinalEnergyCons!I$4:I$10000)</f>
        <v>2.8270053284549599E-2</v>
      </c>
      <c r="L1887" s="1" cm="1">
        <f t="array" ref="L1887">SUMPRODUCT(([2]OUT_FinalEnergyCons!$B$4:$B$10000="Var_cap")*1, (ISNUMBER(SEARCH("SCOM-SHELCBR",[2]OUT_FinalEnergyCons!$A$4:$A$10000)))*1,[2]OUT_FinalEnergyCons!J$4:J$10000)</f>
        <v>2.068064599876698E-2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1.4989384726285591</v>
      </c>
      <c r="K1888" s="1" cm="1">
        <f t="array" ref="K1888">SUMPRODUCT(([2]OUT_FinalEnergyCons!$B$4:$B$10000="Var_cap")*1, (ISNUMBER(SEARCH("SCOM-SHELCHP",[2]OUT_FinalEnergyCons!$A$4:$A$10000)))*1,[2]OUT_FinalEnergyCons!I$4:I$10000)</f>
        <v>1.9575802245542901</v>
      </c>
      <c r="L1888" s="1" cm="1">
        <f t="array" ref="L1888">SUMPRODUCT(([2]OUT_FinalEnergyCons!$B$4:$B$10000="Var_cap")*1, (ISNUMBER(SEARCH("SCOM-SHELCHP",[2]OUT_FinalEnergyCons!$A$4:$A$10000)))*1,[2]OUT_FinalEnergyCons!J$4:J$10000)</f>
        <v>2.1231685840535968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1.9285747769073243</v>
      </c>
      <c r="G1889" s="1">
        <f t="shared" ref="G1889:L1889" si="1999">G1890</f>
        <v>1.8774624883231941</v>
      </c>
      <c r="H1889" s="1">
        <f t="shared" si="1999"/>
        <v>1.5371967315702579</v>
      </c>
      <c r="I1889" s="1">
        <f t="shared" si="1999"/>
        <v>1.5370811812591674</v>
      </c>
      <c r="J1889" s="1">
        <f t="shared" si="1999"/>
        <v>0.65475722428350724</v>
      </c>
      <c r="K1889" s="1">
        <f t="shared" si="1999"/>
        <v>0.23409712942656288</v>
      </c>
      <c r="L1889" s="1">
        <f t="shared" si="1999"/>
        <v>2.59841793311371E-2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0.65475722428350724</v>
      </c>
      <c r="K1890" s="1" cm="1">
        <f t="array" ref="K1890">SUMPRODUCT(([2]OUT_FinalEnergyCons!$B$4:$B$10000="Var_cap")*1,(ISNUMBER(SEARCH("SCOM-SHLFOBR",[2]OUT_FinalEnergyCons!$A$4:$A$10000)))*1,[2]OUT_FinalEnergyCons!I$4:I$10000)</f>
        <v>0.23409712942656288</v>
      </c>
      <c r="L1890" s="1" cm="1">
        <f t="array" ref="L1890">SUMPRODUCT(([2]OUT_FinalEnergyCons!$B$4:$B$10000="Var_cap")*1,(ISNUMBER(SEARCH("SCOM-SHLFOBR",[2]OUT_FinalEnergyCons!$A$4:$A$10000)))*1,[2]OUT_FinalEnergyCons!J$4:J$10000)</f>
        <v>2.59841793311371E-2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2.8800239779953856</v>
      </c>
      <c r="G1891" s="1">
        <f t="shared" ref="G1891:K1891" si="2003">SUM(G1892:G1894)</f>
        <v>2.8800150788759353</v>
      </c>
      <c r="H1891" s="1">
        <f t="shared" si="2003"/>
        <v>2.4291895754847812</v>
      </c>
      <c r="I1891" s="1">
        <f t="shared" si="2003"/>
        <v>2.5222094828109345</v>
      </c>
      <c r="J1891" s="1">
        <f t="shared" si="2003"/>
        <v>1.2097769102011937</v>
      </c>
      <c r="K1891" s="1">
        <f t="shared" si="2003"/>
        <v>0.72054325174098732</v>
      </c>
      <c r="L1891" s="1">
        <f t="shared" ref="L1891" si="2004">SUM(L1892:L1894)</f>
        <v>0.52410266182213527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0.87240621932062901</v>
      </c>
      <c r="K1892" s="1" cm="1">
        <f t="array" ref="K1892">SUMPRODUCT(([2]OUT_FinalEnergyCons!$B$4:$B$10000="Var_cap")*1, (ISNUMBER(SEARCH("SCOM-SHNGABR",[2]OUT_FinalEnergyCons!$A$4:$A$10000)))*1,[2]OUT_FinalEnergyCons!I$4:I$10000)</f>
        <v>0.33078216182543219</v>
      </c>
      <c r="L1892" s="1" cm="1">
        <f t="array" ref="L1892">SUMPRODUCT(([2]OUT_FinalEnergyCons!$B$4:$B$10000="Var_cap")*1, (ISNUMBER(SEARCH("SCOM-SHNGABR",[2]OUT_FinalEnergyCons!$A$4:$A$10000)))*1,[2]OUT_FinalEnergyCons!J$4:J$10000)</f>
        <v>0.13930361906607083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0.30403472192023867</v>
      </c>
      <c r="K1893" s="1" cm="1">
        <f t="array" ref="K1893">SUMPRODUCT(([2]OUT_FinalEnergyCons!$B$4:$B$10000="Var_cap")*1, (ISNUMBER(SEARCH("SCOM-SHngahp",[2]OUT_FinalEnergyCons!$A$4:$A$10000)))*1,[2]OUT_FinalEnergyCons!I$4:I$10000)</f>
        <v>0.3795261418571661</v>
      </c>
      <c r="L1893" s="1" cm="1">
        <f t="array" ref="L1893">SUMPRODUCT(([2]OUT_FinalEnergyCons!$B$4:$B$10000="Var_cap")*1, (ISNUMBER(SEARCH("SCOM-SHngahp",[2]OUT_FinalEnergyCons!$A$4:$A$10000)))*1,[2]OUT_FinalEnergyCons!J$4:J$10000)</f>
        <v>0.37791901481714213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3.3335968960326118E-2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1.0234948058388977E-2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6.8800279389222528E-3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0.47843419304202695</v>
      </c>
      <c r="G1895" s="1">
        <f t="shared" ref="G1895:L1895" si="2009">G1896</f>
        <v>0.51214247667996193</v>
      </c>
      <c r="H1895" s="1">
        <f t="shared" si="2009"/>
        <v>0.57739092501168021</v>
      </c>
      <c r="I1895" s="1">
        <f t="shared" si="2009"/>
        <v>0.57738024841596158</v>
      </c>
      <c r="J1895" s="1">
        <f t="shared" si="2009"/>
        <v>0.5141546030874582</v>
      </c>
      <c r="K1895" s="1">
        <f t="shared" si="2009"/>
        <v>0.43977119593077529</v>
      </c>
      <c r="L1895" s="1">
        <f t="shared" si="2009"/>
        <v>0.32486188820635781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0.5141546030874582</v>
      </c>
      <c r="K1896" s="1" cm="1">
        <f t="array" ref="K1896">SUMPRODUCT(([2]OUT_FinalEnergyCons!$B$4:$B$10000="Var_cap")*1, (ISNUMBER(SEARCH("SCOM-SHWODBR",[2]OUT_FinalEnergyCons!$A$4:$A$10000)))*1,[2]OUT_FinalEnergyCons!I$4:I$10000)</f>
        <v>0.43977119593077529</v>
      </c>
      <c r="L1896" s="1" cm="1">
        <f t="array" ref="L1896">SUMPRODUCT(([2]OUT_FinalEnergyCons!$B$4:$B$10000="Var_cap")*1, (ISNUMBER(SEARCH("SCOM-SHWODBR",[2]OUT_FinalEnergyCons!$A$4:$A$10000)))*1,[2]OUT_FinalEnergyCons!J$4:J$10000)</f>
        <v>0.32486188820635781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0.15051221087176395</v>
      </c>
      <c r="G1897" s="1">
        <f t="shared" ref="G1897:L1897" si="2012">G1898</f>
        <v>0.17480433790731351</v>
      </c>
      <c r="H1897" s="1">
        <f t="shared" si="2012"/>
        <v>9.5599736700358207E-2</v>
      </c>
      <c r="I1897" s="1">
        <f t="shared" si="2012"/>
        <v>9.5596358299018622E-2</v>
      </c>
      <c r="J1897" s="1">
        <f t="shared" si="2012"/>
        <v>7.7203542997585195E-2</v>
      </c>
      <c r="K1897" s="1">
        <f t="shared" si="2012"/>
        <v>8.0357338088258373E-2</v>
      </c>
      <c r="L1897" s="1">
        <f t="shared" si="2012"/>
        <v>6.9314613228217845E-2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7.7203542997585195E-2</v>
      </c>
      <c r="K1898" s="1" cm="1">
        <f t="array" ref="K1898">SUMPRODUCT(([2]OUT_FinalEnergyCons!$B$4:$B$10000="Var_cap")*1,(ISNUMBER(SEARCH("SCOM-SHPLTBR",[2]OUT_FinalEnergyCons!$A$4:$A$10000)))*1,[2]OUT_FinalEnergyCons!I$4:I$10000)</f>
        <v>8.0357338088258373E-2</v>
      </c>
      <c r="L1898" s="1" cm="1">
        <f t="array" ref="L1898">SUMPRODUCT(([2]OUT_FinalEnergyCons!$B$4:$B$10000="Var_cap")*1,(ISNUMBER(SEARCH("SCOM-SHPLTBR",[2]OUT_FinalEnergyCons!$A$4:$A$10000)))*1,[2]OUT_FinalEnergyCons!J$4:J$10000)</f>
        <v>6.9314613228217845E-2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9.1081296587893726E-2</v>
      </c>
      <c r="G1899" s="1">
        <f t="shared" ref="G1899:L1899" si="2015">G1900</f>
        <v>9.9843699238475705E-2</v>
      </c>
      <c r="H1899" s="1">
        <f t="shared" si="2015"/>
        <v>9.9843559703485074E-2</v>
      </c>
      <c r="I1899" s="1">
        <f t="shared" si="2015"/>
        <v>0.11201656897609218</v>
      </c>
      <c r="J1899" s="1">
        <f t="shared" si="2015"/>
        <v>0.13602660328188901</v>
      </c>
      <c r="K1899" s="1">
        <f t="shared" si="2015"/>
        <v>0.16673850797185077</v>
      </c>
      <c r="L1899" s="1">
        <f t="shared" si="2015"/>
        <v>0.19419798018086595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0.13602660328188901</v>
      </c>
      <c r="K1900" s="1" cm="1">
        <f t="array" ref="K1900">SUMPRODUCT(([2]OUT_FinalEnergyCons!$B$4:$B$10000="Var_cap")*1, (ISNUMBER(SEARCH("SCOM-SHSOLBR",[2]OUT_FinalEnergyCons!$A$4:$A$10000)))*1,[2]OUT_FinalEnergyCons!I$4:I$10000)</f>
        <v>0.16673850797185077</v>
      </c>
      <c r="L1900" s="1" cm="1">
        <f t="array" ref="L1900">SUMPRODUCT(([2]OUT_FinalEnergyCons!$B$4:$B$10000="Var_cap")*1, (ISNUMBER(SEARCH("SCOM-SHSOLBR",[2]OUT_FinalEnergyCons!$A$4:$A$10000)))*1,[2]OUT_FinalEnergyCons!J$4:J$10000)</f>
        <v>0.19419798018086595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1.0078657820408E-6</v>
      </c>
      <c r="J1901" s="1">
        <f t="shared" si="2018"/>
        <v>0.84780764265543851</v>
      </c>
      <c r="K1901" s="1">
        <f t="shared" si="2018"/>
        <v>1.4131515757427811</v>
      </c>
      <c r="L1901" s="1">
        <f t="shared" si="2018"/>
        <v>1.2952108463552452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0.84780764265543851</v>
      </c>
      <c r="K1902" s="1" cm="1">
        <f t="array" ref="K1902">SUMPRODUCT(([2]OUT_FinalEnergyCons!$B$4:$B$10000="Var_cap")*1, (ISNUMBER(SEARCH("SCOM-SHH2BR",[2]OUT_FinalEnergyCons!$A$4:$A$10000)))*1,[2]OUT_FinalEnergyCons!I$4:I$10000)</f>
        <v>1.4131515757427811</v>
      </c>
      <c r="L1902" s="1" cm="1">
        <f t="array" ref="L1902">SUMPRODUCT(([2]OUT_FinalEnergyCons!$B$4:$B$10000="Var_cap")*1, (ISNUMBER(SEARCH("SCOM-SHH2BR",[2]OUT_FinalEnergyCons!$A$4:$A$10000)))*1,[2]OUT_FinalEnergyCons!J$4:J$10000)</f>
        <v>1.2952108463552452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20">SUM(G1904:G1953)</f>
        <v>4.837135042201032</v>
      </c>
      <c r="H1903" s="3">
        <f t="shared" si="2020"/>
        <v>4.9055642188036677</v>
      </c>
      <c r="I1903" s="3">
        <f t="shared" si="2020"/>
        <v>5.2123762595476721</v>
      </c>
      <c r="J1903" s="3">
        <f t="shared" si="2020"/>
        <v>5.3938017800355489</v>
      </c>
      <c r="K1903" s="3">
        <f t="shared" si="2020"/>
        <v>5.5512457670393545</v>
      </c>
      <c r="L1903" s="3">
        <f t="shared" ref="L1903" si="2021">SUM(L1904:L1953)</f>
        <v>5.7556996656533892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0.26623204534165418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0.33523192109956174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0.36898382121731871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1.6293213360358554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1.8709959384723185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1.8915327864485481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0.20123426596213712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0.55260169152241445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1.0185326979043434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1.6212334941890101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1.9108523775456505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2.2962387398022415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1.0104191629915901E-2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5.9591979717850321E-3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1.3203149036298712E-3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3.1358152685229838E-2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2.1548506819034439E-2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5.2924231078964835E-3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0.6200133497256417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0.43434063561415098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9.428055918189597E-2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2.6462479327673597E-2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1.5029438412659454E-2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3.2955768774307033E-3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1.0188724426148389E-2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5.9831112609848459E-3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1.3279402487029104E-3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3.1992043506188693E-2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2.2765667261788611E-2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5.6770719808938649E-3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0.43065942207385471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0.30069223616397006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6.5524674361895796E-2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2.6000555225776108E-2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1.5546164499680312E-2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3.4693430264478259E-3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5.46466738961371E-5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5.7276385371727651E-5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5.2108535183797246E-5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5.9966871031418103E-5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5.9579951473616211E-5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5.6533298250201882E-5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6.1163037728942309E-5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5.3050165715049757E-5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5.5834945920677339E-5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5.6924864697196494E-5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5.8372581219934807E-5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5.9239812789034929E-5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9.7567893316768753E-3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2.7564099871179738E-3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4.4509229688412116E-2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5.7617160112069469E-3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5.6518623675480183E-2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9.5020892336702501E-4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7.0748689382542952E-3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1.2804414378748815E-3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3.9543486597617215E-2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6.2995515059771235E-3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3.6210917031452301E-2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4.0167557955209368E-3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2.4202941039122423E-2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2.417891449078616E-3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0.11717644384665453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1.5398949061335505E-2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2.9117148230577098E-3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9.4221454933316503E-4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1.8299505767021499E-3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5.8988909182146505E-4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1.56149925302391E-3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4.8568892398750903E-4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2.4088244515842201E-3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7.5609329131421396E-4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1.1069990292382374E-2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2.0280100621168961E-3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9.9420036673883508E-2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1.0333503431131647E-2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4.1067468659584843E-3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7.6486000523682358E-4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5.3649288943179467E-3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7.5875003656793887E-4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3.037228515730685E-3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7.1118686110723688E-4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3.5221701801619238E-3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4.5275389831095353E-4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6.9898593301091199E-3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3.575832267959521E-4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4.3128700834481658E-3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2.7745613361440132E-4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2.3345472156557799E-3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7.4878869699222697E-4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1.4933124192712201E-3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4.8211052181310401E-4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1.2525149579579299E-3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3.9041023532047399E-4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9.7965552601348501E-4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3.0213026421719598E-4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1.9612057825336971E-4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4.6337200099593674E-5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2.8979436515162135E-4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5.0781449742703393E-5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2.2038280143363159E-4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5.5496818099758272E-5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4.735705063422524E-4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5.4632442472010903E-5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25">SUM(G1955:G1977)</f>
        <v>5.6855286587393321</v>
      </c>
      <c r="H1954" s="3">
        <f t="shared" si="2025"/>
        <v>5.8321526326854229</v>
      </c>
      <c r="I1954" s="3">
        <f t="shared" si="2025"/>
        <v>6.6981658736926901</v>
      </c>
      <c r="J1954" s="3">
        <f t="shared" si="2025"/>
        <v>7.0225240966066576</v>
      </c>
      <c r="K1954" s="3">
        <f t="shared" si="2025"/>
        <v>7.2250568229734302</v>
      </c>
      <c r="L1954" s="3">
        <f t="shared" ref="L1954" si="2026">SUM(L1955:L1977)</f>
        <v>7.6882820882583323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2.6132921091793104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2.790627256864509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2.9864815937446219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0.83857515178522302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0.84001182628047855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0.88054396601521057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3.4487014603755188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3.5609077889247986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3.8053656768565962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0.11668762149796993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3.0511766147765691E-2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1.2864676669643402E-2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7.8491040853251694E-4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8.7990265432235184E-4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6.3687868044480674E-4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3.5333265400756901E-4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9.7559353234928997E-5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3.3003872535549951E-4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1.5595382992713799E-4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1.782001727000612E-4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1.5214574528966501E-4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9.5086750088670027E-4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5.2329525282092989E-4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3.4873327017781599E-4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2.3717777847467948E-4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1.16373364101885E-4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1.3588342056450401E-4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3.3279158635343005E-5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7.0166694110201477E-4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4.6455094208181901E-4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3.0837639115738401E-4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1.1734523875600799E-4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5.9502370748913992E-5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5.4432544582036702E-5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1.46665553049681E-5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1.2530932646649404E-3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7.3950300452982982E-4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5.2084585290811992E-4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6.5146387299319002E-4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8.1725432850329955E-5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2.9650864707629203E-4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1.0873453462179633E-6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9.0842059315882699E-5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2.19710638792141E-5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29">SUM(G1979:G2001)</f>
        <v>3.0781529526055471</v>
      </c>
      <c r="H1978" s="3">
        <f t="shared" ref="H1978" si="2030">SUM(H1979:H2001)</f>
        <v>2.8903654030156698</v>
      </c>
      <c r="I1978" s="3">
        <f t="shared" ref="I1978" si="2031">SUM(I1979:I2001)</f>
        <v>2.9275337250237956</v>
      </c>
      <c r="J1978" s="3">
        <f t="shared" ref="J1978" si="2032">SUM(J1979:J2001)</f>
        <v>2.9275948725178647</v>
      </c>
      <c r="K1978" s="3">
        <f t="shared" ref="K1978:L1978" si="2033">SUM(K1979:K2001)</f>
        <v>2.9287393932193457</v>
      </c>
      <c r="L1978" s="3">
        <f t="shared" si="2033"/>
        <v>2.9250843011458216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1.3903804955632597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1.3815881149834259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1.4219283330051125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1.2471668207896451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1.245892750450541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1.2218873300092652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0.26686767417079199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0.2670628368944486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0.26219258851614591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1.2507209370108579E-2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2.2251940242120297E-2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1.0616877470913923E-2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4.9146109827635993E-4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2.3687947991055401E-4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3.3027578562738497E-4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4.2906027999701704E-4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2.3520986678296396E-4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5.1870992487783004E-4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5.0583497000063584E-4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3.2982245052810101E-4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1.9339148628500145E-4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2.2963413859428112E-4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1.1399733467527656E-4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2.4651340613896996E-3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2.3651165998958201E-3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1.54841930729091E-3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9.9556254295477984E-4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1.7666303821446897E-3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1.3754083357742199E-3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7.4679283628396387E-4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3.0922493052829692E-4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9.9137098302576199E-5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2.1062491282931273E-4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1.14629302327749E-5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2.1289406274093E-3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2.5164273301182898E-3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1.68388979942124E-3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8.1233132970989948E-4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2.2728194816663098E-3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1.55604301194865E-3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1.8972148530818701E-4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2.2303131708940202E-4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7.0382683392994705E-5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4.285389187857979E-5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3.0954191788220602E-6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6.5304867741074006E-4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8.0838167216194811E-4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5.1732389966804002E-4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5.4204110957784034E-4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4.7590324952447602E-4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5.1285771138165999E-4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2.1939101643015901E-4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2.3386709717609802E-4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6.7754998296496089E-5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3.3607343440074806E-5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4.0915118836587499E-6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36">SUM(G2003:G2011)</f>
        <v>399.40247930000862</v>
      </c>
      <c r="H2002" s="3">
        <f t="shared" si="2036"/>
        <v>406.75678005844384</v>
      </c>
      <c r="I2002" s="3">
        <f t="shared" si="2036"/>
        <v>419.01937380899881</v>
      </c>
      <c r="J2002" s="3">
        <f t="shared" si="2036"/>
        <v>442.46335621548184</v>
      </c>
      <c r="K2002" s="3">
        <f t="shared" si="2036"/>
        <v>469.58009905008555</v>
      </c>
      <c r="L2002" s="3">
        <f t="shared" ref="L2002" si="2037">SUM(L2003:L2011)</f>
        <v>534.84653006654889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319.35458010313505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469.02056663299715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534.82462232430373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2.2587714414358796E-2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2.158806904497958E-2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2.1907742245210204E-2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34.548469740733815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0.16332658051716048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5.4256289605400205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0.169453241220273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82.973020462053896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0.18504522207399982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0.1390692346046922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2.0119304232040849E-2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40">SUM(G2013:G2021)</f>
        <v>43.007433458768496</v>
      </c>
      <c r="H2012" s="3">
        <f t="shared" ref="H2012" si="2041">SUM(H2013:H2021)</f>
        <v>43.461568034013958</v>
      </c>
      <c r="I2012" s="3">
        <f t="shared" ref="I2012" si="2042">SUM(I2013:I2021)</f>
        <v>45.301751305871456</v>
      </c>
      <c r="J2012" s="3">
        <f t="shared" ref="J2012" si="2043">SUM(J2013:J2021)</f>
        <v>47.219210790270864</v>
      </c>
      <c r="K2012" s="3">
        <f t="shared" ref="K2012:L2012" si="2044">SUM(K2013:K2021)</f>
        <v>49.136487622454382</v>
      </c>
      <c r="L2012" s="3">
        <f t="shared" si="2044"/>
        <v>53.005498223068528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8.4153235856654547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15.56704421283359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50.902890132889013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2.3150399112763408E-2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2.2347648634660582E-2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2.1202047291681035E-2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0.13831302692990441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0.16821700671710876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1.6776470253570108E-2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38.518977496176639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33.254979390775738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2.0450096032876974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0.12344628238610635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0.12389936349329031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1.9619969346574284E-2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3.4586691996665701E-4</v>
      </c>
      <c r="G2022" s="3">
        <f t="shared" ref="G2022" si="2048">SUM(G2023,G2027,G2030)</f>
        <v>3.8680922479996977E-4</v>
      </c>
      <c r="H2022" s="3">
        <f t="shared" ref="H2022" si="2049">SUM(H2023,H2027,H2030)</f>
        <v>3.9406889784402013E-4</v>
      </c>
      <c r="I2022" s="3">
        <f t="shared" ref="I2022" si="2050">SUM(I2023,I2027,I2030)</f>
        <v>1.2146082324044655E-2</v>
      </c>
      <c r="J2022" s="3">
        <f t="shared" ref="J2022" si="2051">SUM(J2023,J2027,J2030)</f>
        <v>0.31738117412033512</v>
      </c>
      <c r="K2022" s="3">
        <f t="shared" ref="K2022:L2022" si="2052">SUM(K2023,K2027,K2030)</f>
        <v>0.51399853812849372</v>
      </c>
      <c r="L2022" s="3">
        <f t="shared" si="2052"/>
        <v>1.1359416715572281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0.31730185742926287</v>
      </c>
      <c r="K2023" s="1" cm="1">
        <f t="array" ref="K2023">SUMPRODUCT(ISNUMBER(SEARCH("SUP_ELCH2*",[2]OUT_SyntheticFuels!$C$4:$C$1000))*1,("Var_cap"=[2]OUT_SyntheticFuels!$B$4:$B$1000)*1,[2]OUT_SyntheticFuels!J$4:J$1000)</f>
        <v>0.51385055107722655</v>
      </c>
      <c r="L2023" s="1" cm="1">
        <f t="array" ref="L2023">SUMPRODUCT(ISNUMBER(SEARCH("SUP_ELCH2*",[2]OUT_SyntheticFuels!$C$4:$C$1000))*1,("Var_cap"=[2]OUT_SyntheticFuels!$B$4:$B$1000)*1,[2]OUT_SyntheticFuels!K$4:K$1000)</f>
        <v>1.1273759411949262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3.4586691996665701E-4</v>
      </c>
      <c r="G2024" s="1">
        <f t="shared" ref="G2024" si="2056">G2023-G2025-G2026</f>
        <v>3.8680922479996977E-4</v>
      </c>
      <c r="H2024" s="1">
        <f t="shared" ref="H2024" si="2057">H2023-H2025-H2026</f>
        <v>3.9406889784402013E-4</v>
      </c>
      <c r="I2024" s="1">
        <f t="shared" ref="I2024" si="2058">I2023-I2025-I2026</f>
        <v>1.2137397308549217E-2</v>
      </c>
      <c r="J2024" s="1">
        <f t="shared" ref="J2024" si="2059">J2023-J2025-J2026</f>
        <v>0.31431564816237872</v>
      </c>
      <c r="K2024" s="1">
        <f t="shared" ref="K2024:L2024" si="2060">K2023-K2025-K2026</f>
        <v>0.37785138411485708</v>
      </c>
      <c r="L2024" s="1">
        <f t="shared" si="2060"/>
        <v>0.98884117716763509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2.9862092668841299E-3</v>
      </c>
      <c r="K2025" s="1" cm="1">
        <f t="array" ref="K2025">SUMPRODUCT(ISNUMBER(SEARCH("SUP_ELCH2*D",[2]OUT_SyntheticFuels!$C$4:$C$1000))*1,("Var_cap"=[2]OUT_SyntheticFuels!$B$4:$B$1000)*1,[2]OUT_SyntheticFuels!J$4:J$1000)</f>
        <v>0.112055560832693</v>
      </c>
      <c r="L2025" s="1" cm="1">
        <f t="array" ref="L2025">SUMPRODUCT(ISNUMBER(SEARCH("SUP_ELCH2*D",[2]OUT_SyntheticFuels!$C$4:$C$1000))*1,("Var_cap"=[2]OUT_SyntheticFuels!$B$4:$B$1000)*1,[2]OUT_SyntheticFuels!K$4:K$1000)</f>
        <v>0.118487075944368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2.3943606129676501E-2</v>
      </c>
      <c r="L2026" s="1" cm="1">
        <f t="array" ref="L2026">SUMPRODUCT(ISNUMBER(SEARCH("SUP_ELCH2*SOEC*",[2]OUT_SyntheticFuels!$C$4:$C$1000))*1,("Var_cap"=[2]OUT_SyntheticFuels!$B$4:$B$1000)*1,[2]OUT_SyntheticFuels!K$4:K$1000)</f>
        <v>2.0047688082923187E-2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6.0938509311960398E-7</v>
      </c>
      <c r="J2027" s="1">
        <f t="shared" ref="J2027" si="2065">SUM(J2028:J2029)</f>
        <v>7.931669107225019E-5</v>
      </c>
      <c r="K2027" s="1">
        <f t="shared" ref="K2027:L2027" si="2066">SUM(K2028:K2029)</f>
        <v>1.4798705126720769E-4</v>
      </c>
      <c r="L2027" s="1">
        <f t="shared" si="2066"/>
        <v>8.565730362301802E-3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7.931669107225019E-5</v>
      </c>
      <c r="K2028" s="1" cm="1">
        <f t="array" ref="K2028">SUMPRODUCT(ISNUMBER(SEARCH("SUP_NGAH2",[2]OUT_SyntheticFuels!$C$4:$C$1000))*1,("Var_cap"=[2]OUT_SyntheticFuels!$B$4:$B$1000)*1,[2]OUT_SyntheticFuels!J$4:J$1000)-K2029</f>
        <v>1.1057288039172869E-4</v>
      </c>
      <c r="L2028" s="1" cm="1">
        <f t="array" ref="L2028">SUMPRODUCT(ISNUMBER(SEARCH("SUP_NGAH2",[2]OUT_SyntheticFuels!$C$4:$C$1000))*1,("Var_cap"=[2]OUT_SyntheticFuels!$B$4:$B$1000)*1,[2]OUT_SyntheticFuels!K$4:K$1000)-L2029</f>
        <v>5.6199885287391785E-3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3.7414170875479E-5</v>
      </c>
      <c r="L2029" s="1" cm="1">
        <f t="array" ref="L2029">SUMPRODUCT(ISNUMBER(SEARCH("SUP_NGAH2CCS",[2]OUT_SyntheticFuels!$C$4:$C$1000))*1,("Var_cap"=[2]OUT_SyntheticFuels!$B$4:$B$1000)*1,[2]OUT_SyntheticFuels!K$4:K$1000)</f>
        <v>2.9457418335626234E-3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0</v>
      </c>
      <c r="J2030" s="1">
        <f t="shared" ref="J2030" si="2071">SUM(J2031:J2032)</f>
        <v>0</v>
      </c>
      <c r="K2030" s="1">
        <f t="shared" ref="K2030:L2030" si="2072">SUM(K2031:K2032)</f>
        <v>0</v>
      </c>
      <c r="L2030" s="1">
        <f t="shared" si="2072"/>
        <v>0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1.5813499116551395E-3</v>
      </c>
      <c r="K2034" s="7" cm="1">
        <f t="array" ref="K2034">SUMPRODUCT(("CT_CWODBDS"=[2]OUT_SyntheticFuels!$C$4:$C$1000)*1,("Var_cap"=[2]OUT_SyntheticFuels!$B$4:$B$1000)*1,[2]OUT_SyntheticFuels!J$4:J$1000)</f>
        <v>1.4196062636176567E-3</v>
      </c>
      <c r="L2034" s="7" cm="1">
        <f t="array" ref="L2034">SUMPRODUCT(("CT_CWODBDS"=[2]OUT_SyntheticFuels!$C$4:$C$1000)*1,("Var_cap"=[2]OUT_SyntheticFuels!$B$4:$B$1000)*1,[2]OUT_SyntheticFuels!K$4:K$1000)</f>
        <v>1.2622288765130952E-3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1.7260636960716594E-3</v>
      </c>
      <c r="K2036" s="7" cm="1">
        <f t="array" ref="K2036">SUMPRODUCT(("CT_CWODETH"=[2]OUT_SyntheticFuels!$C$4:$C$1000)*1,("Var_cap"=[2]OUT_SyntheticFuels!$B$4:$B$1000)*1,[2]OUT_SyntheticFuels!J$4:J$1000)</f>
        <v>1.0989695479654198E-3</v>
      </c>
      <c r="L2036" s="7" cm="1">
        <f t="array" ref="L2036">SUMPRODUCT(("CT_CWODETH"=[2]OUT_SyntheticFuels!$C$4:$C$1000)*1,("Var_cap"=[2]OUT_SyntheticFuels!$B$4:$B$1000)*1,[2]OUT_SyntheticFuels!K$4:K$1000)</f>
        <v>8.6243418937990209E-4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0.16385860727530452</v>
      </c>
      <c r="K2038" s="7" cm="1">
        <f t="array" ref="K2038">SUMPRODUCT(("SUP_MNRBIO"=[2]OUT_SyntheticFuels!$C$4:$C$1000)*1,("Var_cap"=[2]OUT_SyntheticFuels!$B$4:$B$1000)*1,[2]OUT_SyntheticFuels!J$4:J$1000)</f>
        <v>0.18864574944170129</v>
      </c>
      <c r="L2038" s="7" cm="1">
        <f t="array" ref="L2038">SUMPRODUCT(("SUP_MNRBIO"=[2]OUT_SyntheticFuels!$C$4:$C$1000)*1,("Var_cap"=[2]OUT_SyntheticFuels!$B$4:$B$1000)*1,[2]OUT_SyntheticFuels!K$4:K$1000)</f>
        <v>0.34745763493768017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0.28570106038042642</v>
      </c>
      <c r="K2039" s="7" cm="1">
        <f t="array" ref="K2039">SUMPRODUCT(("SUP_WSTBIO"=[2]OUT_SyntheticFuels!$C$4:$C$1000)*1,("Var_cap"=[2]OUT_SyntheticFuels!$B$4:$B$1000)*1,[2]OUT_SyntheticFuels!J$4:J$1000)</f>
        <v>0.27873801219298933</v>
      </c>
      <c r="L2039" s="7" cm="1">
        <f t="array" ref="L2039">SUMPRODUCT(("SUP_WSTBIO"=[2]OUT_SyntheticFuels!$C$4:$C$1000)*1,("Var_cap"=[2]OUT_SyntheticFuels!$B$4:$B$1000)*1,[2]OUT_SyntheticFuels!K$4:K$1000)</f>
        <v>0.26522597917510193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1.07346063683898E-3</v>
      </c>
      <c r="L2041" s="7" cm="1">
        <f t="array" ref="L2041">SUMPRODUCT(("SUP_WSTHTGBIO"=[2]OUT_SyntheticFuels!$C$4:$C$1000)*1,("Var_cap"=[2]OUT_SyntheticFuels!$B$4:$B$1000)*1,[2]OUT_SyntheticFuels!K$4:K$1000)</f>
        <v>1.0895276117382077E-3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2.9513630518373853E-3</v>
      </c>
      <c r="K2043" s="7" cm="1">
        <f t="array" ref="K2043">SUMPRODUCT(("SUP_WODBIO"=[2]OUT_SyntheticFuels!$C$4:$C$1000)*1,("Var_cap"=[2]OUT_SyntheticFuels!$B$4:$B$1000)*1,[2]OUT_SyntheticFuels!J$4:J$1000)</f>
        <v>2.6784878499725574E-3</v>
      </c>
      <c r="L2043" s="7" cm="1">
        <f t="array" ref="L2043">SUMPRODUCT(("SUP_WODBIO"=[2]OUT_SyntheticFuels!$C$4:$C$1000)*1,("Var_cap"=[2]OUT_SyntheticFuels!$B$4:$B$1000)*1,[2]OUT_SyntheticFuels!K$4:K$1000)</f>
        <v>2.3070860438855418E-3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8.8143246312949924E-2</v>
      </c>
      <c r="K2045" s="7" cm="1">
        <f t="array" ref="K2045">SUMPRODUCT(("SUP_BIONGA"=[2]OUT_SyntheticFuels!$C$4:$C$1000)*1,("Var_cap"=[2]OUT_SyntheticFuels!$B$4:$B$1000)*1,[2]OUT_SyntheticFuels!J$4:J$1000)</f>
        <v>9.3107866106886997E-2</v>
      </c>
      <c r="L2045" s="7" cm="1">
        <f t="array" ref="L2045">SUMPRODUCT(("SUP_BIONGA"=[2]OUT_SyntheticFuels!$C$4:$C$1000)*1,("Var_cap"=[2]OUT_SyntheticFuels!$B$4:$B$1000)*1,[2]OUT_SyntheticFuels!K$4:K$1000)</f>
        <v>0.10710152976226987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0.30183864504415825</v>
      </c>
      <c r="K2046" s="7" cm="1">
        <f t="array" ref="K2046">SUMPRODUCT(("CT_CWODPLT"=[2]OUT_SyntheticFuels!$C$4:$C$1000)*1,("Var_cap"=[2]OUT_SyntheticFuels!$B$4:$B$1000)*1,[2]OUT_SyntheticFuels!J$4:J$1000)</f>
        <v>0.31120073745165111</v>
      </c>
      <c r="L2046" s="7" cm="1">
        <f t="array" ref="L2046">SUMPRODUCT(("CT_CWODPLT"=[2]OUT_SyntheticFuels!$C$4:$C$1000)*1,("Var_cap"=[2]OUT_SyntheticFuels!$B$4:$B$1000)*1,[2]OUT_SyntheticFuels!K$4:K$1000)</f>
        <v>0.28799007650390546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1.6597017343164511E-4</v>
      </c>
      <c r="K2047" s="7" cm="1">
        <f t="array" ref="K2047">SUMPRODUCT(("SUP_H2NGA"=[2]OUT_SyntheticFuels!$C$4:$C$1000)*1,("Var_cap"=[2]OUT_SyntheticFuels!$B$4:$B$1000)*1,[2]OUT_SyntheticFuels!J$4:J$1000)</f>
        <v>5.3295250902799483E-3</v>
      </c>
      <c r="L2047" s="7" cm="1">
        <f t="array" ref="L2047">SUMPRODUCT(("SUP_H2NGA"=[2]OUT_SyntheticFuels!$C$4:$C$1000)*1,("Var_cap"=[2]OUT_SyntheticFuels!$B$4:$B$1000)*1,[2]OUT_SyntheticFuels!K$4:K$1000)</f>
        <v>5.3523166091050669E-3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3.667805416810219E-4</v>
      </c>
      <c r="K2048" s="7" cm="1">
        <f t="array" ref="K2048">SUMPRODUCT(("SUP_H2DSL"=[2]OUT_SyntheticFuels!$C$4:$C$1000)*1,("Var_cap"=[2]OUT_SyntheticFuels!$B$4:$B$1000)*1,[2]OUT_SyntheticFuels!J$4:J$1000)</f>
        <v>1.9086854248470096E-2</v>
      </c>
      <c r="L2048" s="7" cm="1">
        <f t="array" ref="L2048">SUMPRODUCT(("SUP_H2DSL"=[2]OUT_SyntheticFuels!$C$4:$C$1000)*1,("Var_cap"=[2]OUT_SyntheticFuels!$B$4:$B$1000)*1,[2]OUT_SyntheticFuels!K$4:K$1000)</f>
        <v>1.8856180994517125E-2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3.0899633375556699E-4</v>
      </c>
      <c r="K2049" s="7" cm="1">
        <f t="array" ref="K2049">SUMPRODUCT(("SUP_H2GSL"=[2]OUT_SyntheticFuels!$C$4:$C$1000)*1,("Var_cap"=[2]OUT_SyntheticFuels!$B$4:$B$1000)*1,[2]OUT_SyntheticFuels!J$4:J$1000)</f>
        <v>1.6852901504146246E-2</v>
      </c>
      <c r="L2049" s="7" cm="1">
        <f t="array" ref="L2049">SUMPRODUCT(("SUP_H2GSL"=[2]OUT_SyntheticFuels!$C$4:$C$1000)*1,("Var_cap"=[2]OUT_SyntheticFuels!$B$4:$B$1000)*1,[2]OUT_SyntheticFuels!K$4:K$1000)</f>
        <v>1.666806206995107E-2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5.5006913507686973E-3</v>
      </c>
      <c r="G2050" s="3">
        <f t="shared" si="2075"/>
        <v>0.10631640622705982</v>
      </c>
      <c r="H2050" s="3">
        <f t="shared" si="2075"/>
        <v>5.338190537012979</v>
      </c>
      <c r="I2050" s="3">
        <f t="shared" si="2075"/>
        <v>6.5170535056187084</v>
      </c>
      <c r="J2050" s="3">
        <f t="shared" si="2075"/>
        <v>2.9141746599863176</v>
      </c>
      <c r="K2050" s="3">
        <f t="shared" si="2075"/>
        <v>5.4841365355693066</v>
      </c>
      <c r="L2050" s="3">
        <f t="shared" ref="L2050" si="2076">SUM(L2051,L2053,L2057,L2061,L2077,L2084,L2092,L2094,L2102,L2106,L2100)</f>
        <v>19.847280403195349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3.7017572808714367E-3</v>
      </c>
      <c r="H2053" s="1">
        <f t="shared" si="2081"/>
        <v>5.4846139962276538E-2</v>
      </c>
      <c r="I2053" s="1">
        <f t="shared" si="2081"/>
        <v>0.2367533889686303</v>
      </c>
      <c r="J2053" s="1">
        <f t="shared" si="2081"/>
        <v>7.9855774773701332E-5</v>
      </c>
      <c r="K2053" s="1">
        <f t="shared" si="2081"/>
        <v>1.6889734801956525E-4</v>
      </c>
      <c r="L2053" s="1">
        <f t="shared" ref="L2053" si="2082">SUM(L2054:L2056)</f>
        <v>0.93073612623857893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3.1998620069159681E-5</v>
      </c>
      <c r="K2054" s="1">
        <f>'[2]Electricity and CHPs_NCAP'!G$15</f>
        <v>8.729766330412029E-5</v>
      </c>
      <c r="L2054" s="1">
        <f>'[2]Electricity and CHPs_NCAP'!H$15</f>
        <v>0.93060688071541431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4.093195712122687E-5</v>
      </c>
      <c r="K2055" s="1">
        <f>'[2]Electricity and CHPs_NCAP'!G$16</f>
        <v>6.9836503625047143E-5</v>
      </c>
      <c r="L2055" s="1">
        <f>'[2]Electricity and CHPs_NCAP'!H$16</f>
        <v>8.6002368992494824E-5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6.9251975833147901E-6</v>
      </c>
      <c r="K2056" s="1">
        <f>'[2]Electricity and CHPs_NCAP'!G$17</f>
        <v>1.17631810903978E-5</v>
      </c>
      <c r="L2056" s="1">
        <f>'[2]Electricity and CHPs_NCAP'!H$17</f>
        <v>4.3243154172150597E-5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1.9949724558264145E-2</v>
      </c>
      <c r="H2057" s="1">
        <f t="shared" si="2083"/>
        <v>1.9119265164591569E-4</v>
      </c>
      <c r="I2057" s="1">
        <f t="shared" si="2083"/>
        <v>2.9998681744258283E-2</v>
      </c>
      <c r="J2057" s="1">
        <f t="shared" si="2083"/>
        <v>1.577131294646553E-2</v>
      </c>
      <c r="K2057" s="1">
        <f t="shared" si="2083"/>
        <v>4.5476176057616191E-3</v>
      </c>
      <c r="L2057" s="1">
        <f t="shared" ref="L2057" si="2084">SUM(L2058:L2060)</f>
        <v>2.698504158240929E-3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1.4268924958946799E-2</v>
      </c>
      <c r="K2058" s="1">
        <f>'[2]Electricity and CHPs_NCAP'!G$18</f>
        <v>2.25951633836479E-4</v>
      </c>
      <c r="L2058" s="1">
        <f>'[2]Electricity and CHPs_NCAP'!H$18</f>
        <v>2.4991781040326101E-3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1.50238798751873E-3</v>
      </c>
      <c r="K2059" s="1">
        <f>'[2]Electricity and CHPs_NCAP'!G$28</f>
        <v>4.3216659719251399E-3</v>
      </c>
      <c r="L2059" s="1">
        <f>'[2]Electricity and CHPs_NCAP'!H$28</f>
        <v>1.9932605420831901E-4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5.7876765022081264E-2</v>
      </c>
      <c r="H2061" s="1">
        <f t="shared" si="2085"/>
        <v>6.6697970952489805E-3</v>
      </c>
      <c r="I2061" s="1">
        <f t="shared" si="2085"/>
        <v>3.5186848546052675E-2</v>
      </c>
      <c r="J2061" s="1">
        <f t="shared" si="2085"/>
        <v>7.5742024552575726E-2</v>
      </c>
      <c r="K2061" s="1">
        <f t="shared" si="2085"/>
        <v>5.7032994140069002E-2</v>
      </c>
      <c r="L2061" s="1">
        <f t="shared" ref="L2061" si="2086">SUM(L2062:L2076)</f>
        <v>0.13903763908999756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2.1587858491181901E-4</v>
      </c>
      <c r="L2062" s="1">
        <f>'[2]Electricity and CHPs_NCAP'!H$21</f>
        <v>2.7644655084933099E-2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1.9722886896141899E-2</v>
      </c>
      <c r="K2063" s="1">
        <f>'[2]Electricity and CHPs_NCAP'!G$22</f>
        <v>3.8010258578420998E-4</v>
      </c>
      <c r="L2063" s="1">
        <f>'[2]Electricity and CHPs_NCAP'!H$22</f>
        <v>3.5608429971556499E-2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6.81723213834184E-3</v>
      </c>
      <c r="K2067" s="1">
        <f>'[2]Electricity and CHPs_NCAP'!G$39</f>
        <v>7.9966172063806809E-3</v>
      </c>
      <c r="L2067" s="1">
        <f>'[2]Electricity and CHPs_NCAP'!H$39</f>
        <v>2.8770540514055299E-2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1.70629605332136E-2</v>
      </c>
      <c r="L2068" s="1">
        <f>'[2]Electricity and CHPs_NCAP'!H$40</f>
        <v>9.75173248127794E-4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3.5495337493092801E-3</v>
      </c>
      <c r="K2069" s="1">
        <f>'[2]Electricity and CHPs_NCAP'!G$47</f>
        <v>2.4061319613649299E-4</v>
      </c>
      <c r="L2069" s="1">
        <f>'[2]Electricity and CHPs_NCAP'!H$47</f>
        <v>2.6068474444564701E-3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4.5652371768782701E-2</v>
      </c>
      <c r="K2074" s="1">
        <f>'[2]Electricity and CHPs_NCAP'!G$54</f>
        <v>3.1136822033642202E-2</v>
      </c>
      <c r="L2074" s="1">
        <f>'[2]Electricity and CHPs_NCAP'!H$54</f>
        <v>4.3431992826868403E-2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7.6334568905744895E-7</v>
      </c>
      <c r="H2077" s="1">
        <f t="shared" si="2087"/>
        <v>3.0783703818361076E-2</v>
      </c>
      <c r="I2077" s="1">
        <f t="shared" si="2087"/>
        <v>3.8565100251408573E-2</v>
      </c>
      <c r="J2077" s="1">
        <f t="shared" si="2087"/>
        <v>9.4690431962800817E-2</v>
      </c>
      <c r="K2077" s="1">
        <f t="shared" si="2087"/>
        <v>0.11314278651020919</v>
      </c>
      <c r="L2077" s="1">
        <f t="shared" ref="L2077" si="2088">SUM(L2078:L2083)</f>
        <v>0.307449340423255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8.9056863914692197E-2</v>
      </c>
      <c r="K2078" s="1">
        <f>'[2]Electricity and CHPs_NCAP'!G$19</f>
        <v>3.4813766812549199E-6</v>
      </c>
      <c r="L2078" s="1">
        <f>'[2]Electricity and CHPs_NCAP'!H$19</f>
        <v>2.5749854672074301E-6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8.9006156516481305E-2</v>
      </c>
      <c r="L2079" s="1">
        <f>'[2]Electricity and CHPs_NCAP'!H$20</f>
        <v>0.22871959416874599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4.9384444858805304E-3</v>
      </c>
      <c r="K2080" s="1">
        <f>'[2]Electricity and CHPs_NCAP'!G$26</f>
        <v>4.6343422265336201E-6</v>
      </c>
      <c r="L2080" s="1">
        <f>'[2]Electricity and CHPs_NCAP'!H$26</f>
        <v>3.1097126798640401E-6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2.0742724874114899E-2</v>
      </c>
      <c r="L2081" s="1">
        <f>'[2]Electricity and CHPs_NCAP'!H$27</f>
        <v>5.3792222027426201E-2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6.9512356222808903E-4</v>
      </c>
      <c r="K2082" s="1">
        <f>'[2]Electricity and CHPs_NCAP'!G$44</f>
        <v>1.04127871514695E-5</v>
      </c>
      <c r="L2082" s="1">
        <f>'[2]Electricity and CHPs_NCAP'!H$44</f>
        <v>3.1656717273129601E-6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3.3753766135537302E-3</v>
      </c>
      <c r="L2083" s="1">
        <f>'[2]Electricity and CHPs_NCAP'!H$45</f>
        <v>2.49286738572084E-2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1.7612557633927172E-2</v>
      </c>
      <c r="H2084" s="1">
        <f t="shared" si="2090"/>
        <v>2.3551124415519611E-2</v>
      </c>
      <c r="I2084" s="1">
        <f t="shared" si="2090"/>
        <v>5.9315421067219716E-2</v>
      </c>
      <c r="J2084" s="1">
        <f t="shared" si="2090"/>
        <v>5.6661404650871931E-2</v>
      </c>
      <c r="K2084" s="1">
        <f t="shared" si="2090"/>
        <v>9.3864433124582661E-2</v>
      </c>
      <c r="L2084" s="1">
        <f t="shared" ref="L2084" si="2091">SUM(L2085:L2091)</f>
        <v>0.18285108661248695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1.9412877619734701E-3</v>
      </c>
      <c r="K2085" s="1">
        <f>'[2]Electricity and CHPs_NCAP'!G$25</f>
        <v>2.5499471644679601E-2</v>
      </c>
      <c r="L2085" s="1">
        <f>'[2]Electricity and CHPs_NCAP'!H$25</f>
        <v>4.3040746075539801E-2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6.0508899905282899E-3</v>
      </c>
      <c r="L2086" s="1">
        <f>'[2]Electricity and CHPs_NCAP'!H$31</f>
        <v>2.1863565810422099E-5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3.8134875399163402E-2</v>
      </c>
      <c r="K2087" s="1">
        <f>'[2]Electricity and CHPs_NCAP'!G$42</f>
        <v>1.9209355976755601E-2</v>
      </c>
      <c r="L2087" s="1">
        <f>'[2]Electricity and CHPs_NCAP'!H$42</f>
        <v>6.5664300622527594E-2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3.63461080228209E-2</v>
      </c>
      <c r="L2088" s="1">
        <f>'[2]Electricity and CHPs_NCAP'!H$43</f>
        <v>5.9883858784111399E-2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3.7222688416222401E-3</v>
      </c>
      <c r="K2089" s="1">
        <f>'[2]Electricity and CHPs_NCAP'!G$50</f>
        <v>6.7557045847264604E-4</v>
      </c>
      <c r="L2089" s="1">
        <f>'[2]Electricity and CHPs_NCAP'!H$50</f>
        <v>2.4250242580810431E-3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1.0718349807981462E-2</v>
      </c>
      <c r="K2090" s="1">
        <f>'[2]Electricity and CHPs_NCAP'!G$53</f>
        <v>5.51046332581249E-3</v>
      </c>
      <c r="L2090" s="1">
        <f>'[2]Electricity and CHPs_NCAP'!H$53</f>
        <v>1.085351333081503E-2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2.14462284013136E-3</v>
      </c>
      <c r="K2091" s="1">
        <f>'[2]Electricity and CHPs_NCAP'!G$56</f>
        <v>5.7257370551312497E-4</v>
      </c>
      <c r="L2091" s="1">
        <f>'[2]Electricity and CHPs_NCAP'!H$56</f>
        <v>9.6177997560163903E-4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7.1321598926009696E-3</v>
      </c>
      <c r="H2092" s="1">
        <f t="shared" si="2092"/>
        <v>0.29200640875718398</v>
      </c>
      <c r="I2092" s="1">
        <f t="shared" si="2092"/>
        <v>0.28588652815226001</v>
      </c>
      <c r="J2092" s="1">
        <f t="shared" si="2092"/>
        <v>3.8385715394243999E-2</v>
      </c>
      <c r="K2092" s="1">
        <f t="shared" si="2092"/>
        <v>1.82629661732611E-4</v>
      </c>
      <c r="L2092" s="1">
        <f t="shared" si="2092"/>
        <v>0.64607840283799001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3.8385715394243999E-2</v>
      </c>
      <c r="K2093" s="1">
        <f>'[2]Electricity and CHPs_NCAP'!G$33</f>
        <v>1.82629661732611E-4</v>
      </c>
      <c r="L2093" s="1">
        <f>'[2]Electricity and CHPs_NCAP'!H$33</f>
        <v>0.64607840283799001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3.3389746682598918E-5</v>
      </c>
      <c r="H2094" s="1">
        <f t="shared" si="2093"/>
        <v>4.523874197280275</v>
      </c>
      <c r="I2094" s="1">
        <f t="shared" si="2093"/>
        <v>5.5305697936179214</v>
      </c>
      <c r="J2094" s="1">
        <f t="shared" si="2093"/>
        <v>2.251437462733032</v>
      </c>
      <c r="K2094" s="1">
        <f t="shared" si="2093"/>
        <v>4.6180067684656603</v>
      </c>
      <c r="L2094" s="1">
        <f t="shared" ref="L2094" si="2094">SUM(L2095:L2099)</f>
        <v>16.476307786706926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0.19941412029575861</v>
      </c>
      <c r="K2095" s="1">
        <f>'[2]Electricity and CHPs_NCAP'!G$34</f>
        <v>0.47589360745448089</v>
      </c>
      <c r="L2095" s="1">
        <f>'[2]Electricity and CHPs_NCAP'!H$34</f>
        <v>4.1023012199836177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0.80189896581472997</v>
      </c>
      <c r="K2096" s="1">
        <f>'[2]Electricity and CHPs_NCAP'!G$35</f>
        <v>2.4343071407739001</v>
      </c>
      <c r="L2096" s="1">
        <f>'[2]Electricity and CHPs_NCAP'!H$35</f>
        <v>5.0488338537543402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0.400717581760554</v>
      </c>
      <c r="K2097" s="1">
        <f>'[2]Electricity and CHPs_NCAP'!G$36</f>
        <v>0.77069761712674201</v>
      </c>
      <c r="L2097" s="1">
        <f>'[2]Electricity and CHPs_NCAP'!H$36</f>
        <v>2.5511630480783549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0.11914213778799532</v>
      </c>
      <c r="K2098" s="1">
        <f>'[2]Electricity and CHPs_NCAP'!G$37</f>
        <v>0.2529190673239366</v>
      </c>
      <c r="L2098" s="1">
        <f>'[2]Electricity and CHPs_NCAP'!H$37</f>
        <v>0.2819120062859643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0.73026465707399402</v>
      </c>
      <c r="K2099" s="1">
        <f>'[2]Electricity and CHPs_NCAP'!G$38</f>
        <v>0.68418933578660102</v>
      </c>
      <c r="L2099" s="1">
        <f>'[2]Electricity and CHPs_NCAP'!H$38</f>
        <v>4.4920976586046502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3.5690472077869899E-2</v>
      </c>
      <c r="L2100" s="1">
        <f>'[2]Electricity and CHPs_NCAP'!H$32</f>
        <v>2.0674207578398E-2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3.5690472077869899E-2</v>
      </c>
      <c r="L2101" s="1">
        <f t="shared" ref="L2101" si="2096">L2100</f>
        <v>2.0674207578398E-2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1.4387274741387371E-3</v>
      </c>
      <c r="J2102" s="1">
        <f t="shared" si="2097"/>
        <v>4.5674382607157893E-3</v>
      </c>
      <c r="K2102" s="1">
        <f t="shared" si="2097"/>
        <v>3.4305584540540682E-2</v>
      </c>
      <c r="L2102" s="1">
        <f t="shared" ref="L2102" si="2098">SUM(L2103:L2105)</f>
        <v>3.4051076083600244E-2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1.67649876923909E-2</v>
      </c>
      <c r="L2103" s="1">
        <f>'[2]Electricity and CHPs_NCAP'!H$30</f>
        <v>3.2712344951397299E-4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2.1169297955108799E-3</v>
      </c>
      <c r="K2104" s="1">
        <f>'[2]Electricity and CHPs_NCAP'!G$46</f>
        <v>1.6982756762485701E-2</v>
      </c>
      <c r="L2104" s="1">
        <f>'[2]Electricity and CHPs_NCAP'!H$46</f>
        <v>3.0742073491129399E-2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2.4505084652049099E-3</v>
      </c>
      <c r="K2105" s="1">
        <f>'[2]Electricity and CHPs_NCAP'!G$57</f>
        <v>5.5784008566407998E-4</v>
      </c>
      <c r="L2105" s="1">
        <f>'[2]Electricity and CHPs_NCAP'!H$57</f>
        <v>2.9818791429568701E-3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5.5006913507686973E-3</v>
      </c>
      <c r="G2106" s="1">
        <f t="shared" si="2099"/>
        <v>9.2887469431755478E-6</v>
      </c>
      <c r="H2106" s="1">
        <f t="shared" si="2099"/>
        <v>0.40626797303246753</v>
      </c>
      <c r="I2106" s="1">
        <f t="shared" si="2099"/>
        <v>0.2993390157968191</v>
      </c>
      <c r="J2106" s="1">
        <f t="shared" si="2099"/>
        <v>0.37683901371083822</v>
      </c>
      <c r="K2106" s="1">
        <f t="shared" si="2099"/>
        <v>0.52719435209486054</v>
      </c>
      <c r="L2106" s="1">
        <f t="shared" ref="L2106" si="2100">SUM(L2107:L2113)</f>
        <v>1.1073962334658742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2.8575169477818701E-5</v>
      </c>
      <c r="K2107" s="1">
        <f>'[2]Electricity and CHPs_NCAP'!G$63</f>
        <v>3.2836421143712801E-5</v>
      </c>
      <c r="L2107" s="1">
        <f>'[2]Electricity and CHPs_NCAP'!H$63</f>
        <v>3.0029627303362301E-5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4.30446771729939E-2</v>
      </c>
      <c r="K2108" s="1">
        <f>'[2]Electricity and CHPs_NCAP'!G$64</f>
        <v>1.61575991040976E-2</v>
      </c>
      <c r="L2108" s="1">
        <f>'[2]Electricity and CHPs_NCAP'!H$64</f>
        <v>0.232069466139075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3.8663371651028997E-2</v>
      </c>
      <c r="K2109" s="1">
        <f>'[2]Electricity and CHPs_NCAP'!G$65</f>
        <v>8.8412899781804902E-3</v>
      </c>
      <c r="L2109" s="1">
        <f>'[2]Electricity and CHPs_NCAP'!H$65</f>
        <v>0.149990905202189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4.9196959268812297E-2</v>
      </c>
      <c r="K2110" s="1">
        <f>'[2]Electricity and CHPs_NCAP'!G$66</f>
        <v>0.11085638320175201</v>
      </c>
      <c r="L2110" s="1">
        <f>'[2]Electricity and CHPs_NCAP'!H$66</f>
        <v>0.14529818726261901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0.13423303288236191</v>
      </c>
      <c r="K2111" s="1">
        <f>'[2]Electricity and CHPs_NCAP'!G$67</f>
        <v>0.236859059267787</v>
      </c>
      <c r="L2111" s="1">
        <f>'[2]Electricity and CHPs_NCAP'!H$67</f>
        <v>0.341763647168702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2.6408454893089101E-2</v>
      </c>
      <c r="K2112" s="1">
        <f>'[2]Electricity and CHPs_NCAP'!G$68</f>
        <v>7.7698991786567797E-3</v>
      </c>
      <c r="L2112" s="1">
        <f>'[2]Electricity and CHPs_NCAP'!H$68</f>
        <v>2.7475271315667699E-2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8.5263942673074203E-2</v>
      </c>
      <c r="K2113" s="1">
        <f>'[2]Electricity and CHPs_NCAP'!G$69</f>
        <v>0.146677284943243</v>
      </c>
      <c r="L2113" s="1">
        <f>'[2]Electricity and CHPs_NCAP'!H$69</f>
        <v>0.21076872675031799</v>
      </c>
      <c r="N2113" s="1"/>
    </row>
    <row r="2114" spans="2:14" x14ac:dyDescent="0.35">
      <c r="B2114" s="5" t="str">
        <f>SPS1_NUC_Low!B1902</f>
        <v>SPS1</v>
      </c>
      <c r="C2114" s="5" t="str">
        <f>SPS1_NUC_Low!C1902</f>
        <v>CH</v>
      </c>
      <c r="D2114" s="2" t="s">
        <v>2243</v>
      </c>
      <c r="E2114" s="2" t="s">
        <v>1972</v>
      </c>
      <c r="F2114" s="3">
        <f t="shared" ref="F2114:K2114" si="2101">SUM(F2115:F2164)</f>
        <v>4.1272284986538415E-4</v>
      </c>
      <c r="G2114" s="3">
        <f t="shared" si="2101"/>
        <v>0.48712436760804795</v>
      </c>
      <c r="H2114" s="3">
        <f t="shared" si="2101"/>
        <v>0.86029688175187147</v>
      </c>
      <c r="I2114" s="3">
        <f t="shared" si="2101"/>
        <v>2.0711021750660898</v>
      </c>
      <c r="J2114" s="3">
        <f t="shared" si="2101"/>
        <v>3.1266987476471795</v>
      </c>
      <c r="K2114" s="3">
        <f t="shared" si="2101"/>
        <v>2.104626568850398</v>
      </c>
      <c r="L2114" s="3">
        <f t="shared" ref="L2114" si="2102">SUM(L2115:L2164)</f>
        <v>4.5823166763916028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0.163944242527677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0.15259105067503201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0.29396944906356798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1.19535519829402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0.65818682101367398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1.47666380141528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0.150439707528502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0.42680058508167201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0.89651352003067497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0.89506965383534798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0.86692202337836199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1.9150057284216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5.2902233525540599E-3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2.1201364830689701E-2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0.37767235042031799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1.3202208272939799E-2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5.3208137544105798E-3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2.2742229528151098E-2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0.26248127343511002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1.38983164085559E-2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1.9456379241913299E-5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3.1904358384491698E-5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3.6593710291751597E-5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2.19450706001705E-5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3.2180090161499198E-5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4.0877283466968602E-5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1.8775034150253401E-5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2.95906533062595E-5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4.2519847699945799E-5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2.0988974910345201E-5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3.2413599805401401E-5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4.4186619021571097E-5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SPS1_NUC_Low!B1953</f>
        <v>SPS1</v>
      </c>
      <c r="C2165" s="5" t="str">
        <f>SPS1_NUC_Low!C1953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0.7038877527547962</v>
      </c>
      <c r="H2165" s="3">
        <f t="shared" si="2109"/>
        <v>1.5534332643385114</v>
      </c>
      <c r="I2165" s="3">
        <f t="shared" si="2109"/>
        <v>6.6471518197585304</v>
      </c>
      <c r="J2165" s="3">
        <f t="shared" si="2109"/>
        <v>3.778862507912812</v>
      </c>
      <c r="K2165" s="3">
        <f t="shared" si="2109"/>
        <v>3.5916718856419898</v>
      </c>
      <c r="L2165" s="3">
        <f t="shared" ref="L2165" si="2110">SUM(L2166:L2188)</f>
        <v>5.8569705801216259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2.27636549959256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0.67062039905870108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2.28752503180469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0.51807436994209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0.28636805398397597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0.64768105111881102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0.95333922313651398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2.60866496271028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2.9119550346888903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2.6442511345291398E-2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2.1567776190784701E-2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9.1980780054121102E-3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4.7795002061056397E-4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4.72854508413E-4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3.2147051806484902E-4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1.9719641269367699E-4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2.3620996381908102E-4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1.9388985294833499E-4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1.09250371330176E-4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1.9802276797757499E-4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9.6024132809784994E-5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1.45210504484811E-4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1.6811069837968301E-4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7.2205008315634695E-4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4.4271055593019296E-4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2.7183986627264298E-4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1.3692489001373E-4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3.96715304104704E-4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2.7709443234714101E-5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1.89637114587891E-4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5.5404913333144607E-4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4.2102659436096899E-4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2.1878521633739501E-4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1.57427889737536E-4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1.8890531099307901E-5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1.58917279145212E-4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8.3575527237760908E-5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1.04999143530264E-3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6.7114803074412295E-4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7.5513567576910808E-4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3.2699738242847798E-4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5.4889671965989798E-5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2.6521583749718999E-4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3.7955530767481498E-5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1.2519935386994701E-4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0.50663117536639746</v>
      </c>
      <c r="H2189" s="3">
        <f t="shared" si="2113"/>
        <v>0.21217408120048104</v>
      </c>
      <c r="I2189" s="3">
        <f t="shared" si="2113"/>
        <v>2.9222567548787128</v>
      </c>
      <c r="J2189" s="3">
        <f t="shared" si="2113"/>
        <v>2.2379159102764827</v>
      </c>
      <c r="K2189" s="3">
        <f t="shared" si="2113"/>
        <v>0.86703437202769318</v>
      </c>
      <c r="L2189" s="3">
        <f t="shared" ref="L2189" si="2114">SUM(L2190:L2212)</f>
        <v>2.1936494301168765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1.21310938872108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0.37807534665937298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1.0616621505427499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0.88930265974817602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0.30603566463867599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0.91363476911215902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0.11612829274212701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0.15296927826822099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0.20995097857233599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1.09521267199785E-2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1.6267680857442901E-2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7.7796931936144099E-3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3.12635090914879E-4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2.36519154510382E-4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1.75384399054837E-4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2.4877186867784098E-4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1.0127480310858799E-4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1.4989684413938199E-4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2.4573093117834504E-4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3.2065309884268697E-4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2.19991951340067E-4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1.2554126872164502E-4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2.32559348148251E-4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7.6565501482967399E-5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2.0147650322374501E-3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2.3825290842438198E-3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5.73968105588445E-4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2.5417148754120098E-3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3.4474728089857904E-4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2.8943342710816401E-4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1.33088097583867E-4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6.5320071275994904E-5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2.1161065056637201E-3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2.6171950339514099E-3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8.6414559324096902E-4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2.80035985317601E-3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1.1196883225031999E-4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2.0548413875629801E-4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5.34361814025591E-5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1.7638858239896299E-5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5.8676235160794101E-4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8.2622014766335291E-4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5.5516227609697807E-4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8.28372200481794E-4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1.18009478239309E-4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1.9781254138394601E-4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1.8603450818487702E-5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2.3314967677550998E-5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2.73466608945662E-4</v>
      </c>
      <c r="G2213" s="3">
        <f t="shared" si="2117"/>
        <v>15.040961010419007</v>
      </c>
      <c r="H2213" s="3">
        <f t="shared" si="2117"/>
        <v>63.150362693949972</v>
      </c>
      <c r="I2213" s="3">
        <f t="shared" si="2117"/>
        <v>170.20462945068985</v>
      </c>
      <c r="J2213" s="3">
        <f t="shared" si="2117"/>
        <v>240.15383645439604</v>
      </c>
      <c r="K2213" s="3">
        <f t="shared" si="2117"/>
        <v>215.20191668905852</v>
      </c>
      <c r="L2213" s="3">
        <f t="shared" ref="L2213" si="2118">SUM(L2214:L2222)</f>
        <v>384.77828982485255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240.14390587810101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215.19062690262498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384.76372781645904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9.9305762950382508E-3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1.12897864335239E-2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1.4562008393513501E-2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6.4184767339014961</v>
      </c>
      <c r="H2223" s="3">
        <f t="shared" si="2119"/>
        <v>7.4391492296818784</v>
      </c>
      <c r="I2223" s="3">
        <f t="shared" si="2119"/>
        <v>27.016031562041277</v>
      </c>
      <c r="J2223" s="3">
        <f t="shared" si="2119"/>
        <v>40.227762593217179</v>
      </c>
      <c r="K2223" s="3">
        <f t="shared" si="2119"/>
        <v>21.725049195007188</v>
      </c>
      <c r="L2223" s="3">
        <f t="shared" ref="L2223" si="2120">SUM(L2224:L2232)</f>
        <v>49.193117670620644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8.36947253601938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9.8511213416719006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49.1741665656847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2.08055752042954E-2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1.2866843195337799E-2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1.8951104935945401E-2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0.106560701829422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9.5774584768157506E-2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31.628545675371697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11.6534653287891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0.102378104792385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0.111821096582692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SPS1_NUC_Low!B1822</f>
        <v>SPS1</v>
      </c>
      <c r="C2233" s="5" t="str">
        <f>SPS1_NUC_Low!C1822</f>
        <v>CH</v>
      </c>
      <c r="D2233" s="2" t="s">
        <v>2367</v>
      </c>
      <c r="E2233" s="2" t="s">
        <v>1858</v>
      </c>
      <c r="F2233" s="3">
        <f t="shared" ref="F2233:K2233" si="2121">SUM(F2234,F2253)</f>
        <v>4.1464277385925388E-5</v>
      </c>
      <c r="G2233" s="3">
        <f t="shared" si="2121"/>
        <v>0.71484380959482685</v>
      </c>
      <c r="H2233" s="3">
        <f t="shared" si="2121"/>
        <v>1.6727777642331385</v>
      </c>
      <c r="I2233" s="3">
        <f t="shared" si="2121"/>
        <v>1.7900211811884976</v>
      </c>
      <c r="J2233" s="3">
        <f t="shared" si="2121"/>
        <v>3.510662745672652</v>
      </c>
      <c r="K2233" s="3">
        <f t="shared" si="2121"/>
        <v>4.212147338436929</v>
      </c>
      <c r="L2233" s="3">
        <f t="shared" ref="L2233" si="2122">SUM(L2234,L2253)</f>
        <v>4.2543815759006129</v>
      </c>
      <c r="N2233" s="1"/>
    </row>
    <row r="2234" spans="2:14" x14ac:dyDescent="0.35">
      <c r="B2234" s="5" t="str">
        <f>SPS1_NUC_Low!B1822</f>
        <v>SPS1</v>
      </c>
      <c r="C2234" s="5" t="str">
        <f>SPS1_NUC_Low!C1822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2.9333837970727776E-5</v>
      </c>
      <c r="G2234" s="1">
        <f t="shared" si="2123"/>
        <v>0.55826176524624338</v>
      </c>
      <c r="H2234" s="1">
        <f t="shared" si="2123"/>
        <v>1.4817732720457242</v>
      </c>
      <c r="I2234" s="1">
        <f t="shared" si="2123"/>
        <v>1.4379087627944811</v>
      </c>
      <c r="J2234" s="1">
        <f t="shared" si="2123"/>
        <v>2.6290948172378563</v>
      </c>
      <c r="K2234" s="1">
        <f t="shared" si="2123"/>
        <v>3.3065137211698543</v>
      </c>
      <c r="L2234" s="1">
        <f t="shared" ref="L2234" si="2124">SUM(L2235,L2238,L2240,L2243,L2245,L2247,L2249,L2251)</f>
        <v>3.0293732937388835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1.6339418181519863E-6</v>
      </c>
      <c r="G2235" s="1">
        <f t="shared" si="2125"/>
        <v>0.27086499831067951</v>
      </c>
      <c r="H2235" s="1">
        <f t="shared" si="2125"/>
        <v>0.96749269044140696</v>
      </c>
      <c r="I2235" s="1">
        <f t="shared" si="2125"/>
        <v>1.2998472405197004</v>
      </c>
      <c r="J2235" s="1">
        <f t="shared" si="2125"/>
        <v>1.8987419945266426</v>
      </c>
      <c r="K2235" s="1">
        <f t="shared" si="2125"/>
        <v>2.3510788149078161</v>
      </c>
      <c r="L2235" s="1">
        <f t="shared" ref="L2235" si="2126">SUM(L2236:L2237)</f>
        <v>2.7216236269565028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8.7202191959198774E-2</v>
      </c>
      <c r="K2236" s="1" cm="1">
        <f t="array" ref="K2236">SUMPRODUCT(([2]OUT_FinalEnergyCons!$B$4:$B$10000="var_ncap")*1,(ISNUMBER(SEARCH("RH*-SHELCBR",[2]OUT_FinalEnergyCons!$A$4:$A$10000)))*1,[2]OUT_FinalEnergyCons!I$4:I$10000)</f>
        <v>3.8683335320811602E-4</v>
      </c>
      <c r="L2236" s="1" cm="1">
        <f t="array" ref="L2236">SUMPRODUCT(([2]OUT_FinalEnergyCons!$B$4:$B$10000="var_ncap")*1,(ISNUMBER(SEARCH("RH*-SHELCBR",[2]OUT_FinalEnergyCons!$A$4:$A$10000)))*1,[2]OUT_FinalEnergyCons!J$4:J$10000)</f>
        <v>2.9698325583356729E-5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1.8115398025674438</v>
      </c>
      <c r="K2237" s="1" cm="1">
        <f t="array" ref="K2237">SUMPRODUCT(([2]OUT_FinalEnergyCons!$B$4:$B$10000="var_ncap")*1,ISNUMBER(SEARCH("RH*-SHELCHP",[2]OUT_FinalEnergyCons!$A$4:$A$10000))*1,[2]OUT_FinalEnergyCons!I$4:I$10000)</f>
        <v>2.3506919815546081</v>
      </c>
      <c r="L2237" s="1" cm="1">
        <f t="array" ref="L2237">SUMPRODUCT(([2]OUT_FinalEnergyCons!$B$4:$B$10000="var_ncap")*1,ISNUMBER(SEARCH("RH*-SHELCHP",[2]OUT_FinalEnergyCons!$A$4:$A$10000))*1,[2]OUT_FinalEnergyCons!J$4:J$10000)</f>
        <v>2.7215939286309196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5.5046874340135965E-5</v>
      </c>
      <c r="H2238" s="1">
        <f t="shared" si="2130"/>
        <v>2.1395401964987803E-2</v>
      </c>
      <c r="I2238" s="1">
        <f t="shared" si="2130"/>
        <v>5.8734882455969602E-7</v>
      </c>
      <c r="J2238" s="1">
        <f t="shared" si="2130"/>
        <v>7.7198690641418405E-2</v>
      </c>
      <c r="K2238" s="1">
        <f t="shared" si="2130"/>
        <v>0.18649489655614609</v>
      </c>
      <c r="L2238" s="1">
        <f t="shared" si="2130"/>
        <v>1.2836474542227139E-5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7.7198690641418405E-2</v>
      </c>
      <c r="K2239" s="1" cm="1">
        <f t="array" ref="K2239">SUMPRODUCT(([2]OUT_FinalEnergyCons!$B$4:$B$10000="var_ncap")*1, (ISNUMBER(SEARCH("RH*-SHLFOBR",[2]OUT_FinalEnergyCons!$A$4:$A$10000)))*1,[2]OUT_FinalEnergyCons!I$4:I$10000)</f>
        <v>0.18649489655614609</v>
      </c>
      <c r="L2239" s="1" cm="1">
        <f t="array" ref="L2239">SUMPRODUCT(([2]OUT_FinalEnergyCons!$B$4:$B$10000="var_ncap")*1, (ISNUMBER(SEARCH("RH*-SHLFOBR",[2]OUT_FinalEnergyCons!$A$4:$A$10000)))*1,[2]OUT_FinalEnergyCons!J$4:J$10000)</f>
        <v>1.2836474542227139E-5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1.48485221251809E-7</v>
      </c>
      <c r="G2240" s="1">
        <f t="shared" si="2131"/>
        <v>0.16797562743496192</v>
      </c>
      <c r="H2240" s="1">
        <f t="shared" si="2131"/>
        <v>0.42364582816228064</v>
      </c>
      <c r="I2240" s="1">
        <f t="shared" si="2131"/>
        <v>0.13709435588548738</v>
      </c>
      <c r="J2240" s="1">
        <f t="shared" si="2131"/>
        <v>0.25829258226034213</v>
      </c>
      <c r="K2240" s="1">
        <f t="shared" si="2131"/>
        <v>0.57261863220219089</v>
      </c>
      <c r="L2240" s="1">
        <f t="shared" ref="L2240" si="2132">SUM(L2241:L2242)</f>
        <v>0.25243469346889269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0.16615991683229558</v>
      </c>
      <c r="K2241" s="1" cm="1">
        <f t="array" ref="K2241">SUMPRODUCT(([2]OUT_FinalEnergyCons!$B$4:$B$10000="var_ncap")*1, (ISNUMBER(SEARCH("RH*-SHNGABR",[2]OUT_FinalEnergyCons!$A$4:$A$10000)))*1,[2]OUT_FinalEnergyCons!I$4:I$10000)</f>
        <v>0.21920909259190574</v>
      </c>
      <c r="L2241" s="1" cm="1">
        <f t="array" ref="L2241">SUMPRODUCT(([2]OUT_FinalEnergyCons!$B$4:$B$10000="var_ncap")*1, (ISNUMBER(SEARCH("RH*-SHNGABR",[2]OUT_FinalEnergyCons!$A$4:$A$10000)))*1,[2]OUT_FinalEnergyCons!J$4:J$10000)</f>
        <v>3.0631146858890149E-4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9.2132665428046573E-2</v>
      </c>
      <c r="K2242" s="1" cm="1">
        <f t="array" ref="K2242">SUMPRODUCT(([2]OUT_FinalEnergyCons!$B$4:$B$10000="var_ncap")*1,ISNUMBER(SEARCH("RH*-SHngahp",[2]OUT_FinalEnergyCons!$A$4:$A$10000))*1,[2]OUT_FinalEnergyCons!I$4:I$10000)</f>
        <v>0.35340953961028521</v>
      </c>
      <c r="L2242" s="1" cm="1">
        <f t="array" ref="L2242">SUMPRODUCT(([2]OUT_FinalEnergyCons!$B$4:$B$10000="var_ncap")*1,ISNUMBER(SEARCH("RH*-SHngahp",[2]OUT_FinalEnergyCons!$A$4:$A$10000))*1,[2]OUT_FinalEnergyCons!J$4:J$10000)</f>
        <v>0.2521283820003038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4.73710054920104E-6</v>
      </c>
      <c r="G2245" s="1">
        <f t="shared" si="2134"/>
        <v>6.0635407538797384E-2</v>
      </c>
      <c r="H2245" s="1">
        <f t="shared" si="2134"/>
        <v>6.9037215890290521E-2</v>
      </c>
      <c r="I2245" s="1">
        <f t="shared" si="2134"/>
        <v>7.8851714214968393E-7</v>
      </c>
      <c r="J2245" s="1">
        <f t="shared" si="2134"/>
        <v>0.36910080061371453</v>
      </c>
      <c r="K2245" s="1">
        <f t="shared" si="2134"/>
        <v>0.1511385658160061</v>
      </c>
      <c r="L2245" s="1">
        <f t="shared" si="2134"/>
        <v>3.3007400629939482E-2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0.36910080061371453</v>
      </c>
      <c r="K2246" s="1" cm="1">
        <f t="array" ref="K2246">SUMPRODUCT(([2]OUT_FinalEnergyCons!$B$4:$B$10000="var_ncap")*1, (ISNUMBER(SEARCH("RH*-SHWODBR",[2]OUT_FinalEnergyCons!$A$4:$A$10000)))*1,[2]OUT_FinalEnergyCons!I$4:I$10000)</f>
        <v>0.1511385658160061</v>
      </c>
      <c r="L2246" s="1" cm="1">
        <f t="array" ref="L2246">SUMPRODUCT(([2]OUT_FinalEnergyCons!$B$4:$B$10000="var_ncap")*1, (ISNUMBER(SEARCH("RH*-SHWODBR",[2]OUT_FinalEnergyCons!$A$4:$A$10000)))*1,[2]OUT_FinalEnergyCons!J$4:J$10000)</f>
        <v>3.3007400629939482E-2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2.3358480959333399E-6</v>
      </c>
      <c r="G2247" s="1">
        <f t="shared" si="2135"/>
        <v>3.5941600309809522E-2</v>
      </c>
      <c r="H2247" s="1">
        <f t="shared" si="2135"/>
        <v>1.6043400768902467E-4</v>
      </c>
      <c r="I2247" s="1">
        <f t="shared" si="2135"/>
        <v>8.5761525997934214E-4</v>
      </c>
      <c r="J2247" s="1">
        <f t="shared" si="2135"/>
        <v>2.4236345384867544E-2</v>
      </c>
      <c r="K2247" s="1">
        <f t="shared" si="2135"/>
        <v>2.7033658812247004E-2</v>
      </c>
      <c r="L2247" s="1">
        <f t="shared" si="2135"/>
        <v>1.3524765680482699E-2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2.4236345384867544E-2</v>
      </c>
      <c r="K2248" s="1" cm="1">
        <f t="array" ref="K2248">SUMPRODUCT(([2]OUT_FinalEnergyCons!$B$4:$B$10000="var_ncap")*1, (ISNUMBER(SEARCH("RH*-SHPLTBR",[2]OUT_FinalEnergyCons!$A$4:$A$10000)))*1,[2]OUT_FinalEnergyCons!I$4:I$10000)</f>
        <v>2.7033658812247004E-2</v>
      </c>
      <c r="L2248" s="1" cm="1">
        <f t="array" ref="L2248">SUMPRODUCT(([2]OUT_FinalEnergyCons!$B$4:$B$10000="var_ncap")*1, (ISNUMBER(SEARCH("RH*-SHPLTBR",[2]OUT_FinalEnergyCons!$A$4:$A$10000)))*1,[2]OUT_FinalEnergyCons!J$4:J$10000)</f>
        <v>1.3524765680482699E-2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2.04784622861896E-5</v>
      </c>
      <c r="G2249" s="1">
        <f t="shared" si="2136"/>
        <v>2.278908477765499E-2</v>
      </c>
      <c r="H2249" s="1">
        <f t="shared" si="2136"/>
        <v>4.170157906920414E-5</v>
      </c>
      <c r="I2249" s="1">
        <f t="shared" si="2136"/>
        <v>1.0817526334735242E-4</v>
      </c>
      <c r="J2249" s="1">
        <f t="shared" si="2136"/>
        <v>1.5244038108713971E-3</v>
      </c>
      <c r="K2249" s="1">
        <f t="shared" si="2136"/>
        <v>1.8149152875448538E-2</v>
      </c>
      <c r="L2249" s="1">
        <f t="shared" si="2136"/>
        <v>8.7699705285231751E-3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1.5244038108713971E-3</v>
      </c>
      <c r="K2250" s="1" cm="1">
        <f t="array" ref="K2250">SUMPRODUCT(([2]OUT_FinalEnergyCons!$B$4:$B$10000="var_ncap")*1, (ISNUMBER(SEARCH("RH*-SHSOLBR",[2]OUT_FinalEnergyCons!$A$4:$A$10000)))*1,[2]OUT_FinalEnergyCons!I$4:I$10000)</f>
        <v>1.8149152875448538E-2</v>
      </c>
      <c r="L2250" s="1" cm="1">
        <f t="array" ref="L2250">SUMPRODUCT(([2]OUT_FinalEnergyCons!$B$4:$B$10000="var_ncap")*1, (ISNUMBER(SEARCH("RH*-SHSOLBR",[2]OUT_FinalEnergyCons!$A$4:$A$10000)))*1,[2]OUT_FinalEnergyCons!J$4:J$10000)</f>
        <v>8.7699705285231751E-3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1.2130439415197611E-5</v>
      </c>
      <c r="G2253" s="1">
        <f t="shared" si="2138"/>
        <v>0.15658204434858344</v>
      </c>
      <c r="H2253" s="1">
        <f t="shared" si="2138"/>
        <v>0.19100449218741425</v>
      </c>
      <c r="I2253" s="1">
        <f t="shared" si="2138"/>
        <v>0.35211241839401647</v>
      </c>
      <c r="J2253" s="1">
        <f t="shared" si="2138"/>
        <v>0.8815679284347957</v>
      </c>
      <c r="K2253" s="1">
        <f t="shared" si="2138"/>
        <v>0.90563361726707448</v>
      </c>
      <c r="L2253" s="1">
        <f t="shared" ref="L2253" si="2139">SUM(L2254,L2257,L2259,L2262,L2264,L2266,L2268,L2270)</f>
        <v>1.2250082821617299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1.2130439415197611E-5</v>
      </c>
      <c r="G2254" s="1">
        <f t="shared" si="2140"/>
        <v>6.7002147590814298E-2</v>
      </c>
      <c r="H2254" s="1">
        <f t="shared" si="2140"/>
        <v>8.914220015061014E-2</v>
      </c>
      <c r="I2254" s="1">
        <f t="shared" si="2140"/>
        <v>0.29258518185398358</v>
      </c>
      <c r="J2254" s="1">
        <f t="shared" si="2140"/>
        <v>0.44449478689205729</v>
      </c>
      <c r="K2254" s="1">
        <f t="shared" si="2140"/>
        <v>0.51793233423543561</v>
      </c>
      <c r="L2254" s="1">
        <f t="shared" ref="L2254" si="2141">SUM(L2255:L2256)</f>
        <v>0.79576473202225362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6.6298251282196297E-2</v>
      </c>
      <c r="K2255" s="1" cm="1">
        <f t="array" ref="K2255">SUMPRODUCT(([2]OUT_FinalEnergyCons!$B$4:$B$10000="var_ncap")*1,(ISNUMBER(SEARCH("RH*-WHELCBR",[2]OUT_FinalEnergyCons!$A$4:$A$10000)))*1,[2]OUT_FinalEnergyCons!I$4:I$10000)</f>
        <v>6.0487364949284597E-2</v>
      </c>
      <c r="L2255" s="1" cm="1">
        <f t="array" ref="L2255">SUMPRODUCT(([2]OUT_FinalEnergyCons!$B$4:$B$10000="var_ncap")*1,(ISNUMBER(SEARCH("RH*-WHELCBR",[2]OUT_FinalEnergyCons!$A$4:$A$10000)))*1,[2]OUT_FinalEnergyCons!J$4:J$10000)</f>
        <v>4.2441995297656597E-2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0.378196535609861</v>
      </c>
      <c r="K2256" s="1" cm="1">
        <f t="array" ref="K2256">SUMPRODUCT(([2]OUT_FinalEnergyCons!$B$4:$B$10000="var_ncap")*1,ISNUMBER(SEARCH("RH*-WHELCHP",[2]OUT_FinalEnergyCons!$A$4:$A$10000))*1,[2]OUT_FinalEnergyCons!I$4:I$10000)</f>
        <v>0.45744496928615103</v>
      </c>
      <c r="L2256" s="1" cm="1">
        <f t="array" ref="L2256">SUMPRODUCT(([2]OUT_FinalEnergyCons!$B$4:$B$10000="var_ncap")*1,ISNUMBER(SEARCH("RH*-WHELCHP",[2]OUT_FinalEnergyCons!$A$4:$A$10000))*1,[2]OUT_FinalEnergyCons!J$4:J$10000)</f>
        <v>0.75332273672459704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2.6597017316000101E-7</v>
      </c>
      <c r="H2257" s="1">
        <f t="shared" si="2142"/>
        <v>1.09617888352669E-7</v>
      </c>
      <c r="I2257" s="1">
        <f t="shared" si="2142"/>
        <v>2.6816396598105598E-7</v>
      </c>
      <c r="J2257" s="1">
        <f t="shared" si="2142"/>
        <v>3.4295298040474702E-2</v>
      </c>
      <c r="K2257" s="1">
        <f t="shared" si="2142"/>
        <v>7.1080637335884404E-3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3.4295298040474702E-2</v>
      </c>
      <c r="K2258" s="1" cm="1">
        <f t="array" ref="K2258">SUMPRODUCT(([2]OUT_FinalEnergyCons!$B$4:$B$10000="var_ncap")*1, (ISNUMBER(SEARCH("RH*-WHLFOBR",[2]OUT_FinalEnergyCons!$A$4:$A$10000)))*1,[2]OUT_FinalEnergyCons!I$4:I$10000)</f>
        <v>7.1080637335884404E-3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7.8444755239108906E-7</v>
      </c>
      <c r="H2259" s="1">
        <f t="shared" si="2143"/>
        <v>5.8119420556702835E-2</v>
      </c>
      <c r="I2259" s="1">
        <f t="shared" si="2143"/>
        <v>5.6849773420023161E-2</v>
      </c>
      <c r="J2259" s="1">
        <f t="shared" si="2143"/>
        <v>0.1175678588962108</v>
      </c>
      <c r="K2259" s="1">
        <f t="shared" si="2143"/>
        <v>0.14046318446563699</v>
      </c>
      <c r="L2259" s="1">
        <f t="shared" ref="L2259" si="2144">SUM(L2260:L2261)</f>
        <v>0.14412129862964498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6.2369171478626202E-2</v>
      </c>
      <c r="K2260" s="1" cm="1">
        <f t="array" ref="K2260">SUMPRODUCT(([2]OUT_FinalEnergyCons!$B$4:$B$10000="var_ncap")*1, (ISNUMBER(SEARCH("RH*-WHNGABR",[2]OUT_FinalEnergyCons!$A$4:$A$10000)))*1,[2]OUT_FinalEnergyCons!I$4:I$10000)</f>
        <v>1.6562589560224002E-2</v>
      </c>
      <c r="L2260" s="1" cm="1">
        <f t="array" ref="L2260">SUMPRODUCT(([2]OUT_FinalEnergyCons!$B$4:$B$10000="var_ncap")*1, (ISNUMBER(SEARCH("RH*-WHNGABR",[2]OUT_FinalEnergyCons!$A$4:$A$10000)))*1,[2]OUT_FinalEnergyCons!J$4:J$10000)</f>
        <v>1.7928113795967199E-5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5.5198687417584602E-2</v>
      </c>
      <c r="K2261" s="1" cm="1">
        <f t="array" ref="K2261">SUMPRODUCT(([2]OUT_FinalEnergyCons!$B$4:$B$10000="var_ncap")*1,ISNUMBER(SEARCH("RH*-WHngahp",[2]OUT_FinalEnergyCons!$A$4:$A$10000))*1,[2]OUT_FinalEnergyCons!I$4:I$10000)</f>
        <v>0.123900594905413</v>
      </c>
      <c r="L2261" s="1" cm="1">
        <f t="array" ref="L2261">SUMPRODUCT(([2]OUT_FinalEnergyCons!$B$4:$B$10000="var_ncap")*1,ISNUMBER(SEARCH("RH*-WHngahp",[2]OUT_FinalEnergyCons!$A$4:$A$10000))*1,[2]OUT_FinalEnergyCons!J$4:J$10000)</f>
        <v>0.14410337051584901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5.1260578233641198E-3</v>
      </c>
      <c r="H2264" s="1">
        <f t="shared" si="2146"/>
        <v>4.3741864174076703E-2</v>
      </c>
      <c r="I2264" s="1">
        <f t="shared" si="2146"/>
        <v>2.6730797329270598E-3</v>
      </c>
      <c r="J2264" s="1">
        <f t="shared" si="2146"/>
        <v>2.3200886822732199E-2</v>
      </c>
      <c r="K2264" s="1">
        <f t="shared" si="2146"/>
        <v>4.5915916134192901E-2</v>
      </c>
      <c r="L2264" s="1">
        <f t="shared" si="2146"/>
        <v>1.6167078228558202E-2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2.3200886822732199E-2</v>
      </c>
      <c r="K2265" s="1" cm="1">
        <f t="array" ref="K2265">SUMPRODUCT(([2]OUT_FinalEnergyCons!$B$4:$B$10000="var_ncap")*1, (ISNUMBER(SEARCH("RH*-WHWODBR",[2]OUT_FinalEnergyCons!$A$4:$A$10000)))*1,[2]OUT_FinalEnergyCons!I$4:I$10000)</f>
        <v>4.5915916134192901E-2</v>
      </c>
      <c r="L2265" s="1" cm="1">
        <f t="array" ref="L2265">SUMPRODUCT(([2]OUT_FinalEnergyCons!$B$4:$B$10000="var_ncap")*1, (ISNUMBER(SEARCH("RH*-WHWODBR",[2]OUT_FinalEnergyCons!$A$4:$A$10000)))*1,[2]OUT_FinalEnergyCons!J$4:J$10000)</f>
        <v>1.6167078228558202E-2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1.9542992813429802E-3</v>
      </c>
      <c r="H2266" s="1">
        <f t="shared" si="2147"/>
        <v>1.6130940086118599E-7</v>
      </c>
      <c r="I2266" s="1">
        <f t="shared" si="2147"/>
        <v>1.25967391033899E-6</v>
      </c>
      <c r="J2266" s="1">
        <f t="shared" si="2147"/>
        <v>9.1220938957936697E-3</v>
      </c>
      <c r="K2266" s="1">
        <f t="shared" si="2147"/>
        <v>5.4025000829235901E-3</v>
      </c>
      <c r="L2266" s="1">
        <f t="shared" si="2147"/>
        <v>6.2502999535769804E-3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9.1220938957936697E-3</v>
      </c>
      <c r="K2267" s="1" cm="1">
        <f t="array" ref="K2267">SUMPRODUCT(([2]OUT_FinalEnergyCons!$B$4:$B$10000="var_ncap")*1, (ISNUMBER(SEARCH("RH*-WHPLTBR",[2]OUT_FinalEnergyCons!$A$4:$A$10000)))*1,[2]OUT_FinalEnergyCons!I$4:I$10000)</f>
        <v>5.4025000829235901E-3</v>
      </c>
      <c r="L2267" s="1" cm="1">
        <f t="array" ref="L2267">SUMPRODUCT(([2]OUT_FinalEnergyCons!$B$4:$B$10000="var_ncap")*1, (ISNUMBER(SEARCH("RH*-WHPLTBR",[2]OUT_FinalEnergyCons!$A$4:$A$10000)))*1,[2]OUT_FinalEnergyCons!J$4:J$10000)</f>
        <v>6.2502999535769804E-3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8.2498489235336495E-2</v>
      </c>
      <c r="H2268" s="1">
        <f t="shared" si="2151"/>
        <v>7.3637873537376398E-7</v>
      </c>
      <c r="I2268" s="1">
        <f t="shared" si="2151"/>
        <v>2.8555492063189901E-6</v>
      </c>
      <c r="J2268" s="1">
        <f t="shared" si="2151"/>
        <v>0.252887003887527</v>
      </c>
      <c r="K2268" s="1">
        <f t="shared" si="2151"/>
        <v>0.18881161861529699</v>
      </c>
      <c r="L2268" s="1">
        <f t="shared" si="2151"/>
        <v>0.26270487332769599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0.252887003887527</v>
      </c>
      <c r="K2269" s="1" cm="1">
        <f t="array" ref="K2269">SUMPRODUCT(([2]OUT_FinalEnergyCons!$B$4:$B$10000="var_ncap")*1, (ISNUMBER(SEARCH("RH*-WHSOLBR",[2]OUT_FinalEnergyCons!$A$4:$A$10000)))*1,[2]OUT_FinalEnergyCons!I$4:I$10000)</f>
        <v>0.18881161861529699</v>
      </c>
      <c r="L2269" s="1" cm="1">
        <f t="array" ref="L2269">SUMPRODUCT(([2]OUT_FinalEnergyCons!$B$4:$B$10000="var_ncap")*1, (ISNUMBER(SEARCH("RH*-WHSOLBR",[2]OUT_FinalEnergyCons!$A$4:$A$10000)))*1,[2]OUT_FinalEnergyCons!J$4:J$10000)</f>
        <v>0.26270487332769599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6.4137391910455699E-4</v>
      </c>
      <c r="G2272" s="17">
        <f t="shared" si="2153"/>
        <v>0.27814498220387551</v>
      </c>
      <c r="H2272" s="17">
        <f t="shared" si="2153"/>
        <v>0.13667696255811218</v>
      </c>
      <c r="I2272" s="17">
        <f t="shared" si="2153"/>
        <v>0.35951392664033893</v>
      </c>
      <c r="J2272" s="17">
        <f t="shared" si="2153"/>
        <v>2.0994455660823768</v>
      </c>
      <c r="K2272" s="17">
        <f t="shared" si="2153"/>
        <v>1.1153184700646868</v>
      </c>
      <c r="L2272" s="17">
        <f t="shared" ref="L2272" si="2154">SUM(L2273,L2276,L2279,L2283,L2285,L2287,L2289,L2291,L2293)</f>
        <v>1.7193174086223626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0.2137057891134338</v>
      </c>
      <c r="H2273" s="18">
        <f t="shared" si="2155"/>
        <v>1.89604103230683E-3</v>
      </c>
      <c r="I2273" s="18">
        <f t="shared" si="2155"/>
        <v>0.357271528252527</v>
      </c>
      <c r="J2273" s="18">
        <f t="shared" si="2155"/>
        <v>0.64555339991682392</v>
      </c>
      <c r="K2273" s="18">
        <f t="shared" si="2155"/>
        <v>0.46995194396776196</v>
      </c>
      <c r="L2273" s="18">
        <f t="shared" ref="L2273" si="2156">SUM(L2274:L2275)</f>
        <v>0.99726075261416902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0.46093434591332999</v>
      </c>
      <c r="K2274" s="1" cm="1">
        <f t="array" ref="K2274">SUMPRODUCT(([2]OUT_FinalEnergyCons!$B$4:$B$10000="var_ncap")*1,  (ISNUMBER(SEARCH("ITOT-SWHELCBR",[2]OUT_FinalEnergyCons!$A$4:$A$10000)))*1,[2]OUT_FinalEnergyCons!I$4:I$10000)</f>
        <v>0.334518620067558</v>
      </c>
      <c r="L2274" s="1" cm="1">
        <f t="array" ref="L2274">SUMPRODUCT(([2]OUT_FinalEnergyCons!$B$4:$B$10000="var_ncap")*1,  (ISNUMBER(SEARCH("ITOT-SWHELCBR",[2]OUT_FinalEnergyCons!$A$4:$A$10000)))*1,[2]OUT_FinalEnergyCons!J$4:J$10000)</f>
        <v>0.57872690463627796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0.18461905400349399</v>
      </c>
      <c r="K2275" s="1" cm="1">
        <f t="array" ref="K2275">SUMPRODUCT(([2]OUT_FinalEnergyCons!$B$4:$B$10000="var_ncap")*1,  (ISNUMBER(SEARCH("ITOT-SWHELCHP",[2]OUT_FinalEnergyCons!$A$4:$A$10000)))*1,[2]OUT_FinalEnergyCons!I$4:I$10000)</f>
        <v>0.13543332390020399</v>
      </c>
      <c r="L2275" s="1" cm="1">
        <f t="array" ref="L2275">SUMPRODUCT(([2]OUT_FinalEnergyCons!$B$4:$B$10000="var_ncap")*1,  (ISNUMBER(SEARCH("ITOT-SWHELCHP",[2]OUT_FinalEnergyCons!$A$4:$A$10000)))*1,[2]OUT_FinalEnergyCons!J$4:J$10000)</f>
        <v>0.418533847977891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6.4137391910455699E-4</v>
      </c>
      <c r="G2276" s="18">
        <f t="shared" si="2157"/>
        <v>2.2619341595056522E-4</v>
      </c>
      <c r="H2276" s="18">
        <f t="shared" si="2157"/>
        <v>6.0362860474534293E-5</v>
      </c>
      <c r="I2276" s="18">
        <f t="shared" si="2157"/>
        <v>5.2634670422942596E-5</v>
      </c>
      <c r="J2276" s="18">
        <f t="shared" si="2157"/>
        <v>0.19433833860440441</v>
      </c>
      <c r="K2276" s="18">
        <f t="shared" si="2157"/>
        <v>5.7025219471021273E-2</v>
      </c>
      <c r="L2276" s="18">
        <f t="shared" ref="L2276" si="2158">SUM(L2277:L2278)</f>
        <v>1.0628497864007239E-3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0.19212935046276999</v>
      </c>
      <c r="K2277" s="1" cm="1">
        <f t="array" ref="K2277">SUMPRODUCT(([2]OUT_FinalEnergyCons!$B$4:$B$10000="var_ncap")*1,  (ISNUMBER(SEARCH("ITOT-SWHLFOBR",[2]OUT_FinalEnergyCons!$A$4:$A$10000)))*1,[2]OUT_FinalEnergyCons!I$4:I$10000)</f>
        <v>4.9069747805950803E-2</v>
      </c>
      <c r="L2277" s="1" cm="1">
        <f t="array" ref="L2277">SUMPRODUCT(([2]OUT_FinalEnergyCons!$B$4:$B$10000="var_ncap")*1,  (ISNUMBER(SEARCH("ITOT-SWHLFOBR",[2]OUT_FinalEnergyCons!$A$4:$A$10000)))*1,[2]OUT_FinalEnergyCons!J$4:J$10000)</f>
        <v>9.4999742779343095E-4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2.2089881416344301E-3</v>
      </c>
      <c r="K2278" s="1" cm="1">
        <f t="array" ref="K2278">SUMPRODUCT(([2]OUT_FinalEnergyCons!$B$4:$B$10000="var_ncap")*1,  (ISNUMBER(SEARCH("ITOT-SWHHFOBR",[2]OUT_FinalEnergyCons!$A$4:$A$10000)))*1,[2]OUT_FinalEnergyCons!I$4:I$10000)</f>
        <v>7.9554716650704696E-3</v>
      </c>
      <c r="L2278" s="1" cm="1">
        <f t="array" ref="L2278">SUMPRODUCT(([2]OUT_FinalEnergyCons!$B$4:$B$10000="var_ncap")*1,  (ISNUMBER(SEARCH("ITOT-SWHHFOBR",[2]OUT_FinalEnergyCons!$A$4:$A$10000)))*1,[2]OUT_FinalEnergyCons!J$4:J$10000)</f>
        <v>1.12852358607293E-4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1.0221938618258371E-3</v>
      </c>
      <c r="H2279" s="18">
        <f t="shared" si="2159"/>
        <v>4.1977348656649594E-5</v>
      </c>
      <c r="I2279" s="18">
        <f t="shared" si="2159"/>
        <v>2.3250994096792151E-5</v>
      </c>
      <c r="J2279" s="18">
        <f t="shared" si="2159"/>
        <v>0.28631979746064756</v>
      </c>
      <c r="K2279" s="18">
        <f t="shared" si="2159"/>
        <v>8.858792318240527E-2</v>
      </c>
      <c r="L2279" s="18">
        <f t="shared" ref="L2279" si="2160">SUM(L2280:L2281)</f>
        <v>1.7516936727426961E-3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0.27978687125463397</v>
      </c>
      <c r="K2280" s="1" cm="1">
        <f t="array" ref="K2280">SUMPRODUCT(([2]OUT_FinalEnergyCons!$B$4:$B$10000="var_ncap")*1,  (ISNUMBER(SEARCH("ITOT-SWHNGA*BR",[2]OUT_FinalEnergyCons!$A$4:$A$10000)))*1,[2]OUT_FinalEnergyCons!I$4:I$10000)</f>
        <v>8.6648159549717205E-2</v>
      </c>
      <c r="L2280" s="1" cm="1">
        <f t="array" ref="L2280">SUMPRODUCT(([2]OUT_FinalEnergyCons!$B$4:$B$10000="var_ncap")*1,  (ISNUMBER(SEARCH("ITOT-SWHNGA*BR",[2]OUT_FinalEnergyCons!$A$4:$A$10000)))*1,[2]OUT_FinalEnergyCons!J$4:J$10000)</f>
        <v>6.2835465744029602E-4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6.5329262060136103E-3</v>
      </c>
      <c r="K2281" s="1" cm="1">
        <f t="array" ref="K2281">SUMPRODUCT(([2]OUT_FinalEnergyCons!$B$4:$B$10000="var_ncap")*1,  (ISNUMBER(SEARCH("ITOT-SWHNGAHP",[2]OUT_FinalEnergyCons!$A$4:$A$10000)))*1,[2]OUT_FinalEnergyCons!I$4:I$10000)</f>
        <v>1.9397636326880701E-3</v>
      </c>
      <c r="L2281" s="1" cm="1">
        <f t="array" ref="L2281">SUMPRODUCT(([2]OUT_FinalEnergyCons!$B$4:$B$10000="var_ncap")*1,  (ISNUMBER(SEARCH("ITOT-SWHNGAHP",[2]OUT_FinalEnergyCons!$A$4:$A$10000)))*1,[2]OUT_FinalEnergyCons!J$4:J$10000)</f>
        <v>1.1233390153024001E-3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0.139707271097399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0.28856653130708998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0.30873023789203702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8.8164783741167896E-6</v>
      </c>
      <c r="H2283" s="1">
        <f t="shared" si="2161"/>
        <v>5.4764450466421203E-6</v>
      </c>
      <c r="I2283" s="1">
        <f t="shared" si="2161"/>
        <v>8.7721004935959006E-6</v>
      </c>
      <c r="J2283" s="1">
        <f t="shared" si="2161"/>
        <v>1.5258040180813901E-3</v>
      </c>
      <c r="K2283" s="1">
        <f t="shared" si="2161"/>
        <v>1.5327851567658601E-2</v>
      </c>
      <c r="L2283" s="1">
        <f t="shared" si="2161"/>
        <v>1.5315168933675001E-4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1.5258040180813901E-3</v>
      </c>
      <c r="K2284" s="1" cm="1">
        <f t="array" ref="K2284">SUMPRODUCT(([2]OUT_FinalEnergyCons!$B$4:$B$10000="var_ncap")*1,  (ISNUMBER(SEARCH("ITOT-SWHCOA*BR",[2]OUT_FinalEnergyCons!$A$4:$A$10000)))*1,[2]OUT_FinalEnergyCons!I$4:I$10000)</f>
        <v>1.5327851567658601E-2</v>
      </c>
      <c r="L2284" s="1" cm="1">
        <f t="array" ref="L2284">SUMPRODUCT(([2]OUT_FinalEnergyCons!$B$4:$B$10000="var_ncap")*1,  (ISNUMBER(SEARCH("ITOT-SWHCOA*BR",[2]OUT_FinalEnergyCons!$A$4:$A$10000)))*1,[2]OUT_FinalEnergyCons!J$4:J$10000)</f>
        <v>1.5315168933675001E-4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5.23059170394694E-2</v>
      </c>
      <c r="H2285" s="1">
        <f t="shared" si="2162"/>
        <v>5.6670095932726901E-6</v>
      </c>
      <c r="I2285" s="1">
        <f t="shared" si="2162"/>
        <v>1.03806483276049E-5</v>
      </c>
      <c r="J2285" s="1">
        <f t="shared" si="2162"/>
        <v>0.136963802212826</v>
      </c>
      <c r="K2285" s="1">
        <f t="shared" si="2162"/>
        <v>0.147125981099545</v>
      </c>
      <c r="L2285" s="1">
        <f t="shared" si="2162"/>
        <v>0.24629344331193001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0.136963802212826</v>
      </c>
      <c r="K2286" s="1" cm="1">
        <f t="array" ref="K2286">SUMPRODUCT(([2]OUT_FinalEnergyCons!$B$4:$B$10000="var_ncap")*1,  (ISNUMBER(SEARCH("ITOT-SWHWOD*BR",[2]OUT_FinalEnergyCons!$A$4:$A$10000)))*1,[2]OUT_FinalEnergyCons!I$4:I$10000)</f>
        <v>0.147125981099545</v>
      </c>
      <c r="L2286" s="1" cm="1">
        <f t="array" ref="L2286">SUMPRODUCT(([2]OUT_FinalEnergyCons!$B$4:$B$10000="var_ncap")*1,  (ISNUMBER(SEARCH("ITOT-SWHWOD*BR",[2]OUT_FinalEnergyCons!$A$4:$A$10000)))*1,[2]OUT_FinalEnergyCons!J$4:J$10000)</f>
        <v>0.24629344331193001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8.0956226441289501E-3</v>
      </c>
      <c r="H2287" s="1">
        <f t="shared" si="2163"/>
        <v>0.134652244154258</v>
      </c>
      <c r="I2287" s="1">
        <f t="shared" si="2163"/>
        <v>5.4163774783058595E-4</v>
      </c>
      <c r="J2287" s="1">
        <f t="shared" si="2163"/>
        <v>6.4026163742894202E-2</v>
      </c>
      <c r="K2287" s="1">
        <f t="shared" si="2163"/>
        <v>0.11933775409332401</v>
      </c>
      <c r="L2287" s="1">
        <f t="shared" si="2163"/>
        <v>9.8381995531916899E-2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6.4026163742894202E-2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0.11933775409332401</v>
      </c>
      <c r="L2288" s="1" cm="1">
        <f t="array" ref="L2288">SUMPRODUCT(([2]OUT_FinalEnergyCons!$B$4:$B$10000="var_ncap")*1,  (ISNUMBER(SEARCH("ITOT-SWHPLT*BR",[2]OUT_FinalEnergyCons!$A$4:$A$10000)))*1,[2]OUT_FinalEnergyCons!J$4:J$10000)</f>
        <v>9.8381995531916899E-2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1.10679194031524E-5</v>
      </c>
      <c r="H2289" s="1">
        <f t="shared" si="2164"/>
        <v>1.50749859055866E-5</v>
      </c>
      <c r="I2289" s="1">
        <f t="shared" si="2164"/>
        <v>1.63107360699864E-5</v>
      </c>
      <c r="J2289" s="1">
        <f t="shared" si="2164"/>
        <v>0.234057309483438</v>
      </c>
      <c r="K2289" s="1">
        <f t="shared" si="2164"/>
        <v>8.8922521329335105E-2</v>
      </c>
      <c r="L2289" s="1">
        <f t="shared" si="2164"/>
        <v>2.8209296399718701E-2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0.234057309483438</v>
      </c>
      <c r="K2290" s="1" cm="1">
        <f t="array" ref="K2290">SUMPRODUCT(([2]OUT_FinalEnergyCons!$B$4:$B$10000="var_ncap")*1,  (ISNUMBER(SEARCH("ITOT-SWHWST*BR",[2]OUT_FinalEnergyCons!$A$4:$A$10000)))*1,[2]OUT_FinalEnergyCons!I$4:I$10000)</f>
        <v>8.8922521329335105E-2</v>
      </c>
      <c r="L2290" s="1" cm="1">
        <f t="array" ref="L2290">SUMPRODUCT(([2]OUT_FinalEnergyCons!$B$4:$B$10000="var_ncap")*1,  (ISNUMBER(SEARCH("ITOT-SWHWST*BR",[2]OUT_FinalEnergyCons!$A$4:$A$10000)))*1,[2]OUT_FinalEnergyCons!J$4:J$10000)</f>
        <v>2.8209296399718701E-2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2.7693817312897202E-3</v>
      </c>
      <c r="H2291" s="1">
        <f t="shared" si="2165"/>
        <v>1.1872187067281E-7</v>
      </c>
      <c r="I2291" s="1">
        <f t="shared" si="2165"/>
        <v>1.04946007612354E-7</v>
      </c>
      <c r="J2291" s="1">
        <f t="shared" si="2165"/>
        <v>2.0248313511176199E-2</v>
      </c>
      <c r="K2291" s="1">
        <f t="shared" si="2165"/>
        <v>1.6257926910373501E-2</v>
      </c>
      <c r="L2291" s="1">
        <f t="shared" si="2165"/>
        <v>1.6073328568459899E-2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2.0248313511176199E-2</v>
      </c>
      <c r="K2292" s="1" cm="1">
        <f t="array" ref="K2292">SUMPRODUCT(([2]OUT_FinalEnergyCons!$B$4:$B$10000="var_ncap")*1, (ISNUMBER(SEARCH("ITOT-SWHSOLBR",[2]OUT_FinalEnergyCons!$A$4:$A$10000)))*1,[2]OUT_FinalEnergyCons!I$4:I$10000)</f>
        <v>1.6257926910373501E-2</v>
      </c>
      <c r="L2292" s="1" cm="1">
        <f t="array" ref="L2292">SUMPRODUCT(([2]OUT_FinalEnergyCons!$B$4:$B$10000="var_ncap")*1, (ISNUMBER(SEARCH("ITOT-SWHSOLBR",[2]OUT_FinalEnergyCons!$A$4:$A$10000)))*1,[2]OUT_FinalEnergyCons!J$4:J$10000)</f>
        <v>1.6073328568459899E-2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1.5893065445628501E-3</v>
      </c>
      <c r="J2293" s="1">
        <f t="shared" si="2166"/>
        <v>0.51641263713208496</v>
      </c>
      <c r="K2293" s="1">
        <f t="shared" si="2166"/>
        <v>0.112781348443262</v>
      </c>
      <c r="L2293" s="1">
        <f t="shared" si="2166"/>
        <v>0.330130897047688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0.51641263713208496</v>
      </c>
      <c r="K2294" s="1" cm="1">
        <f t="array" ref="K2294">SUMPRODUCT(([2]OUT_FinalEnergyCons!$B$4:$B$10000="var_ncap")*1, (ISNUMBER(SEARCH("ITOT-SWHH2BR",[2]OUT_FinalEnergyCons!$A$4:$A$10000)))*1,[2]OUT_FinalEnergyCons!I$4:I$10000)</f>
        <v>0.112781348443262</v>
      </c>
      <c r="L2294" s="1" cm="1">
        <f t="array" ref="L2294">SUMPRODUCT(([2]OUT_FinalEnergyCons!$B$4:$B$10000="var_ncap")*1, (ISNUMBER(SEARCH("ITOT-SWHH2BR",[2]OUT_FinalEnergyCons!$A$4:$A$10000)))*1,[2]OUT_FinalEnergyCons!J$4:J$10000)</f>
        <v>0.330130897047688</v>
      </c>
      <c r="N2294" s="1"/>
    </row>
    <row r="2295" spans="2:14" x14ac:dyDescent="0.35">
      <c r="B2295" s="9" t="str">
        <f>SPS1_NUC_Low!B1813</f>
        <v>SPS1</v>
      </c>
      <c r="C2295" s="9" t="str">
        <f>SPS1_NUC_Low!C1813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4.3768966218653621E-5</v>
      </c>
      <c r="G2295" s="17">
        <f t="shared" si="2167"/>
        <v>6.6826352663683364E-2</v>
      </c>
      <c r="H2295" s="17">
        <f t="shared" si="2167"/>
        <v>0.20274667703661078</v>
      </c>
      <c r="I2295" s="17">
        <f t="shared" si="2167"/>
        <v>0.77422530088190589</v>
      </c>
      <c r="J2295" s="17">
        <f t="shared" si="2167"/>
        <v>2.6847001858525443</v>
      </c>
      <c r="K2295" s="17">
        <f t="shared" si="2167"/>
        <v>1.7932692520748494</v>
      </c>
      <c r="L2295" s="17">
        <f t="shared" ref="L2295" si="2168">SUM(L2296,L2299,L2301,L2305,L2307,L2309,L2311)</f>
        <v>2.2146516533936316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2.1335482255338987E-6</v>
      </c>
      <c r="G2296" s="1">
        <f t="shared" si="2171"/>
        <v>2.2516944776380341E-6</v>
      </c>
      <c r="H2296" s="1">
        <f t="shared" si="2171"/>
        <v>2.6905962539417299E-6</v>
      </c>
      <c r="I2296" s="1">
        <f t="shared" si="2171"/>
        <v>0.66895592803610515</v>
      </c>
      <c r="J2296" s="1">
        <f t="shared" si="2171"/>
        <v>0.73949599766545759</v>
      </c>
      <c r="K2296" s="1">
        <f t="shared" si="2171"/>
        <v>0.7879886146690569</v>
      </c>
      <c r="L2296" s="1">
        <f t="shared" ref="L2296" si="2172">SUM(L2297:L2298)</f>
        <v>1.2592914873639514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2.35957538131196E-2</v>
      </c>
      <c r="K2297" s="1" cm="1">
        <f t="array" ref="K2297">SUMPRODUCT(([2]OUT_FinalEnergyCons!$B$4:$B$10000="var_ncap")*1, (ISNUMBER(SEARCH("SCOM-SHELCBR",[2]OUT_FinalEnergyCons!$A$4:$A$10000)))*1,[2]OUT_FinalEnergyCons!I$4:I$10000)</f>
        <v>4.7342593375258799E-3</v>
      </c>
      <c r="L2297" s="1" cm="1">
        <f t="array" ref="L2297">SUMPRODUCT(([2]OUT_FinalEnergyCons!$B$4:$B$10000="var_ncap")*1, (ISNUMBER(SEARCH("SCOM-SHELCBR",[2]OUT_FinalEnergyCons!$A$4:$A$10000)))*1,[2]OUT_FinalEnergyCons!J$4:J$10000)</f>
        <v>7.3641960739012401E-3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0.71590024385233797</v>
      </c>
      <c r="K2298" s="1" cm="1">
        <f t="array" ref="K2298">SUMPRODUCT(([2]OUT_FinalEnergyCons!$B$4:$B$10000="var_ncap")*1, (ISNUMBER(SEARCH("SCOM-SHELCHP",[2]OUT_FinalEnergyCons!$A$4:$A$10000)))*1,[2]OUT_FinalEnergyCons!I$4:I$10000)</f>
        <v>0.78325435533153098</v>
      </c>
      <c r="L2298" s="1" cm="1">
        <f t="array" ref="L2298">SUMPRODUCT(([2]OUT_FinalEnergyCons!$B$4:$B$10000="var_ncap")*1, (ISNUMBER(SEARCH("SCOM-SHELCHP",[2]OUT_FinalEnergyCons!$A$4:$A$10000)))*1,[2]OUT_FinalEnergyCons!J$4:J$10000)</f>
        <v>1.2519272912900501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1.11968220439749E-6</v>
      </c>
      <c r="G2299" s="1">
        <f t="shared" si="2173"/>
        <v>1.1719577596396599E-6</v>
      </c>
      <c r="H2299" s="1">
        <f t="shared" si="2173"/>
        <v>6.13469337980842E-7</v>
      </c>
      <c r="I2299" s="1">
        <f t="shared" si="2173"/>
        <v>1.08868371249414E-6</v>
      </c>
      <c r="J2299" s="1">
        <f t="shared" si="2173"/>
        <v>0.233961231040858</v>
      </c>
      <c r="K2299" s="1">
        <f t="shared" si="2173"/>
        <v>1.5541181874308E-4</v>
      </c>
      <c r="L2299" s="1">
        <f t="shared" si="2173"/>
        <v>1.44690053704196E-5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0.233961231040858</v>
      </c>
      <c r="K2300" s="1" cm="1">
        <f t="array" ref="K2300">SUMPRODUCT(([2]OUT_FinalEnergyCons!$B$4:$B$10000="var_ncap")*1,(ISNUMBER(SEARCH("SCOM-SHLFOBR",[2]OUT_FinalEnergyCons!$A$4:$A$10000)))*1,[2]OUT_FinalEnergyCons!I$4:I$10000)</f>
        <v>1.5541181874308E-4</v>
      </c>
      <c r="L2300" s="1" cm="1">
        <f t="array" ref="L2300">SUMPRODUCT(([2]OUT_FinalEnergyCons!$B$4:$B$10000="var_ncap")*1,(ISNUMBER(SEARCH("SCOM-SHLFOBR",[2]OUT_FinalEnergyCons!$A$4:$A$10000)))*1,[2]OUT_FinalEnergyCons!J$4:J$10000)</f>
        <v>1.44690053704196E-5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1.5546514896302179E-6</v>
      </c>
      <c r="G2301" s="1">
        <f t="shared" si="2175"/>
        <v>5.9632490407419129E-5</v>
      </c>
      <c r="H2301" s="1">
        <f t="shared" si="2175"/>
        <v>0.13749248250839685</v>
      </c>
      <c r="I2301" s="1">
        <f t="shared" si="2175"/>
        <v>9.3091160862638078E-2</v>
      </c>
      <c r="J2301" s="1">
        <f t="shared" si="2175"/>
        <v>0.40829254430411849</v>
      </c>
      <c r="K2301" s="1">
        <f t="shared" si="2175"/>
        <v>0.22543851104127066</v>
      </c>
      <c r="L2301" s="1">
        <f t="shared" ref="L2301" si="2176">SUM(L2302:L2304)</f>
        <v>0.18859533218846339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0.33065593900561002</v>
      </c>
      <c r="K2302" s="1" cm="1">
        <f t="array" ref="K2302">SUMPRODUCT(([2]OUT_FinalEnergyCons!$B$4:$B$10000="var_ncap")*1, (ISNUMBER(SEARCH("SCOM-SHNGABR",[2]OUT_FinalEnergyCons!$A$4:$A$10000)))*1,[2]OUT_FinalEnergyCons!I$4:I$10000)</f>
        <v>1.8030241467772E-4</v>
      </c>
      <c r="L2302" s="1" cm="1">
        <f t="array" ref="L2302">SUMPRODUCT(([2]OUT_FinalEnergyCons!$B$4:$B$10000="var_ncap")*1, (ISNUMBER(SEARCH("SCOM-SHNGABR",[2]OUT_FinalEnergyCons!$A$4:$A$10000)))*1,[2]OUT_FinalEnergyCons!J$4:J$10000)</f>
        <v>3.2798255949811299E-5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7.1397078932340305E-2</v>
      </c>
      <c r="K2303" s="1" cm="1">
        <f t="array" ref="K2303">SUMPRODUCT(([2]OUT_FinalEnergyCons!$B$4:$B$10000="var_ncap")*1, (ISNUMBER(SEARCH("SCOM-SHngahp",[2]OUT_FinalEnergyCons!$A$4:$A$10000)))*1,[2]OUT_FinalEnergyCons!I$4:I$10000)</f>
        <v>0.22120965775488799</v>
      </c>
      <c r="L2303" s="1" cm="1">
        <f t="array" ref="L2303">SUMPRODUCT(([2]OUT_FinalEnergyCons!$B$4:$B$10000="var_ncap")*1, (ISNUMBER(SEARCH("SCOM-SHngahp",[2]OUT_FinalEnergyCons!$A$4:$A$10000)))*1,[2]OUT_FinalEnergyCons!J$4:J$10000)</f>
        <v>0.18719518241605301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6.2395263661681301E-3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4.0485508717049302E-3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1.36735151646057E-3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1.39152249149453E-5</v>
      </c>
      <c r="G2305" s="1">
        <f t="shared" si="2177"/>
        <v>3.3708520827952899E-2</v>
      </c>
      <c r="H2305" s="1">
        <f t="shared" si="2177"/>
        <v>6.52490673167819E-2</v>
      </c>
      <c r="I2305" s="1">
        <f t="shared" si="2177"/>
        <v>1.7734711582830399E-6</v>
      </c>
      <c r="J2305" s="1">
        <f t="shared" si="2177"/>
        <v>0.31718740388393801</v>
      </c>
      <c r="K2305" s="1">
        <f t="shared" si="2177"/>
        <v>0.115099449577553</v>
      </c>
      <c r="L2305" s="1">
        <f t="shared" si="2177"/>
        <v>0.107194294743963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0.31718740388393801</v>
      </c>
      <c r="K2306" s="1" cm="1">
        <f t="array" ref="K2306">SUMPRODUCT(([2]OUT_FinalEnergyCons!$B$4:$B$10000="var_ncap")*1, (ISNUMBER(SEARCH("SCOM-SHWODBR",[2]OUT_FinalEnergyCons!$A$4:$A$10000)))*1,[2]OUT_FinalEnergyCons!I$4:I$10000)</f>
        <v>0.115099449577553</v>
      </c>
      <c r="L2306" s="1" cm="1">
        <f t="array" ref="L2306">SUMPRODUCT(([2]OUT_FinalEnergyCons!$B$4:$B$10000="var_ncap")*1, (ISNUMBER(SEARCH("SCOM-SHWODBR",[2]OUT_FinalEnergyCons!$A$4:$A$10000)))*1,[2]OUT_FinalEnergyCons!J$4:J$10000)</f>
        <v>0.107194294743963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1.3427475699275099E-6</v>
      </c>
      <c r="G2307" s="1">
        <f t="shared" si="2178"/>
        <v>2.4292252916517602E-2</v>
      </c>
      <c r="H2307" s="1">
        <f t="shared" si="2178"/>
        <v>4.8130899862094596E-7</v>
      </c>
      <c r="I2307" s="1">
        <f t="shared" si="2178"/>
        <v>1.99203626087357E-6</v>
      </c>
      <c r="J2307" s="1">
        <f t="shared" si="2178"/>
        <v>4.5787292742249103E-2</v>
      </c>
      <c r="K2307" s="1">
        <f t="shared" si="2178"/>
        <v>3.4399370258575E-2</v>
      </c>
      <c r="L2307" s="1">
        <f t="shared" si="2178"/>
        <v>2.50074755933751E-2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4.5787292742249103E-2</v>
      </c>
      <c r="K2308" s="1" cm="1">
        <f t="array" ref="K2308">SUMPRODUCT(([2]OUT_FinalEnergyCons!$B$4:$B$10000="var_ncap")*1,(ISNUMBER(SEARCH("SCOM-SHPLTBR",[2]OUT_FinalEnergyCons!$A$4:$A$10000)))*1,[2]OUT_FinalEnergyCons!I$4:I$10000)</f>
        <v>3.4399370258575E-2</v>
      </c>
      <c r="L2308" s="1" cm="1">
        <f t="array" ref="L2308">SUMPRODUCT(([2]OUT_FinalEnergyCons!$B$4:$B$10000="var_ncap")*1,(ISNUMBER(SEARCH("SCOM-SHPLTBR",[2]OUT_FinalEnergyCons!$A$4:$A$10000)))*1,[2]OUT_FinalEnergyCons!J$4:J$10000)</f>
        <v>2.50074755933751E-2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2.3703111814219199E-5</v>
      </c>
      <c r="G2309" s="1">
        <f t="shared" si="2179"/>
        <v>8.7625227765681692E-3</v>
      </c>
      <c r="H2309" s="1">
        <f t="shared" si="2179"/>
        <v>1.3418368414647999E-6</v>
      </c>
      <c r="I2309" s="1">
        <f t="shared" si="2179"/>
        <v>1.2172349926249E-2</v>
      </c>
      <c r="J2309" s="1">
        <f t="shared" si="2179"/>
        <v>9.21926447933622E-2</v>
      </c>
      <c r="K2309" s="1">
        <f t="shared" si="2179"/>
        <v>6.4777870074995095E-2</v>
      </c>
      <c r="L2309" s="1">
        <f t="shared" si="2179"/>
        <v>0.10821325712122599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9.21926447933622E-2</v>
      </c>
      <c r="K2310" s="1" cm="1">
        <f t="array" ref="K2310">SUMPRODUCT(([2]OUT_FinalEnergyCons!$B$4:$B$10000="var_ncap")*1, (ISNUMBER(SEARCH("SCOM-SHSOLBR",[2]OUT_FinalEnergyCons!$A$4:$A$10000)))*1,[2]OUT_FinalEnergyCons!I$4:I$10000)</f>
        <v>6.4777870074995095E-2</v>
      </c>
      <c r="L2310" s="1" cm="1">
        <f t="array" ref="L2310">SUMPRODUCT(([2]OUT_FinalEnergyCons!$B$4:$B$10000="var_ncap")*1, (ISNUMBER(SEARCH("SCOM-SHSOLBR",[2]OUT_FinalEnergyCons!$A$4:$A$10000)))*1,[2]OUT_FinalEnergyCons!J$4:J$10000)</f>
        <v>0.10821325712122599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1.0078657820408E-6</v>
      </c>
      <c r="J2311" s="1">
        <f t="shared" si="2180"/>
        <v>0.84778307142256104</v>
      </c>
      <c r="K2311" s="1">
        <f t="shared" si="2180"/>
        <v>0.56541002463465595</v>
      </c>
      <c r="L2311" s="1">
        <f t="shared" si="2180"/>
        <v>0.526335337377282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0.84778307142256104</v>
      </c>
      <c r="K2312" s="1" cm="1">
        <f t="array" ref="K2312">SUMPRODUCT(([2]OUT_FinalEnergyCons!$B$4:$B$10000="var_ncap")*1, (ISNUMBER(SEARCH("SCOM-SHH2BR",[2]OUT_FinalEnergyCons!$A$4:$A$10000)))*1,[2]OUT_FinalEnergyCons!I$4:I$10000)</f>
        <v>0.56541002463465595</v>
      </c>
      <c r="L2312" s="1" cm="1">
        <f t="array" ref="L2312">SUMPRODUCT(([2]OUT_FinalEnergyCons!$B$4:$B$10000="var_ncap")*1, (ISNUMBER(SEARCH("SCOM-SHH2BR",[2]OUT_FinalEnergyCons!$A$4:$A$10000)))*1,[2]OUT_FinalEnergyCons!J$4:J$10000)</f>
        <v>0.526335337377282</v>
      </c>
      <c r="N2312" s="1"/>
    </row>
    <row r="2313" spans="2:14" x14ac:dyDescent="0.35">
      <c r="B2313" s="5" t="str">
        <f>SPS1_NUC_Low!B2021</f>
        <v>SPS1</v>
      </c>
      <c r="C2313" s="5" t="str">
        <f>SPS1_NUC_Low!C2021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3.4586691996665701E-4</v>
      </c>
      <c r="G2313" s="3">
        <f t="shared" si="2181"/>
        <v>4.1149724843639099E-5</v>
      </c>
      <c r="H2313" s="3">
        <f t="shared" si="2181"/>
        <v>7.8113111339704708E-6</v>
      </c>
      <c r="I2313" s="3">
        <f t="shared" si="2181"/>
        <v>1.1752796014901938E-2</v>
      </c>
      <c r="J2313" s="3">
        <f t="shared" si="2181"/>
        <v>0.26338303123361917</v>
      </c>
      <c r="K2313" s="3">
        <f t="shared" si="2181"/>
        <v>0.20115484504225936</v>
      </c>
      <c r="L2313" s="3">
        <f t="shared" ref="L2313" si="2182">SUM(L2314,L2318,L2321)</f>
        <v>0.72855278720003924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0.26332188300462195</v>
      </c>
      <c r="K2314" s="1" cm="1">
        <f t="array" ref="K2314">SUMPRODUCT(ISNUMBER(SEARCH("SUP_ELCH2*",[2]OUT_SyntheticFuels!$C$4:$C$1000))*1,("var_ncap"=[2]OUT_SyntheticFuels!$B$4:$B$1000)*1,[2]OUT_SyntheticFuels!J$4:J$1000)</f>
        <v>0.20104807565423582</v>
      </c>
      <c r="L2314" s="1" cm="1">
        <f t="array" ref="L2314">SUMPRODUCT(ISNUMBER(SEARCH("SUP_ELCH2*",[2]OUT_SyntheticFuels!$C$4:$C$1000))*1,("var_ncap"=[2]OUT_SyntheticFuels!$B$4:$B$1000)*1,[2]OUT_SyntheticFuels!K$4:K$1000)</f>
        <v>0.72011370387123919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3.4586691996665701E-4</v>
      </c>
      <c r="G2315" s="1">
        <f t="shared" si="2185"/>
        <v>4.1149724843639099E-5</v>
      </c>
      <c r="H2315" s="1">
        <f t="shared" si="2185"/>
        <v>7.8113111339704708E-6</v>
      </c>
      <c r="I2315" s="1">
        <f t="shared" si="2185"/>
        <v>1.1744110999406501E-2</v>
      </c>
      <c r="J2315" s="1">
        <f t="shared" si="2185"/>
        <v>0.26074299002860102</v>
      </c>
      <c r="K2315" s="1">
        <f t="shared" si="2185"/>
        <v>6.8035117958750321E-2</v>
      </c>
      <c r="L2315" s="1">
        <f t="shared" ref="L2315" si="2186">L2314-L2316-L2317</f>
        <v>0.70100113463135316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2.57889297602094E-3</v>
      </c>
      <c r="K2316" s="1" cm="1">
        <f t="array" ref="K2316">SUMPRODUCT(ISNUMBER(SEARCH("SUP_ELCH2*D",[2]OUT_SyntheticFuels!$C$4:$C$1000))*1,("var_ncap"=[2]OUT_SyntheticFuels!$B$4:$B$1000)*1,[2]OUT_SyntheticFuels!J$4:J$1000)</f>
        <v>0.10906935156580901</v>
      </c>
      <c r="L2316" s="1" cm="1">
        <f t="array" ref="L2316">SUMPRODUCT(ISNUMBER(SEARCH("SUP_ELCH2*D",[2]OUT_SyntheticFuels!$C$4:$C$1000))*1,("var_ncap"=[2]OUT_SyntheticFuels!$B$4:$B$1000)*1,[2]OUT_SyntheticFuels!K$4:K$1000)</f>
        <v>7.2567900782024904E-3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2.3943606129676501E-2</v>
      </c>
      <c r="L2317" s="1" cm="1">
        <f t="array" ref="L2317">SUMPRODUCT(ISNUMBER(SEARCH("SUP_ELCH2*SOEC*",[2]OUT_SyntheticFuels!$C$4:$C$1000))*1,("var_ncap"=[2]OUT_SyntheticFuels!$B$4:$B$1000)*1,[2]OUT_SyntheticFuels!K$4:K$1000)</f>
        <v>1.1855779161683601E-2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6.0938509311960398E-7</v>
      </c>
      <c r="J2318" s="1">
        <f t="shared" si="2187"/>
        <v>6.1148228997200899E-5</v>
      </c>
      <c r="K2318" s="1">
        <f t="shared" si="2187"/>
        <v>1.067693880235312E-4</v>
      </c>
      <c r="L2318" s="1">
        <f t="shared" ref="L2318" si="2188">SUM(L2319:L2320)</f>
        <v>8.4390833288000896E-3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6.1148228997200899E-5</v>
      </c>
      <c r="K2319" s="1" cm="1">
        <f t="array" ref="K2319">SUMPRODUCT(ISNUMBER(SEARCH("SUP_NGAH2",[2]OUT_SyntheticFuels!$C$4:$C$1000))*1,("var_ncap"=[2]OUT_SyntheticFuels!$B$4:$B$1000)*1,[2]OUT_SyntheticFuels!J$4:J$1000)-K2320</f>
        <v>6.9355217148052201E-5</v>
      </c>
      <c r="L2319" s="1" cm="1">
        <f t="array" ref="L2319">SUMPRODUCT(ISNUMBER(SEARCH("SUP_NGAH2",[2]OUT_SyntheticFuels!$C$4:$C$1000))*1,("var_ncap"=[2]OUT_SyntheticFuels!$B$4:$B$1000)*1,[2]OUT_SyntheticFuels!K$4:K$1000)-L2320</f>
        <v>5.5242187839972196E-3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3.7414170875479E-5</v>
      </c>
      <c r="L2320" s="1" cm="1">
        <f t="array" ref="L2320">SUMPRODUCT(ISNUMBER(SEARCH("SUP_NGAH2CCS",[2]OUT_SyntheticFuels!$C$4:$C$1000))*1,("var_ncap"=[2]OUT_SyntheticFuels!$B$4:$B$1000)*1,[2]OUT_SyntheticFuels!K$4:K$1000)</f>
        <v>2.91486454480287E-3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0</v>
      </c>
      <c r="J2321" s="1">
        <f t="shared" si="2189"/>
        <v>0</v>
      </c>
      <c r="K2321" s="1">
        <f t="shared" si="2189"/>
        <v>0</v>
      </c>
      <c r="L2321" s="1">
        <f t="shared" ref="L2321" si="2190">SUM(L2322:L2323)</f>
        <v>0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1.03525052877665E-3</v>
      </c>
      <c r="K2325" s="7" cm="1">
        <f t="array" ref="K2325">SUMPRODUCT(("CT_CWODBDS"=[2]OUT_SyntheticFuels!$C$4:$C$1000)*1,("var_ncap"=[2]OUT_SyntheticFuels!$B$4:$B$1000)*1,[2]OUT_SyntheticFuels!J$4:J$1000)</f>
        <v>3.6788217168145701E-4</v>
      </c>
      <c r="L2325" s="7" cm="1">
        <f t="array" ref="L2325">SUMPRODUCT(("CT_CWODBDS"=[2]OUT_SyntheticFuels!$C$4:$C$1000)*1,("var_ncap"=[2]OUT_SyntheticFuels!$B$4:$B$1000)*1,[2]OUT_SyntheticFuels!K$4:K$1000)</f>
        <v>8.4419697246965506E-5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1.2576681764525199E-4</v>
      </c>
      <c r="K2327" s="7" cm="1">
        <f t="array" ref="K2327">SUMPRODUCT(("CT_CWODETH"=[2]OUT_SyntheticFuels!$C$4:$C$1000)*1,("var_ncap"=[2]OUT_SyntheticFuels!$B$4:$B$1000)*1,[2]OUT_SyntheticFuels!J$4:J$1000)</f>
        <v>4.1789189440007298E-4</v>
      </c>
      <c r="L2327" s="7" cm="1">
        <f t="array" ref="L2327">SUMPRODUCT(("CT_CWODETH"=[2]OUT_SyntheticFuels!$C$4:$C$1000)*1,("var_ncap"=[2]OUT_SyntheticFuels!$B$4:$B$1000)*1,[2]OUT_SyntheticFuels!K$4:K$1000)</f>
        <v>3.5813230848393799E-4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8.5190931833721095E-4</v>
      </c>
      <c r="K2329" s="7" cm="1">
        <f t="array" ref="K2329">SUMPRODUCT(("SUP_MNRBIO"=[2]OUT_SyntheticFuels!$C$4:$C$1000)*1,("var_ncap"=[2]OUT_SyntheticFuels!$B$4:$B$1000)*1,[2]OUT_SyntheticFuels!J$4:J$1000)</f>
        <v>0.101056411551067</v>
      </c>
      <c r="L2329" s="7" cm="1">
        <f t="array" ref="L2329">SUMPRODUCT(("SUP_MNRBIO"=[2]OUT_SyntheticFuels!$C$4:$C$1000)*1,("var_ncap"=[2]OUT_SyntheticFuels!$B$4:$B$1000)*1,[2]OUT_SyntheticFuels!K$4:K$1000)</f>
        <v>0.245761093688695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0.14150757779565501</v>
      </c>
      <c r="K2330" s="7" cm="1">
        <f t="array" ref="K2330">SUMPRODUCT(("SUP_WSTBIO"=[2]OUT_SyntheticFuels!$C$4:$C$1000)*1,("var_ncap"=[2]OUT_SyntheticFuels!$B$4:$B$1000)*1,[2]OUT_SyntheticFuels!J$4:J$1000)</f>
        <v>2.45321024498085E-2</v>
      </c>
      <c r="L2330" s="7" cm="1">
        <f t="array" ref="L2330">SUMPRODUCT(("SUP_WSTBIO"=[2]OUT_SyntheticFuels!$C$4:$C$1000)*1,("var_ncap"=[2]OUT_SyntheticFuels!$B$4:$B$1000)*1,[2]OUT_SyntheticFuels!K$4:K$1000)</f>
        <v>0.10212763222299601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1.07346063683898E-3</v>
      </c>
      <c r="L2332" s="7" cm="1">
        <f t="array" ref="L2332">SUMPRODUCT(("SUP_WSTHTGBIO"=[2]OUT_SyntheticFuels!$C$4:$C$1000)*1,("var_ncap"=[2]OUT_SyntheticFuels!$B$4:$B$1000)*1,[2]OUT_SyntheticFuels!K$4:K$1000)</f>
        <v>2.0603968219704799E-5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9.7187464803777704E-4</v>
      </c>
      <c r="K2334" s="7" cm="1">
        <f t="array" ref="K2334">SUMPRODUCT(("SUP_WODBIO"=[2]OUT_SyntheticFuels!$C$4:$C$1000)*1,("var_ncap"=[2]OUT_SyntheticFuels!$B$4:$B$1000)*1,[2]OUT_SyntheticFuels!J$4:J$1000)</f>
        <v>5.7296032895751798E-4</v>
      </c>
      <c r="L2334" s="7" cm="1">
        <f t="array" ref="L2334">SUMPRODUCT(("SUP_WODBIO"=[2]OUT_SyntheticFuels!$C$4:$C$1000)*1,("var_ncap"=[2]OUT_SyntheticFuels!$B$4:$B$1000)*1,[2]OUT_SyntheticFuels!K$4:K$1000)</f>
        <v>9.5324819045444905E-4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2.9588602270456E-4</v>
      </c>
      <c r="K2336" s="7" cm="1">
        <f t="array" ref="K2336">SUMPRODUCT(("SUP_BIONGA"=[2]OUT_SyntheticFuels!$C$4:$C$1000)*1,("var_ncap"=[2]OUT_SyntheticFuels!$B$4:$B$1000)*1,[2]OUT_SyntheticFuels!J$4:J$1000)</f>
        <v>5.0707889934766701E-2</v>
      </c>
      <c r="L2336" s="7" cm="1">
        <f t="array" ref="L2336">SUMPRODUCT(("SUP_BIONGA"=[2]OUT_SyntheticFuels!$C$4:$C$1000)*1,("var_ncap"=[2]OUT_SyntheticFuels!$B$4:$B$1000)*1,[2]OUT_SyntheticFuels!K$4:K$1000)</f>
        <v>5.6180788933642797E-2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7.00370994901304E-2</v>
      </c>
      <c r="K2337" s="7" cm="1">
        <f t="array" ref="K2337">SUMPRODUCT(("CT_CWODPLT"=[2]OUT_SyntheticFuels!$C$4:$C$1000)*1,("var_ncap"=[2]OUT_SyntheticFuels!$B$4:$B$1000)*1,[2]OUT_SyntheticFuels!J$4:J$1000)</f>
        <v>0.16170509540470099</v>
      </c>
      <c r="L2337" s="7" cm="1">
        <f t="array" ref="L2337">SUMPRODUCT(("CT_CWODPLT"=[2]OUT_SyntheticFuels!$C$4:$C$1000)*1,("var_ncap"=[2]OUT_SyntheticFuels!$B$4:$B$1000)*1,[2]OUT_SyntheticFuels!K$4:K$1000)</f>
        <v>7.0534098639919607E-2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1.3123067447939801E-4</v>
      </c>
      <c r="K2338" s="7" cm="1">
        <f t="array" ref="K2338">SUMPRODUCT(("SUP_H2NGA"=[2]OUT_SyntheticFuels!$C$4:$C$1000)*1,("var_ncap"=[2]OUT_SyntheticFuels!$B$4:$B$1000)*1,[2]OUT_SyntheticFuels!J$4:J$1000)</f>
        <v>5.1859881421411997E-3</v>
      </c>
      <c r="L2338" s="7" cm="1">
        <f t="array" ref="L2338">SUMPRODUCT(("SUP_H2NGA"=[2]OUT_SyntheticFuels!$C$4:$C$1000)*1,("var_ncap"=[2]OUT_SyntheticFuels!$B$4:$B$1000)*1,[2]OUT_SyntheticFuels!K$4:K$1000)</f>
        <v>9.5704007463940196E-5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3.0532856404534797E-4</v>
      </c>
      <c r="K2339" s="7" cm="1">
        <f t="array" ref="K2339">SUMPRODUCT(("SUP_H2DSL"=[2]OUT_SyntheticFuels!$C$4:$C$1000)*1,("var_ncap"=[2]OUT_SyntheticFuels!$B$4:$B$1000)*1,[2]OUT_SyntheticFuels!J$4:J$1000)</f>
        <v>1.8734355418868601E-2</v>
      </c>
      <c r="L2339" s="7" cm="1">
        <f t="array" ref="L2339">SUMPRODUCT(("SUP_H2DSL"=[2]OUT_SyntheticFuels!$C$4:$C$1000)*1,("var_ncap"=[2]OUT_SyntheticFuels!$B$4:$B$1000)*1,[2]OUT_SyntheticFuels!K$4:K$1000)</f>
        <v>8.0099347537214495E-5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2.3693559680074001E-4</v>
      </c>
      <c r="K2340" s="7" cm="1">
        <f t="array" ref="K2340">SUMPRODUCT(("SUP_H2GSL"=[2]OUT_SyntheticFuels!$C$4:$C$1000)*1,("var_ncap"=[2]OUT_SyntheticFuels!$B$4:$B$1000)*1,[2]OUT_SyntheticFuels!J$4:J$1000)</f>
        <v>1.6569015555894202E-2</v>
      </c>
      <c r="L2340" s="7" cm="1">
        <f t="array" ref="L2340">SUMPRODUCT(("SUP_H2GSL"=[2]OUT_SyntheticFuels!$C$4:$C$1000)*1,("var_ncap"=[2]OUT_SyntheticFuels!$B$4:$B$1000)*1,[2]OUT_SyntheticFuels!K$4:K$1000)</f>
        <v>7.5513022656086405E-5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563.9414286917721</v>
      </c>
      <c r="H3" s="3">
        <f t="shared" si="0"/>
        <v>533.22860430947503</v>
      </c>
    </row>
    <row r="4" spans="2:8" x14ac:dyDescent="0.35">
      <c r="B4" s="25" t="s">
        <v>1727</v>
      </c>
      <c r="C4" s="1">
        <f>SPS1_NUC_Low!F763</f>
        <v>142.21747231569131</v>
      </c>
      <c r="D4" s="1">
        <f>SPS1_NUC_Low!G763</f>
        <v>142.38203408666604</v>
      </c>
      <c r="E4" s="1">
        <f>SPS1_NUC_Low!H763</f>
        <v>147.2819083031282</v>
      </c>
      <c r="F4" s="1">
        <f>SPS1_NUC_Low!I763</f>
        <v>144.69018135229624</v>
      </c>
      <c r="G4" s="1">
        <f>SPS1_NUC_Low!J763</f>
        <v>145.07086672065989</v>
      </c>
      <c r="H4" s="1">
        <f>SPS1_NUC_Low!K763</f>
        <v>145.18222130560227</v>
      </c>
    </row>
    <row r="5" spans="2:8" x14ac:dyDescent="0.35">
      <c r="B5" s="25" t="s">
        <v>1728</v>
      </c>
      <c r="C5" s="1">
        <f>SPS1_NUC_Low!F882</f>
        <v>140.1011161858485</v>
      </c>
      <c r="D5" s="1">
        <f>SPS1_NUC_Low!G882</f>
        <v>139.62165103524626</v>
      </c>
      <c r="E5" s="1">
        <f>SPS1_NUC_Low!H882</f>
        <v>132.90645307515027</v>
      </c>
      <c r="F5" s="1">
        <f>SPS1_NUC_Low!I882</f>
        <v>121.43806258000376</v>
      </c>
      <c r="G5" s="1">
        <f>SPS1_NUC_Low!J882</f>
        <v>115.21577259911987</v>
      </c>
      <c r="H5" s="1">
        <f>SPS1_NUC_Low!K882</f>
        <v>108.71970025518738</v>
      </c>
    </row>
    <row r="6" spans="2:8" x14ac:dyDescent="0.35">
      <c r="B6" s="25" t="s">
        <v>1729</v>
      </c>
      <c r="C6" s="1">
        <f>SPS1_NUC_Low!F972</f>
        <v>219.89598865025798</v>
      </c>
      <c r="D6" s="1">
        <f>SPS1_NUC_Low!G972</f>
        <v>217.90797142594965</v>
      </c>
      <c r="E6" s="1">
        <f>SPS1_NUC_Low!H972</f>
        <v>219.9141550977904</v>
      </c>
      <c r="F6" s="1">
        <f>SPS1_NUC_Low!I972</f>
        <v>200.5803524655754</v>
      </c>
      <c r="G6" s="1">
        <f>SPS1_NUC_Low!J972</f>
        <v>190.8765059830875</v>
      </c>
      <c r="H6" s="1">
        <f>SPS1_NUC_Low!K972</f>
        <v>182.13459339393307</v>
      </c>
    </row>
    <row r="7" spans="2:8" x14ac:dyDescent="0.35">
      <c r="B7" s="25" t="s">
        <v>1730</v>
      </c>
      <c r="C7" s="1">
        <f>SPS1_NUC_Low!F1136+SPS1_NUC_Low!F1315+SPS1_NUC_Low!F1399+SPS1_NUC_Low!F1483+SPS1_NUC_Low!F1490+SPS1_NUC_Low!F1497+SPS1_NUC_Low!F1546+SPS1_NUC_Low!F1593+SPS1_NUC_Low!F1640</f>
        <v>213.85971519010013</v>
      </c>
      <c r="D7" s="1">
        <f>SPS1_NUC_Low!G1136+SPS1_NUC_Low!G1315+SPS1_NUC_Low!G1399+SPS1_NUC_Low!G1483+SPS1_NUC_Low!G1490+SPS1_NUC_Low!G1497+SPS1_NUC_Low!G1546+SPS1_NUC_Low!G1593+SPS1_NUC_Low!G1640</f>
        <v>204.420781649753</v>
      </c>
      <c r="E7" s="1">
        <f>SPS1_NUC_Low!H1136+SPS1_NUC_Low!H1315+SPS1_NUC_Low!H1399+SPS1_NUC_Low!H1483+SPS1_NUC_Low!H1490+SPS1_NUC_Low!H1497+SPS1_NUC_Low!H1546+SPS1_NUC_Low!H1593+SPS1_NUC_Low!H1640</f>
        <v>188.74278093642951</v>
      </c>
      <c r="F7" s="1">
        <f>SPS1_NUC_Low!I1136+SPS1_NUC_Low!I1315+SPS1_NUC_Low!I1399+SPS1_NUC_Low!I1483+SPS1_NUC_Low!I1490+SPS1_NUC_Low!I1497+SPS1_NUC_Low!I1546+SPS1_NUC_Low!I1593+SPS1_NUC_Low!I1640</f>
        <v>146.56453846292547</v>
      </c>
      <c r="G7" s="1">
        <f>SPS1_NUC_Low!J1136+SPS1_NUC_Low!J1315+SPS1_NUC_Low!J1399+SPS1_NUC_Low!J1483+SPS1_NUC_Low!J1490+SPS1_NUC_Low!J1497+SPS1_NUC_Low!J1546+SPS1_NUC_Low!J1593+SPS1_NUC_Low!J1640</f>
        <v>112.77828338890484</v>
      </c>
      <c r="H7" s="1">
        <f>SPS1_NUC_Low!K1136+SPS1_NUC_Low!K1315+SPS1_NUC_Low!K1399+SPS1_NUC_Low!K1483+SPS1_NUC_Low!K1490+SPS1_NUC_Low!K1497+SPS1_NUC_Low!K1546+SPS1_NUC_Low!K1593+SPS1_NUC_Low!K1640</f>
        <v>97.192089354752341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527.46588121658431</v>
      </c>
      <c r="H8" s="3">
        <f t="shared" si="1"/>
        <v>539.16958633815352</v>
      </c>
    </row>
    <row r="9" spans="2:8" x14ac:dyDescent="0.35">
      <c r="B9" s="25" t="s">
        <v>1732</v>
      </c>
      <c r="C9" s="1">
        <f>SPS1_NUC_Low!F291+SPS1_NUC_Low!F409</f>
        <v>493.53799289215908</v>
      </c>
      <c r="D9" s="1">
        <f>SPS1_NUC_Low!G291+SPS1_NUC_Low!G409</f>
        <v>472.8687449659804</v>
      </c>
      <c r="E9" s="1">
        <f>SPS1_NUC_Low!H291+SPS1_NUC_Low!H409</f>
        <v>477.70736214531388</v>
      </c>
      <c r="F9" s="1">
        <f>SPS1_NUC_Low!I291+SPS1_NUC_Low!I409</f>
        <v>498.93478173917157</v>
      </c>
      <c r="G9" s="1">
        <f>SPS1_NUC_Low!J291+SPS1_NUC_Low!J409</f>
        <v>490.63826139995047</v>
      </c>
      <c r="H9" s="1">
        <f>SPS1_NUC_Low!K291+SPS1_NUC_Low!K409</f>
        <v>501.00536838393793</v>
      </c>
    </row>
    <row r="10" spans="2:8" x14ac:dyDescent="0.35">
      <c r="B10" s="25" t="s">
        <v>1733</v>
      </c>
      <c r="C10" s="1">
        <f>SPS1_NUC_Low!F590+SPS1_NUC_Low!F604+SPS1_NUC_Low!F644</f>
        <v>16.174351057730199</v>
      </c>
      <c r="D10" s="1">
        <f>SPS1_NUC_Low!G590+SPS1_NUC_Low!G604+SPS1_NUC_Low!G644</f>
        <v>22.091160273937451</v>
      </c>
      <c r="E10" s="1">
        <f>SPS1_NUC_Low!H590+SPS1_NUC_Low!H604+SPS1_NUC_Low!H644</f>
        <v>25.149853463866869</v>
      </c>
      <c r="F10" s="1">
        <f>SPS1_NUC_Low!I590+SPS1_NUC_Low!I604+SPS1_NUC_Low!I644</f>
        <v>24.442028578802368</v>
      </c>
      <c r="G10" s="1">
        <f>SPS1_NUC_Low!J590+SPS1_NUC_Low!J604+SPS1_NUC_Low!J644</f>
        <v>25.624643636935488</v>
      </c>
      <c r="H10" s="1">
        <f>SPS1_NUC_Low!K590+SPS1_NUC_Low!K604+SPS1_NUC_Low!K644</f>
        <v>27.351944792043064</v>
      </c>
    </row>
    <row r="11" spans="2:8" x14ac:dyDescent="0.35">
      <c r="B11" s="25" t="s">
        <v>1731</v>
      </c>
      <c r="C11" s="1">
        <f>SPS1_NUC_Low!F679</f>
        <v>5.059399005572186E-3</v>
      </c>
      <c r="D11" s="1">
        <f>SPS1_NUC_Low!G679</f>
        <v>7.9483470452268758E-3</v>
      </c>
      <c r="E11" s="1">
        <f>SPS1_NUC_Low!H679</f>
        <v>7.8176785236874751E-3</v>
      </c>
      <c r="F11" s="1">
        <f>SPS1_NUC_Low!I679</f>
        <v>0.13784878065100681</v>
      </c>
      <c r="G11" s="1">
        <f>SPS1_NUC_Low!J679</f>
        <v>11.202976179698325</v>
      </c>
      <c r="H11" s="1">
        <f>SPS1_NUC_Low!K679</f>
        <v>10.809768718472911</v>
      </c>
    </row>
    <row r="12" spans="2:8" x14ac:dyDescent="0.35">
      <c r="B12" s="25" t="s">
        <v>1734</v>
      </c>
      <c r="C12" s="1">
        <f>SPS1_NUC_Low!F1707</f>
        <v>0</v>
      </c>
      <c r="D12" s="1">
        <f>SPS1_NUC_Low!G1707</f>
        <v>0</v>
      </c>
      <c r="E12" s="1">
        <f>SPS1_NUC_Low!H1707</f>
        <v>0</v>
      </c>
      <c r="F12" s="1">
        <f>SPS1_NUC_Low!I1707</f>
        <v>0</v>
      </c>
      <c r="G12" s="1">
        <f>SPS1_NUC_Low!J1707</f>
        <v>0</v>
      </c>
      <c r="H12" s="1">
        <f>SPS1_NUC_Low!K1707</f>
        <v>2.5044436996180196E-3</v>
      </c>
    </row>
    <row r="13" spans="2:8" x14ac:dyDescent="0.35">
      <c r="B13" s="2" t="s">
        <v>1736</v>
      </c>
      <c r="C13" s="3">
        <f>SPS1_NUC_Low!F2+SPS1_NUC_Low!F20-SPS1_NUC_Low!F57</f>
        <v>962.56289010301975</v>
      </c>
      <c r="D13" s="3">
        <f>SPS1_NUC_Low!G2+SPS1_NUC_Low!G20-SPS1_NUC_Low!G57</f>
        <v>957.97353764459444</v>
      </c>
      <c r="E13" s="3">
        <f>SPS1_NUC_Low!H2+SPS1_NUC_Low!H20-SPS1_NUC_Low!H57</f>
        <v>907.77864857264046</v>
      </c>
      <c r="F13" s="3">
        <f>SPS1_NUC_Low!I2+SPS1_NUC_Low!I20-SPS1_NUC_Low!I57</f>
        <v>835.25478364357184</v>
      </c>
      <c r="G13" s="3">
        <f>SPS1_NUC_Low!J2+SPS1_NUC_Low!J20-SPS1_NUC_Low!J57</f>
        <v>787.38076470516</v>
      </c>
      <c r="H13" s="3">
        <f>SPS1_NUC_Low!K2+SPS1_NUC_Low!K20-SPS1_NUC_Low!K57</f>
        <v>768.46882945235211</v>
      </c>
    </row>
    <row r="14" spans="2:8" x14ac:dyDescent="0.35">
      <c r="B14" s="25" t="s">
        <v>1737</v>
      </c>
      <c r="C14" s="1">
        <f>SPS1_NUC_Low!F2</f>
        <v>300.18608525871826</v>
      </c>
      <c r="D14" s="1">
        <f>SPS1_NUC_Low!G2</f>
        <v>292.84408447543996</v>
      </c>
      <c r="E14" s="1">
        <f>SPS1_NUC_Low!H2</f>
        <v>331.72196475187877</v>
      </c>
      <c r="F14" s="1">
        <f>SPS1_NUC_Low!I2</f>
        <v>399.67808396302235</v>
      </c>
      <c r="G14" s="1">
        <f>SPS1_NUC_Low!J2</f>
        <v>423.00398281720209</v>
      </c>
      <c r="H14" s="1">
        <f>SPS1_NUC_Low!K2</f>
        <v>452.22188436374194</v>
      </c>
    </row>
    <row r="15" spans="2:8" x14ac:dyDescent="0.35">
      <c r="B15" s="25" t="s">
        <v>19</v>
      </c>
      <c r="C15" s="1">
        <f>SPS1_NUC_Low!F20</f>
        <v>779.54681520796476</v>
      </c>
      <c r="D15" s="1">
        <f>SPS1_NUC_Low!G20</f>
        <v>700.24613260430942</v>
      </c>
      <c r="E15" s="1">
        <f>SPS1_NUC_Low!H20</f>
        <v>648.99723440871526</v>
      </c>
      <c r="F15" s="1">
        <f>SPS1_NUC_Low!I20</f>
        <v>505.13175264019856</v>
      </c>
      <c r="G15" s="1">
        <f>SPS1_NUC_Low!J20</f>
        <v>403.16891755353265</v>
      </c>
      <c r="H15" s="1">
        <f>SPS1_NUC_Low!K20</f>
        <v>338.16073435674411</v>
      </c>
    </row>
    <row r="16" spans="2:8" x14ac:dyDescent="0.35">
      <c r="B16" s="25" t="s">
        <v>24</v>
      </c>
      <c r="C16" s="1">
        <f>SPS1_NUC_Low!F57</f>
        <v>117.17001036366335</v>
      </c>
      <c r="D16" s="1">
        <f>SPS1_NUC_Low!G57</f>
        <v>35.116679435155007</v>
      </c>
      <c r="E16" s="1">
        <f>SPS1_NUC_Low!H57</f>
        <v>72.940550587953538</v>
      </c>
      <c r="F16" s="1">
        <f>SPS1_NUC_Low!I57</f>
        <v>69.555052959649089</v>
      </c>
      <c r="G16" s="1">
        <f>SPS1_NUC_Low!J57</f>
        <v>38.792135665574747</v>
      </c>
      <c r="H16" s="1">
        <f>SPS1_NUC_Low!K57</f>
        <v>21.913789268133996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5BE30871-166F-4A11-97D8-FE9C4F128BB5}"/>
</file>

<file path=customXml/itemProps2.xml><?xml version="1.0" encoding="utf-8"?>
<ds:datastoreItem xmlns:ds="http://schemas.openxmlformats.org/officeDocument/2006/customXml" ds:itemID="{99D14D7C-BE3C-43AA-8916-D4A6C25FC5C6}"/>
</file>

<file path=customXml/itemProps3.xml><?xml version="1.0" encoding="utf-8"?>
<ds:datastoreItem xmlns:ds="http://schemas.openxmlformats.org/officeDocument/2006/customXml" ds:itemID="{1148AC25-1BC7-4D04-8651-689FED3457C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SPS1_NUC_Low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