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A5DDC73-45FD-4341-AC76-E94FC7772176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SO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SPS1_SOC_High!$A$1:$K$2232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G386" i="1" s="1"/>
  <c r="G517" i="1" s="1"/>
  <c r="F158" i="1"/>
  <c r="I157" i="1"/>
  <c r="H157" i="1"/>
  <c r="G157" i="1"/>
  <c r="F157" i="1"/>
  <c r="I156" i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H116" i="1"/>
  <c r="I97" i="1"/>
  <c r="I129" i="1" s="1"/>
  <c r="H97" i="1"/>
  <c r="H129" i="1" s="1"/>
  <c r="G97" i="1"/>
  <c r="G129" i="1" s="1"/>
  <c r="F97" i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H94" i="1"/>
  <c r="H126" i="1" s="1"/>
  <c r="G94" i="1"/>
  <c r="F94" i="1"/>
  <c r="F126" i="1" s="1"/>
  <c r="I93" i="1"/>
  <c r="I125" i="1" s="1"/>
  <c r="H93" i="1"/>
  <c r="H125" i="1" s="1"/>
  <c r="G93" i="1"/>
  <c r="F93" i="1"/>
  <c r="F125" i="1" s="1"/>
  <c r="I92" i="1"/>
  <c r="I124" i="1" s="1"/>
  <c r="H92" i="1"/>
  <c r="H124" i="1" s="1"/>
  <c r="G92" i="1"/>
  <c r="F92" i="1"/>
  <c r="F124" i="1" s="1"/>
  <c r="I91" i="1"/>
  <c r="H91" i="1"/>
  <c r="H123" i="1" s="1"/>
  <c r="G91" i="1"/>
  <c r="G123" i="1" s="1"/>
  <c r="F91" i="1"/>
  <c r="F123" i="1" s="1"/>
  <c r="I90" i="1"/>
  <c r="H90" i="1"/>
  <c r="G90" i="1"/>
  <c r="F90" i="1"/>
  <c r="F122" i="1" s="1"/>
  <c r="I89" i="1"/>
  <c r="I121" i="1" s="1"/>
  <c r="H89" i="1"/>
  <c r="G89" i="1"/>
  <c r="F89" i="1"/>
  <c r="F121" i="1" s="1"/>
  <c r="I88" i="1"/>
  <c r="I120" i="1" s="1"/>
  <c r="H88" i="1"/>
  <c r="H120" i="1" s="1"/>
  <c r="G88" i="1"/>
  <c r="F88" i="1"/>
  <c r="F120" i="1" s="1"/>
  <c r="I87" i="1"/>
  <c r="H87" i="1"/>
  <c r="H119" i="1" s="1"/>
  <c r="G87" i="1"/>
  <c r="F87" i="1"/>
  <c r="F119" i="1" s="1"/>
  <c r="I86" i="1"/>
  <c r="I118" i="1" s="1"/>
  <c r="H86" i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300" i="1" l="1"/>
  <c r="H413" i="1" s="1"/>
  <c r="I319" i="1"/>
  <c r="G400" i="1"/>
  <c r="G520" i="1" s="1"/>
  <c r="I726" i="1" a="1"/>
  <c r="I726" i="1" s="1"/>
  <c r="I728" i="1" s="1" a="1"/>
  <c r="I728" i="1" s="1"/>
  <c r="I318" i="1"/>
  <c r="I473" i="1" s="1"/>
  <c r="I323" i="1"/>
  <c r="I478" i="1" s="1"/>
  <c r="I474" i="1"/>
  <c r="I398" i="1"/>
  <c r="I439" i="1" s="1"/>
  <c r="F323" i="1"/>
  <c r="F478" i="1" s="1"/>
  <c r="I300" i="1"/>
  <c r="I413" i="1" s="1"/>
  <c r="G314" i="1"/>
  <c r="G419" i="1" s="1"/>
  <c r="F325" i="1"/>
  <c r="F480" i="1" s="1"/>
  <c r="I382" i="1"/>
  <c r="I513" i="1" s="1"/>
  <c r="H400" i="1"/>
  <c r="H520" i="1" s="1"/>
  <c r="I385" i="1"/>
  <c r="I516" i="1" s="1"/>
  <c r="F386" i="1"/>
  <c r="F517" i="1" s="1"/>
  <c r="H361" i="1"/>
  <c r="H428" i="1" s="1"/>
  <c r="F318" i="1"/>
  <c r="F473" i="1" s="1"/>
  <c r="H742" i="1" a="1"/>
  <c r="H742" i="1" s="1"/>
  <c r="H744" i="1" s="1" a="1"/>
  <c r="H744" i="1" s="1"/>
  <c r="H385" i="1"/>
  <c r="H516" i="1" s="1"/>
  <c r="I198" i="1"/>
  <c r="I361" i="1" s="1"/>
  <c r="I428" i="1" s="1"/>
  <c r="I362" i="1"/>
  <c r="I429" i="1" s="1"/>
  <c r="F300" i="1"/>
  <c r="F413" i="1" s="1"/>
  <c r="G118" i="1"/>
  <c r="I380" i="1"/>
  <c r="I437" i="1" s="1"/>
  <c r="I314" i="1"/>
  <c r="I419" i="1" s="1"/>
  <c r="H386" i="1"/>
  <c r="H517" i="1" s="1"/>
  <c r="G300" i="1"/>
  <c r="G413" i="1" s="1"/>
  <c r="G321" i="1"/>
  <c r="G476" i="1" s="1"/>
  <c r="H380" i="1"/>
  <c r="H437" i="1" s="1"/>
  <c r="H399" i="1"/>
  <c r="H519" i="1" s="1"/>
  <c r="F301" i="1"/>
  <c r="F465" i="1" s="1"/>
  <c r="G380" i="1"/>
  <c r="G437" i="1" s="1"/>
  <c r="I386" i="1"/>
  <c r="I517" i="1" s="1"/>
  <c r="I400" i="1"/>
  <c r="I520" i="1" s="1"/>
  <c r="G319" i="1"/>
  <c r="G474" i="1" s="1"/>
  <c r="F400" i="1"/>
  <c r="F520" i="1" s="1"/>
  <c r="G301" i="1"/>
  <c r="G465" i="1" s="1"/>
  <c r="H301" i="1"/>
  <c r="H465" i="1" s="1"/>
  <c r="H318" i="1"/>
  <c r="H473" i="1" s="1"/>
  <c r="H323" i="1"/>
  <c r="H478" i="1" s="1"/>
  <c r="F129" i="1"/>
  <c r="H363" i="1"/>
  <c r="H504" i="1" s="1"/>
  <c r="I301" i="1"/>
  <c r="I465" i="1" s="1"/>
  <c r="I903" i="1"/>
  <c r="H325" i="1"/>
  <c r="H480" i="1" s="1"/>
  <c r="G241" i="1"/>
  <c r="G316" i="1" s="1"/>
  <c r="G471" i="1" s="1"/>
  <c r="I320" i="1"/>
  <c r="I475" i="1" s="1"/>
  <c r="F380" i="1"/>
  <c r="F437" i="1" s="1"/>
  <c r="F399" i="1"/>
  <c r="F519" i="1" s="1"/>
  <c r="F314" i="1"/>
  <c r="F419" i="1" s="1"/>
  <c r="G398" i="1"/>
  <c r="G439" i="1" s="1"/>
  <c r="H322" i="1"/>
  <c r="H477" i="1" s="1"/>
  <c r="G198" i="1"/>
  <c r="G361" i="1" s="1"/>
  <c r="G428" i="1" s="1"/>
  <c r="G362" i="1"/>
  <c r="G429" i="1" s="1"/>
  <c r="I241" i="1"/>
  <c r="I316" i="1" s="1"/>
  <c r="I471" i="1" s="1"/>
  <c r="I317" i="1"/>
  <c r="I472" i="1" s="1"/>
  <c r="G786" i="1"/>
  <c r="G787" i="1" s="1"/>
  <c r="G783" i="1"/>
  <c r="G317" i="1"/>
  <c r="G472" i="1" s="1"/>
  <c r="G322" i="1"/>
  <c r="G477" i="1" s="1"/>
  <c r="H317" i="1"/>
  <c r="H472" i="1" s="1"/>
  <c r="F382" i="1"/>
  <c r="F513" i="1" s="1"/>
  <c r="F384" i="1"/>
  <c r="F515" i="1" s="1"/>
  <c r="F320" i="1"/>
  <c r="F475" i="1" s="1"/>
  <c r="I322" i="1"/>
  <c r="I477" i="1" s="1"/>
  <c r="H364" i="1"/>
  <c r="H320" i="1"/>
  <c r="H475" i="1" s="1"/>
  <c r="I364" i="1"/>
  <c r="I321" i="1"/>
  <c r="I476" i="1" s="1"/>
  <c r="G318" i="1"/>
  <c r="G473" i="1" s="1"/>
  <c r="G323" i="1"/>
  <c r="G478" i="1" s="1"/>
  <c r="F322" i="1"/>
  <c r="F477" i="1" s="1"/>
  <c r="F324" i="1"/>
  <c r="F479" i="1" s="1"/>
  <c r="F361" i="1"/>
  <c r="F428" i="1" s="1"/>
  <c r="H314" i="1"/>
  <c r="H419" i="1" s="1"/>
  <c r="F398" i="1"/>
  <c r="F439" i="1" s="1"/>
  <c r="G384" i="1"/>
  <c r="G515" i="1" s="1"/>
  <c r="I363" i="1"/>
  <c r="I504" i="1" s="1"/>
  <c r="F383" i="1"/>
  <c r="F514" i="1" s="1"/>
  <c r="F315" i="1"/>
  <c r="F420" i="1" s="1"/>
  <c r="H398" i="1"/>
  <c r="H439" i="1" s="1"/>
  <c r="G315" i="1"/>
  <c r="G420" i="1" s="1"/>
  <c r="G320" i="1"/>
  <c r="G475" i="1" s="1"/>
  <c r="F362" i="1"/>
  <c r="F429" i="1" s="1"/>
  <c r="I384" i="1"/>
  <c r="I515" i="1" s="1"/>
  <c r="H315" i="1"/>
  <c r="H420" i="1" s="1"/>
  <c r="G125" i="1"/>
  <c r="F385" i="1"/>
  <c r="F516" i="1" s="1"/>
  <c r="H241" i="1"/>
  <c r="H316" i="1" s="1"/>
  <c r="H471" i="1" s="1"/>
  <c r="F321" i="1"/>
  <c r="F476" i="1" s="1"/>
  <c r="H902" i="1"/>
  <c r="I315" i="1"/>
  <c r="I420" i="1" s="1"/>
  <c r="G385" i="1"/>
  <c r="G516" i="1" s="1"/>
  <c r="G399" i="1"/>
  <c r="G519" i="1" s="1"/>
  <c r="F241" i="1"/>
  <c r="F316" i="1" s="1"/>
  <c r="F471" i="1" s="1"/>
  <c r="H321" i="1"/>
  <c r="H476" i="1" s="1"/>
  <c r="G283" i="1"/>
  <c r="G382" i="1" s="1"/>
  <c r="G513" i="1" s="1"/>
  <c r="G383" i="1"/>
  <c r="G514" i="1" s="1"/>
  <c r="H786" i="1"/>
  <c r="H787" i="1" s="1"/>
  <c r="H783" i="1"/>
  <c r="H283" i="1"/>
  <c r="H382" i="1" s="1"/>
  <c r="H513" i="1" s="1"/>
  <c r="H383" i="1"/>
  <c r="H514" i="1" s="1"/>
  <c r="I786" i="1"/>
  <c r="I787" i="1" s="1"/>
  <c r="I783" i="1"/>
  <c r="G364" i="1"/>
  <c r="F726" i="1" a="1"/>
  <c r="F726" i="1" s="1"/>
  <c r="F728" i="1" s="1" a="1"/>
  <c r="F728" i="1" s="1"/>
  <c r="F742" i="1" a="1"/>
  <c r="F742" i="1" s="1"/>
  <c r="F744" i="1" s="1" a="1"/>
  <c r="F744" i="1" s="1"/>
  <c r="G726" i="1" a="1"/>
  <c r="G726" i="1" s="1"/>
  <c r="G728" i="1" s="1" a="1"/>
  <c r="G728" i="1" s="1"/>
  <c r="G742" i="1" a="1"/>
  <c r="G742" i="1" s="1"/>
  <c r="G744" i="1" s="1" a="1"/>
  <c r="G744" i="1" s="1"/>
  <c r="F895" i="1"/>
  <c r="F925" i="1"/>
  <c r="F924" i="1" s="1"/>
  <c r="F274" i="1"/>
  <c r="F363" i="1" s="1"/>
  <c r="F504" i="1" s="1"/>
  <c r="F364" i="1"/>
  <c r="F786" i="1"/>
  <c r="F787" i="1" s="1"/>
  <c r="F783" i="1"/>
  <c r="G903" i="1"/>
  <c r="G902" i="1"/>
  <c r="G899" i="1"/>
  <c r="G925" i="1"/>
  <c r="G924" i="1" s="1"/>
  <c r="G363" i="1"/>
  <c r="G504" i="1" s="1"/>
  <c r="H903" i="1"/>
  <c r="H925" i="1"/>
  <c r="H924" i="1" s="1"/>
  <c r="H118" i="1"/>
  <c r="I123" i="1"/>
  <c r="F319" i="1"/>
  <c r="F474" i="1" s="1"/>
  <c r="G324" i="1"/>
  <c r="G479" i="1" s="1"/>
  <c r="H362" i="1"/>
  <c r="H429" i="1" s="1"/>
  <c r="H324" i="1"/>
  <c r="H479" i="1" s="1"/>
  <c r="G124" i="1"/>
  <c r="H319" i="1"/>
  <c r="H474" i="1" s="1"/>
  <c r="I324" i="1"/>
  <c r="I479" i="1" s="1"/>
  <c r="G119" i="1"/>
  <c r="G325" i="1"/>
  <c r="G480" i="1" s="1"/>
  <c r="I119" i="1"/>
  <c r="I383" i="1"/>
  <c r="I514" i="1" s="1"/>
  <c r="I742" i="1" a="1"/>
  <c r="I742" i="1" s="1"/>
  <c r="I744" i="1" s="1" a="1"/>
  <c r="I744" i="1" s="1"/>
  <c r="I925" i="1"/>
  <c r="I924" i="1" s="1"/>
  <c r="G120" i="1"/>
  <c r="H899" i="1"/>
  <c r="I899" i="1"/>
  <c r="G126" i="1"/>
  <c r="I902" i="1"/>
  <c r="I325" i="1"/>
  <c r="I480" i="1" s="1"/>
  <c r="G121" i="1"/>
  <c r="H121" i="1"/>
  <c r="I126" i="1"/>
  <c r="F317" i="1"/>
  <c r="F472" i="1" s="1"/>
  <c r="H726" i="1" a="1"/>
  <c r="H726" i="1" s="1"/>
  <c r="H728" i="1" s="1" a="1"/>
  <c r="H728" i="1" s="1"/>
  <c r="G122" i="1"/>
  <c r="H122" i="1"/>
  <c r="I122" i="1"/>
  <c r="I399" i="1"/>
  <c r="I519" i="1" s="1"/>
  <c r="I310" i="1" l="1"/>
  <c r="I47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L1693" i="1" a="1"/>
  <c r="L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409" i="1" a="1"/>
  <c r="L1409" i="1" s="1"/>
  <c r="L1408" i="1" a="1"/>
  <c r="L1408" i="1" s="1"/>
  <c r="K1409" i="1" a="1"/>
  <c r="K1409" i="1" s="1"/>
  <c r="J1409" i="1" a="1"/>
  <c r="J1409" i="1" s="1"/>
  <c r="K1408" i="1" a="1"/>
  <c r="K1408" i="1" s="1"/>
  <c r="J1410" i="1" a="1"/>
  <c r="J1410" i="1" s="1"/>
  <c r="L1416" i="1" a="1"/>
  <c r="L1416" i="1" s="1"/>
  <c r="J1418" i="1" a="1"/>
  <c r="J1418" i="1" s="1"/>
  <c r="J1417" i="1" a="1"/>
  <c r="J1417" i="1" s="1"/>
  <c r="J1416" i="1" a="1"/>
  <c r="J1416" i="1" s="1"/>
  <c r="K1410" i="1" a="1"/>
  <c r="K1410" i="1" s="1"/>
  <c r="K1416" i="1" a="1"/>
  <c r="K1416" i="1" s="1"/>
  <c r="L1410" i="1" a="1"/>
  <c r="L1410" i="1" s="1"/>
  <c r="L1418" i="1" a="1"/>
  <c r="L1418" i="1" s="1"/>
  <c r="K1418" i="1" a="1"/>
  <c r="K1418" i="1" s="1"/>
  <c r="L1417" i="1" a="1"/>
  <c r="L1417" i="1" s="1"/>
  <c r="K1417" i="1" a="1"/>
  <c r="K1417" i="1" s="1"/>
  <c r="K1405" i="1" a="1"/>
  <c r="K1405" i="1" s="1"/>
  <c r="L1401" i="1" a="1"/>
  <c r="L1401" i="1" s="1"/>
  <c r="L1405" i="1" a="1"/>
  <c r="L1405" i="1" s="1"/>
  <c r="K1403" i="1" a="1"/>
  <c r="K1403" i="1" s="1"/>
  <c r="L1403" i="1" a="1"/>
  <c r="L1403" i="1" s="1"/>
  <c r="J1405" i="1" a="1"/>
  <c r="J1405" i="1" s="1"/>
  <c r="J1403" i="1" a="1"/>
  <c r="J1403" i="1" s="1"/>
  <c r="L1404" i="1" a="1"/>
  <c r="L1404" i="1" s="1"/>
  <c r="K1404" i="1" a="1"/>
  <c r="K1404" i="1" s="1"/>
  <c r="J1402" i="1" a="1"/>
  <c r="J1402" i="1" s="1"/>
  <c r="L1407" i="1" a="1"/>
  <c r="L1407" i="1" s="1"/>
  <c r="J1408" i="1" a="1"/>
  <c r="J1408" i="1" s="1"/>
  <c r="L1402" i="1" a="1"/>
  <c r="L1402" i="1" s="1"/>
  <c r="K1402" i="1" a="1"/>
  <c r="K1402" i="1" s="1"/>
  <c r="K1401" i="1" a="1"/>
  <c r="K1401" i="1" s="1"/>
  <c r="K1407" i="1" a="1"/>
  <c r="K1407" i="1" s="1"/>
  <c r="J1407" i="1" a="1"/>
  <c r="J1407" i="1" s="1"/>
  <c r="J1404" i="1" a="1"/>
  <c r="J1404" i="1" s="1"/>
  <c r="J1401" i="1" a="1"/>
  <c r="J1401" i="1" s="1"/>
  <c r="L1373" i="1" a="1"/>
  <c r="L1373" i="1" s="1"/>
  <c r="J1374" i="1" a="1"/>
  <c r="J1374" i="1" s="1"/>
  <c r="K1372" i="1" a="1"/>
  <c r="K1372" i="1" s="1"/>
  <c r="L1374" i="1" a="1"/>
  <c r="L1374" i="1" s="1"/>
  <c r="L1372" i="1" a="1"/>
  <c r="L1372" i="1" s="1"/>
  <c r="K1374" i="1" a="1"/>
  <c r="K1374" i="1" s="1"/>
  <c r="K1373" i="1" a="1"/>
  <c r="K1373" i="1" s="1"/>
  <c r="J1373" i="1" a="1"/>
  <c r="J1373" i="1" s="1"/>
  <c r="K1363" i="1" a="1"/>
  <c r="K1363" i="1" s="1"/>
  <c r="L1370" i="1" a="1"/>
  <c r="L1370" i="1" s="1"/>
  <c r="J1370" i="1" a="1"/>
  <c r="J1370" i="1" s="1"/>
  <c r="J1364" i="1" a="1"/>
  <c r="J1364" i="1" s="1"/>
  <c r="L1369" i="1" a="1"/>
  <c r="L1369" i="1" s="1"/>
  <c r="K1369" i="1" a="1"/>
  <c r="K1369" i="1" s="1"/>
  <c r="J1366" i="1" a="1"/>
  <c r="J1366" i="1" s="1"/>
  <c r="K1365" i="1" a="1"/>
  <c r="K1365" i="1" s="1"/>
  <c r="L1363" i="1" a="1"/>
  <c r="L1363" i="1" s="1"/>
  <c r="L1366" i="1" a="1"/>
  <c r="L1366" i="1" s="1"/>
  <c r="J1363" i="1" a="1"/>
  <c r="J1363" i="1" s="1"/>
  <c r="L1368" i="1" a="1"/>
  <c r="L1368" i="1" s="1"/>
  <c r="J1372" i="1" a="1"/>
  <c r="J1372" i="1" s="1"/>
  <c r="L1364" i="1" a="1"/>
  <c r="L1364" i="1" s="1"/>
  <c r="J1367" i="1" a="1"/>
  <c r="J1367" i="1" s="1"/>
  <c r="J1371" i="1" a="1"/>
  <c r="J1371" i="1" s="1"/>
  <c r="L1371" i="1" a="1"/>
  <c r="L1371" i="1" s="1"/>
  <c r="K1371" i="1" a="1"/>
  <c r="K1371" i="1" s="1"/>
  <c r="K1368" i="1" a="1"/>
  <c r="K1368" i="1" s="1"/>
  <c r="K1367" i="1" a="1"/>
  <c r="K1367" i="1" s="1"/>
  <c r="J1365" i="1" a="1"/>
  <c r="J1365" i="1" s="1"/>
  <c r="K1370" i="1" a="1"/>
  <c r="K1370" i="1" s="1"/>
  <c r="J1369" i="1" a="1"/>
  <c r="J1369" i="1" s="1"/>
  <c r="L1365" i="1" a="1"/>
  <c r="L1365" i="1" s="1"/>
  <c r="L1367" i="1" a="1"/>
  <c r="L1367" i="1" s="1"/>
  <c r="K1366" i="1" a="1"/>
  <c r="K1366" i="1" s="1"/>
  <c r="J1368" i="1" a="1"/>
  <c r="J1368" i="1" s="1"/>
  <c r="K1364" i="1" a="1"/>
  <c r="K1364" i="1" s="1"/>
  <c r="K1358" i="1" a="1"/>
  <c r="K1358" i="1" s="1"/>
  <c r="J1354" i="1" a="1"/>
  <c r="J1354" i="1" s="1"/>
  <c r="L1356" i="1" a="1"/>
  <c r="L1356" i="1" s="1"/>
  <c r="L1354" i="1" a="1"/>
  <c r="L1354" i="1" s="1"/>
  <c r="L1357" i="1" a="1"/>
  <c r="L1357" i="1" s="1"/>
  <c r="K1356" i="1" a="1"/>
  <c r="K1356" i="1" s="1"/>
  <c r="J1355" i="1" a="1"/>
  <c r="J1355" i="1" s="1"/>
  <c r="L1360" i="1" a="1"/>
  <c r="L1360" i="1" s="1"/>
  <c r="K1361" i="1" a="1"/>
  <c r="K1361" i="1" s="1"/>
  <c r="J1361" i="1" a="1"/>
  <c r="J1361" i="1" s="1"/>
  <c r="J1360" i="1" a="1"/>
  <c r="J1360" i="1" s="1"/>
  <c r="L1359" i="1" a="1"/>
  <c r="L1359" i="1" s="1"/>
  <c r="K1359" i="1" a="1"/>
  <c r="K1359" i="1" s="1"/>
  <c r="J1358" i="1" a="1"/>
  <c r="J1358" i="1" s="1"/>
  <c r="J1356" i="1" a="1"/>
  <c r="J1356" i="1" s="1"/>
  <c r="L1355" i="1" a="1"/>
  <c r="L1355" i="1" s="1"/>
  <c r="L1358" i="1" a="1"/>
  <c r="L1358" i="1" s="1"/>
  <c r="K1360" i="1" a="1"/>
  <c r="K1360" i="1" s="1"/>
  <c r="J1357" i="1" a="1"/>
  <c r="J1357" i="1" s="1"/>
  <c r="J1362" i="1" a="1"/>
  <c r="J1362" i="1" s="1"/>
  <c r="L1362" i="1" a="1"/>
  <c r="L1362" i="1" s="1"/>
  <c r="K1362" i="1" a="1"/>
  <c r="K1362" i="1" s="1"/>
  <c r="L1361" i="1" a="1"/>
  <c r="L1361" i="1" s="1"/>
  <c r="K1354" i="1" a="1"/>
  <c r="K1354" i="1" s="1"/>
  <c r="K1355" i="1" a="1"/>
  <c r="K1355" i="1" s="1"/>
  <c r="K1357" i="1" a="1"/>
  <c r="K1357" i="1" s="1"/>
  <c r="J1359" i="1" a="1"/>
  <c r="J1359" i="1" s="1"/>
  <c r="K1353" i="1" a="1"/>
  <c r="K1353" i="1" s="1"/>
  <c r="L1347" i="1" a="1"/>
  <c r="L1347" i="1" s="1"/>
  <c r="K1348" i="1" a="1"/>
  <c r="K1348" i="1" s="1"/>
  <c r="K1346" i="1" a="1"/>
  <c r="K1346" i="1" s="1"/>
  <c r="J1347" i="1" a="1"/>
  <c r="J1347" i="1" s="1"/>
  <c r="K1347" i="1" a="1"/>
  <c r="K1347" i="1" s="1"/>
  <c r="L1352" i="1" a="1"/>
  <c r="L1352" i="1" s="1"/>
  <c r="K1349" i="1" a="1"/>
  <c r="K1349" i="1" s="1"/>
  <c r="L1349" i="1" a="1"/>
  <c r="L1349" i="1" s="1"/>
  <c r="J1348" i="1" a="1"/>
  <c r="J1348" i="1" s="1"/>
  <c r="J1350" i="1" a="1"/>
  <c r="J1350" i="1" s="1"/>
  <c r="L1346" i="1" a="1"/>
  <c r="L1346" i="1" s="1"/>
  <c r="J1352" i="1" a="1"/>
  <c r="J1352" i="1" s="1"/>
  <c r="L1350" i="1" a="1"/>
  <c r="L1350" i="1" s="1"/>
  <c r="K1350" i="1" a="1"/>
  <c r="K1350" i="1" s="1"/>
  <c r="L1353" i="1" a="1"/>
  <c r="L1353" i="1" s="1"/>
  <c r="J1346" i="1" a="1"/>
  <c r="J1346" i="1" s="1"/>
  <c r="J1353" i="1" a="1"/>
  <c r="J1353" i="1" s="1"/>
  <c r="L1348" i="1" a="1"/>
  <c r="L1348" i="1" s="1"/>
  <c r="K1352" i="1" a="1"/>
  <c r="K1352" i="1" s="1"/>
  <c r="J1349" i="1" a="1"/>
  <c r="J1349" i="1" s="1"/>
  <c r="L1337" i="1" a="1"/>
  <c r="L1337" i="1" s="1"/>
  <c r="K1337" i="1" a="1"/>
  <c r="K1337" i="1" s="1"/>
  <c r="K1336" i="1" a="1"/>
  <c r="K1336" i="1" s="1"/>
  <c r="L1335" i="1" a="1"/>
  <c r="L1335" i="1" s="1"/>
  <c r="J1337" i="1" a="1"/>
  <c r="J1337" i="1" s="1"/>
  <c r="J1339" i="1" a="1"/>
  <c r="J1339" i="1" s="1"/>
  <c r="J1338" i="1" a="1"/>
  <c r="J1338" i="1" s="1"/>
  <c r="L1339" i="1" a="1"/>
  <c r="L1339" i="1" s="1"/>
  <c r="J1340" i="1" a="1"/>
  <c r="J1340" i="1" s="1"/>
  <c r="L1338" i="1" a="1"/>
  <c r="L1338" i="1" s="1"/>
  <c r="K1338" i="1" a="1"/>
  <c r="K1338" i="1" s="1"/>
  <c r="J1336" i="1" a="1"/>
  <c r="J1336" i="1" s="1"/>
  <c r="L1336" i="1" a="1"/>
  <c r="L1336" i="1" s="1"/>
  <c r="K1335" i="1" a="1"/>
  <c r="K1335" i="1" s="1"/>
  <c r="K1334" i="1" a="1"/>
  <c r="K1334" i="1" s="1"/>
  <c r="K1339" i="1" a="1"/>
  <c r="K1339" i="1" s="1"/>
  <c r="J1335" i="1" a="1"/>
  <c r="J1335" i="1" s="1"/>
  <c r="J1333" i="1" a="1"/>
  <c r="J1333" i="1" s="1"/>
  <c r="L1333" i="1" a="1"/>
  <c r="L1333" i="1" s="1"/>
  <c r="K1333" i="1" a="1"/>
  <c r="K1333" i="1" s="1"/>
  <c r="L1340" i="1" a="1"/>
  <c r="L1340" i="1" s="1"/>
  <c r="J1334" i="1" a="1"/>
  <c r="J1334" i="1" s="1"/>
  <c r="K1340" i="1" a="1"/>
  <c r="K1340" i="1" s="1"/>
  <c r="L1334" i="1" a="1"/>
  <c r="L1334" i="1" s="1"/>
  <c r="L1326" i="1" a="1"/>
  <c r="L1326" i="1" s="1"/>
  <c r="K1325" i="1" a="1"/>
  <c r="K1325" i="1" s="1"/>
  <c r="K1323" i="1" a="1"/>
  <c r="K1323" i="1" s="1"/>
  <c r="J1325" i="1" a="1"/>
  <c r="J1325" i="1" s="1"/>
  <c r="J1323" i="1" a="1"/>
  <c r="J1323" i="1" s="1"/>
  <c r="K1326" i="1" a="1"/>
  <c r="K1326" i="1" s="1"/>
  <c r="L1323" i="1" a="1"/>
  <c r="L1323" i="1" s="1"/>
  <c r="L1324" i="1" a="1"/>
  <c r="L1324" i="1" s="1"/>
  <c r="L1321" i="1" a="1"/>
  <c r="L1321" i="1" s="1"/>
  <c r="L1320" i="1" a="1"/>
  <c r="L1320" i="1" s="1"/>
  <c r="J1332" i="1" a="1"/>
  <c r="J1332" i="1" s="1"/>
  <c r="J1321" i="1" a="1"/>
  <c r="J1321" i="1" s="1"/>
  <c r="K1321" i="1" a="1"/>
  <c r="K1321" i="1" s="1"/>
  <c r="L1332" i="1" a="1"/>
  <c r="L1332" i="1" s="1"/>
  <c r="K1332" i="1" a="1"/>
  <c r="K1332" i="1" s="1"/>
  <c r="K1324" i="1" a="1"/>
  <c r="K1324" i="1" s="1"/>
  <c r="J1324" i="1" a="1"/>
  <c r="J1324" i="1" s="1"/>
  <c r="J1326" i="1" a="1"/>
  <c r="J1326" i="1" s="1"/>
  <c r="L1325" i="1" a="1"/>
  <c r="L1325" i="1" s="1"/>
  <c r="J1317" i="1" a="1"/>
  <c r="J1317" i="1" s="1"/>
  <c r="L1318" i="1" a="1"/>
  <c r="L1318" i="1" s="1"/>
  <c r="K1317" i="1" a="1"/>
  <c r="K1317" i="1" s="1"/>
  <c r="L1317" i="1" a="1"/>
  <c r="L1317" i="1" s="1"/>
  <c r="J1319" i="1" a="1"/>
  <c r="J1319" i="1" s="1"/>
  <c r="K1319" i="1" a="1"/>
  <c r="K1319" i="1" s="1"/>
  <c r="K1320" i="1" a="1"/>
  <c r="K1320" i="1" s="1"/>
  <c r="J1320" i="1" a="1"/>
  <c r="J1320" i="1" s="1"/>
  <c r="J1318" i="1" a="1"/>
  <c r="J1318" i="1" s="1"/>
  <c r="L1319" i="1" a="1"/>
  <c r="L1319" i="1" s="1"/>
  <c r="K1318" i="1" a="1"/>
  <c r="K1318" i="1" s="1"/>
  <c r="L1675" i="1" a="1"/>
  <c r="L1675" i="1" s="1"/>
  <c r="K1676" i="1" a="1"/>
  <c r="K1676" i="1" s="1"/>
  <c r="K1675" i="1" a="1"/>
  <c r="K1675" i="1" s="1"/>
  <c r="J1676" i="1" a="1"/>
  <c r="J1676" i="1" s="1"/>
  <c r="J1675" i="1" a="1"/>
  <c r="J1675" i="1" s="1"/>
  <c r="L1676" i="1" a="1"/>
  <c r="L1676" i="1" s="1"/>
  <c r="J1673" i="1" a="1"/>
  <c r="J1673" i="1" s="1"/>
  <c r="J1671" i="1" a="1"/>
  <c r="J1671" i="1" s="1"/>
  <c r="J1669" i="1" a="1"/>
  <c r="J1669" i="1" s="1"/>
  <c r="L1668" i="1" a="1"/>
  <c r="L1668" i="1" s="1"/>
  <c r="L1674" i="1" a="1"/>
  <c r="L1674" i="1" s="1"/>
  <c r="K1674" i="1" a="1"/>
  <c r="K1674" i="1" s="1"/>
  <c r="J1674" i="1" a="1"/>
  <c r="J1674" i="1" s="1"/>
  <c r="L1673" i="1" a="1"/>
  <c r="L1673" i="1" s="1"/>
  <c r="K1670" i="1" a="1"/>
  <c r="K1670" i="1" s="1"/>
  <c r="J1668" i="1" a="1"/>
  <c r="J1668" i="1" s="1"/>
  <c r="L1667" i="1" a="1"/>
  <c r="L1667" i="1" s="1"/>
  <c r="K1668" i="1" a="1"/>
  <c r="K1668" i="1" s="1"/>
  <c r="K1672" i="1" a="1"/>
  <c r="K1672" i="1" s="1"/>
  <c r="L1671" i="1" a="1"/>
  <c r="L1671" i="1" s="1"/>
  <c r="K1673" i="1" a="1"/>
  <c r="K1673" i="1" s="1"/>
  <c r="L1672" i="1" a="1"/>
  <c r="L1672" i="1" s="1"/>
  <c r="L1670" i="1" a="1"/>
  <c r="L1670" i="1" s="1"/>
  <c r="J1667" i="1" a="1"/>
  <c r="J1667" i="1" s="1"/>
  <c r="L1669" i="1" a="1"/>
  <c r="L1669" i="1" s="1"/>
  <c r="K1669" i="1" a="1"/>
  <c r="K1669" i="1" s="1"/>
  <c r="K1667" i="1" a="1"/>
  <c r="K1667" i="1" s="1"/>
  <c r="J1672" i="1" a="1"/>
  <c r="J1672" i="1" s="1"/>
  <c r="J1670" i="1" a="1"/>
  <c r="J1670" i="1" s="1"/>
  <c r="K1671" i="1" a="1"/>
  <c r="K1671" i="1" s="1"/>
  <c r="L1660" i="1" a="1"/>
  <c r="L1660" i="1" s="1"/>
  <c r="L1661" i="1" a="1"/>
  <c r="L1661" i="1" s="1"/>
  <c r="L1647" i="1" a="1"/>
  <c r="L1647" i="1" s="1"/>
  <c r="K1661" i="1" a="1"/>
  <c r="K1661" i="1" s="1"/>
  <c r="J1661" i="1" a="1"/>
  <c r="J1661" i="1" s="1"/>
  <c r="K1660" i="1" a="1"/>
  <c r="K1660" i="1" s="1"/>
  <c r="L1654" i="1" a="1"/>
  <c r="L1654" i="1" s="1"/>
  <c r="J1660" i="1" a="1"/>
  <c r="J1660" i="1" s="1"/>
  <c r="J1654" i="1" a="1"/>
  <c r="J1654" i="1" s="1"/>
  <c r="K1654" i="1" a="1"/>
  <c r="K1654" i="1" s="1"/>
  <c r="K1647" i="1" a="1"/>
  <c r="K1647" i="1" s="1"/>
  <c r="J1662" i="1" a="1"/>
  <c r="J1662" i="1" s="1"/>
  <c r="L1662" i="1" a="1"/>
  <c r="L1662" i="1" s="1"/>
  <c r="K1662" i="1" a="1"/>
  <c r="K1662" i="1" s="1"/>
  <c r="L1646" i="1" a="1"/>
  <c r="L1646" i="1" s="1"/>
  <c r="K1646" i="1" a="1"/>
  <c r="K1646" i="1" s="1"/>
  <c r="J1646" i="1" a="1"/>
  <c r="J1646" i="1" s="1"/>
  <c r="J1643" i="1" a="1"/>
  <c r="J1643" i="1" s="1"/>
  <c r="K1642" i="1" a="1"/>
  <c r="K1642" i="1" s="1"/>
  <c r="K1629" i="1" a="1"/>
  <c r="K1629" i="1" s="1"/>
  <c r="K1643" i="1" a="1"/>
  <c r="K1643" i="1" s="1"/>
  <c r="L1642" i="1" a="1"/>
  <c r="L1642" i="1" s="1"/>
  <c r="L1629" i="1" a="1"/>
  <c r="L1629" i="1" s="1"/>
  <c r="J1642" i="1" a="1"/>
  <c r="J1642" i="1" s="1"/>
  <c r="L1643" i="1" a="1"/>
  <c r="L1643" i="1" s="1"/>
  <c r="J1647" i="1" a="1"/>
  <c r="J1647" i="1" s="1"/>
  <c r="L1621" i="1" a="1"/>
  <c r="L1621" i="1" s="1"/>
  <c r="L1627" i="1" a="1"/>
  <c r="L1627" i="1" s="1"/>
  <c r="K1626" i="1" a="1"/>
  <c r="K1626" i="1" s="1"/>
  <c r="L1624" i="1" a="1"/>
  <c r="L1624" i="1" s="1"/>
  <c r="L1622" i="1" a="1"/>
  <c r="L1622" i="1" s="1"/>
  <c r="J1627" i="1" a="1"/>
  <c r="J1627" i="1" s="1"/>
  <c r="J1629" i="1" a="1"/>
  <c r="J1629" i="1" s="1"/>
  <c r="K1628" i="1" a="1"/>
  <c r="K1628" i="1" s="1"/>
  <c r="J1621" i="1" a="1"/>
  <c r="J1621" i="1" s="1"/>
  <c r="J1624" i="1" a="1"/>
  <c r="J1624" i="1" s="1"/>
  <c r="L1623" i="1" a="1"/>
  <c r="L1623" i="1" s="1"/>
  <c r="K1627" i="1" a="1"/>
  <c r="K1627" i="1" s="1"/>
  <c r="J1625" i="1" a="1"/>
  <c r="J1625" i="1" s="1"/>
  <c r="L1626" i="1" a="1"/>
  <c r="L1626" i="1" s="1"/>
  <c r="L1628" i="1" a="1"/>
  <c r="L1628" i="1" s="1"/>
  <c r="K1625" i="1" a="1"/>
  <c r="K1625" i="1" s="1"/>
  <c r="J1628" i="1" a="1"/>
  <c r="J1628" i="1" s="1"/>
  <c r="J1626" i="1" a="1"/>
  <c r="J1626" i="1" s="1"/>
  <c r="J1623" i="1" a="1"/>
  <c r="J1623" i="1" s="1"/>
  <c r="J1622" i="1" a="1"/>
  <c r="J1622" i="1" s="1"/>
  <c r="K1621" i="1" a="1"/>
  <c r="K1621" i="1" s="1"/>
  <c r="K1624" i="1" a="1"/>
  <c r="K1624" i="1" s="1"/>
  <c r="L1625" i="1" a="1"/>
  <c r="L1625" i="1" s="1"/>
  <c r="K1623" i="1" a="1"/>
  <c r="K1623" i="1" s="1"/>
  <c r="K1622" i="1" a="1"/>
  <c r="K1622" i="1" s="1"/>
  <c r="L1611" i="1" a="1"/>
  <c r="L1611" i="1" s="1"/>
  <c r="K1611" i="1" a="1"/>
  <c r="K1611" i="1" s="1"/>
  <c r="K1605" i="1" a="1"/>
  <c r="K1605" i="1" s="1"/>
  <c r="L1605" i="1" a="1"/>
  <c r="L1605" i="1" s="1"/>
  <c r="J1604" i="1" a="1"/>
  <c r="J1604" i="1" s="1"/>
  <c r="J1605" i="1" a="1"/>
  <c r="J1605" i="1" s="1"/>
  <c r="L1612" i="1" a="1"/>
  <c r="L1612" i="1" s="1"/>
  <c r="J1612" i="1" a="1"/>
  <c r="J1612" i="1" s="1"/>
  <c r="L1619" i="1" a="1"/>
  <c r="L1619" i="1" s="1"/>
  <c r="L1604" i="1" a="1"/>
  <c r="L1604" i="1" s="1"/>
  <c r="J1611" i="1" a="1"/>
  <c r="J1611" i="1" s="1"/>
  <c r="J1613" i="1" a="1"/>
  <c r="J1613" i="1" s="1"/>
  <c r="K1619" i="1" a="1"/>
  <c r="K1619" i="1" s="1"/>
  <c r="J1619" i="1" a="1"/>
  <c r="J1619" i="1" s="1"/>
  <c r="K1612" i="1" a="1"/>
  <c r="K1612" i="1" s="1"/>
  <c r="L1613" i="1" a="1"/>
  <c r="L1613" i="1" s="1"/>
  <c r="K1604" i="1" a="1"/>
  <c r="K1604" i="1" s="1"/>
  <c r="K1613" i="1" a="1"/>
  <c r="K1613" i="1" s="1"/>
  <c r="L1595" i="1" a="1"/>
  <c r="L1595" i="1" s="1"/>
  <c r="J1595" i="1" a="1"/>
  <c r="J1595" i="1" s="1"/>
  <c r="J1598" i="1" a="1"/>
  <c r="J1598" i="1" s="1"/>
  <c r="K1595" i="1" a="1"/>
  <c r="K1595" i="1" s="1"/>
  <c r="L1598" i="1" a="1"/>
  <c r="L1598" i="1" s="1"/>
  <c r="K1598" i="1" a="1"/>
  <c r="K1598" i="1" s="1"/>
  <c r="K1596" i="1" a="1"/>
  <c r="K1596" i="1" s="1"/>
  <c r="J1596" i="1" a="1"/>
  <c r="J1596" i="1" s="1"/>
  <c r="L1596" i="1" a="1"/>
  <c r="L1596" i="1" s="1"/>
  <c r="K1578" i="1" a="1"/>
  <c r="K1578" i="1" s="1"/>
  <c r="J1580" i="1" a="1"/>
  <c r="J1580" i="1" s="1"/>
  <c r="L1577" i="1" a="1"/>
  <c r="L1577" i="1" s="1"/>
  <c r="J1578" i="1" a="1"/>
  <c r="J1578" i="1" s="1"/>
  <c r="L1581" i="1" a="1"/>
  <c r="L1581" i="1" s="1"/>
  <c r="J1582" i="1" a="1"/>
  <c r="J1582" i="1" s="1"/>
  <c r="J1576" i="1" a="1"/>
  <c r="J1576" i="1" s="1"/>
  <c r="K1581" i="1" a="1"/>
  <c r="K1581" i="1" s="1"/>
  <c r="K1579" i="1" a="1"/>
  <c r="K1579" i="1" s="1"/>
  <c r="L1579" i="1" a="1"/>
  <c r="L1579" i="1" s="1"/>
  <c r="K1576" i="1" a="1"/>
  <c r="K1576" i="1" s="1"/>
  <c r="L1580" i="1" a="1"/>
  <c r="L1580" i="1" s="1"/>
  <c r="J1581" i="1" a="1"/>
  <c r="J1581" i="1" s="1"/>
  <c r="L1582" i="1" a="1"/>
  <c r="L1582" i="1" s="1"/>
  <c r="J1577" i="1" a="1"/>
  <c r="J1577" i="1" s="1"/>
  <c r="K1582" i="1" a="1"/>
  <c r="K1582" i="1" s="1"/>
  <c r="K1577" i="1" a="1"/>
  <c r="K1577" i="1" s="1"/>
  <c r="J1579" i="1" a="1"/>
  <c r="J1579" i="1" s="1"/>
  <c r="L1576" i="1" a="1"/>
  <c r="L1576" i="1" s="1"/>
  <c r="L1578" i="1" a="1"/>
  <c r="L1578" i="1" s="1"/>
  <c r="K1575" i="1" a="1"/>
  <c r="K1575" i="1" s="1"/>
  <c r="K1580" i="1" a="1"/>
  <c r="K1580" i="1" s="1"/>
  <c r="L1575" i="1" a="1"/>
  <c r="L1575" i="1" s="1"/>
  <c r="J1574" i="1" a="1"/>
  <c r="J1574" i="1" s="1"/>
  <c r="L1572" i="1" a="1"/>
  <c r="L1572" i="1" s="1"/>
  <c r="K1565" i="1" a="1"/>
  <c r="K1565" i="1" s="1"/>
  <c r="J1566" i="1" a="1"/>
  <c r="J1566" i="1" s="1"/>
  <c r="J1565" i="1" a="1"/>
  <c r="J1565" i="1" s="1"/>
  <c r="J1575" i="1" a="1"/>
  <c r="J1575" i="1" s="1"/>
  <c r="L1574" i="1" a="1"/>
  <c r="L1574" i="1" s="1"/>
  <c r="K1572" i="1" a="1"/>
  <c r="K1572" i="1" s="1"/>
  <c r="K1566" i="1" a="1"/>
  <c r="K1566" i="1" s="1"/>
  <c r="K1564" i="1" a="1"/>
  <c r="K1564" i="1" s="1"/>
  <c r="J1572" i="1" a="1"/>
  <c r="J1572" i="1" s="1"/>
  <c r="L1564" i="1" a="1"/>
  <c r="L1564" i="1" s="1"/>
  <c r="L1566" i="1" a="1"/>
  <c r="L1566" i="1" s="1"/>
  <c r="L1565" i="1" a="1"/>
  <c r="L1565" i="1" s="1"/>
  <c r="J1564" i="1" a="1"/>
  <c r="J1564" i="1" s="1"/>
  <c r="K1574" i="1" a="1"/>
  <c r="K1574" i="1" s="1"/>
  <c r="L1548" i="1" a="1"/>
  <c r="L1548" i="1" s="1"/>
  <c r="L1551" i="1" a="1"/>
  <c r="L1551" i="1" s="1"/>
  <c r="J1551" i="1" a="1"/>
  <c r="J1551" i="1" s="1"/>
  <c r="L1549" i="1" a="1"/>
  <c r="L1549" i="1" s="1"/>
  <c r="J1549" i="1" a="1"/>
  <c r="J1549" i="1" s="1"/>
  <c r="J1548" i="1" a="1"/>
  <c r="J1548" i="1" s="1"/>
  <c r="K1549" i="1" a="1"/>
  <c r="K1549" i="1" s="1"/>
  <c r="J1557" i="1" a="1"/>
  <c r="J1557" i="1" s="1"/>
  <c r="L1558" i="1" a="1"/>
  <c r="L1558" i="1" s="1"/>
  <c r="K1558" i="1" a="1"/>
  <c r="K1558" i="1" s="1"/>
  <c r="K1557" i="1" a="1"/>
  <c r="K1557" i="1" s="1"/>
  <c r="J1558" i="1" a="1"/>
  <c r="J1558" i="1" s="1"/>
  <c r="K1548" i="1" a="1"/>
  <c r="K1548" i="1" s="1"/>
  <c r="L1557" i="1" a="1"/>
  <c r="L1557" i="1" s="1"/>
  <c r="K1551" i="1" a="1"/>
  <c r="K1551" i="1" s="1"/>
  <c r="K1526" i="1" a="1"/>
  <c r="K1526" i="1" s="1"/>
  <c r="K1530" i="1" a="1"/>
  <c r="K1530" i="1" s="1"/>
  <c r="K1531" i="1" a="1"/>
  <c r="K1531" i="1" s="1"/>
  <c r="J1530" i="1" a="1"/>
  <c r="J1530" i="1" s="1"/>
  <c r="J1528" i="1" a="1"/>
  <c r="J1528" i="1" s="1"/>
  <c r="J1527" i="1" a="1"/>
  <c r="J1527" i="1" s="1"/>
  <c r="K1525" i="1" a="1"/>
  <c r="K1525" i="1" s="1"/>
  <c r="L1528" i="1" a="1"/>
  <c r="L1528" i="1" s="1"/>
  <c r="L1527" i="1" a="1"/>
  <c r="L1527" i="1" s="1"/>
  <c r="J1531" i="1" a="1"/>
  <c r="J1531" i="1" s="1"/>
  <c r="L1525" i="1" a="1"/>
  <c r="L1525" i="1" s="1"/>
  <c r="L1529" i="1" a="1"/>
  <c r="L1529" i="1" s="1"/>
  <c r="K1528" i="1" a="1"/>
  <c r="K1528" i="1" s="1"/>
  <c r="K1527" i="1" a="1"/>
  <c r="K1527" i="1" s="1"/>
  <c r="K1529" i="1" a="1"/>
  <c r="K1529" i="1" s="1"/>
  <c r="J1526" i="1" a="1"/>
  <c r="J1526" i="1" s="1"/>
  <c r="L1526" i="1" a="1"/>
  <c r="L1526" i="1" s="1"/>
  <c r="L1531" i="1" a="1"/>
  <c r="L1531" i="1" s="1"/>
  <c r="L1530" i="1" a="1"/>
  <c r="L1530" i="1" s="1"/>
  <c r="J1529" i="1" a="1"/>
  <c r="J1529" i="1" s="1"/>
  <c r="J1525" i="1" a="1"/>
  <c r="J1525" i="1" s="1"/>
  <c r="K1524" i="1" a="1"/>
  <c r="K1524" i="1" s="1"/>
  <c r="K1516" i="1" a="1"/>
  <c r="K1516" i="1" s="1"/>
  <c r="J1524" i="1" a="1"/>
  <c r="J1524" i="1" s="1"/>
  <c r="J1516" i="1" a="1"/>
  <c r="J1516" i="1" s="1"/>
  <c r="L1517" i="1" a="1"/>
  <c r="L1517" i="1" s="1"/>
  <c r="L1522" i="1" a="1"/>
  <c r="L1522" i="1" s="1"/>
  <c r="L1520" i="1" a="1"/>
  <c r="L1520" i="1" s="1"/>
  <c r="L1523" i="1" a="1"/>
  <c r="L1523" i="1" s="1"/>
  <c r="J1522" i="1" a="1"/>
  <c r="J1522" i="1" s="1"/>
  <c r="K1519" i="1" a="1"/>
  <c r="K1519" i="1" s="1"/>
  <c r="J1521" i="1" a="1"/>
  <c r="J1521" i="1" s="1"/>
  <c r="K1522" i="1" a="1"/>
  <c r="K1522" i="1" s="1"/>
  <c r="K1520" i="1" a="1"/>
  <c r="K1520" i="1" s="1"/>
  <c r="L1519" i="1" a="1"/>
  <c r="L1519" i="1" s="1"/>
  <c r="K1521" i="1" a="1"/>
  <c r="K1521" i="1" s="1"/>
  <c r="J1517" i="1" a="1"/>
  <c r="J1517" i="1" s="1"/>
  <c r="J1519" i="1" a="1"/>
  <c r="J1519" i="1" s="1"/>
  <c r="L1516" i="1" a="1"/>
  <c r="L1516" i="1" s="1"/>
  <c r="K1523" i="1" a="1"/>
  <c r="K1523" i="1" s="1"/>
  <c r="J1520" i="1" a="1"/>
  <c r="J1520" i="1" s="1"/>
  <c r="J1523" i="1" a="1"/>
  <c r="J1523" i="1" s="1"/>
  <c r="L1521" i="1" a="1"/>
  <c r="L1521" i="1" s="1"/>
  <c r="K1517" i="1" a="1"/>
  <c r="K1517" i="1" s="1"/>
  <c r="L1524" i="1" a="1"/>
  <c r="L1524" i="1" s="1"/>
  <c r="L1514" i="1" a="1"/>
  <c r="L1514" i="1" s="1"/>
  <c r="K1515" i="1" a="1"/>
  <c r="K1515" i="1" s="1"/>
  <c r="J1507" i="1" a="1"/>
  <c r="J1507" i="1" s="1"/>
  <c r="L1507" i="1" a="1"/>
  <c r="L1507" i="1" s="1"/>
  <c r="J1505" i="1" a="1"/>
  <c r="J1505" i="1" s="1"/>
  <c r="J1506" i="1" a="1"/>
  <c r="J1506" i="1" s="1"/>
  <c r="J1514" i="1" a="1"/>
  <c r="J1514" i="1" s="1"/>
  <c r="K1513" i="1" a="1"/>
  <c r="K1513" i="1" s="1"/>
  <c r="K1514" i="1" a="1"/>
  <c r="K1514" i="1" s="1"/>
  <c r="L1515" i="1" a="1"/>
  <c r="L1515" i="1" s="1"/>
  <c r="J1515" i="1" a="1"/>
  <c r="J1515" i="1" s="1"/>
  <c r="L1513" i="1" a="1"/>
  <c r="L1513" i="1" s="1"/>
  <c r="J1513" i="1" a="1"/>
  <c r="J1513" i="1" s="1"/>
  <c r="K1506" i="1" a="1"/>
  <c r="K1506" i="1" s="1"/>
  <c r="K1507" i="1" a="1"/>
  <c r="K1507" i="1" s="1"/>
  <c r="K1505" i="1" a="1"/>
  <c r="K1505" i="1" s="1"/>
  <c r="L1506" i="1" a="1"/>
  <c r="L1506" i="1" s="1"/>
  <c r="L1505" i="1" a="1"/>
  <c r="L1505" i="1" s="1"/>
  <c r="L1501" i="1" a="1"/>
  <c r="L1501" i="1" s="1"/>
  <c r="K1502" i="1" a="1"/>
  <c r="K1502" i="1" s="1"/>
  <c r="J1499" i="1" a="1"/>
  <c r="J1499" i="1" s="1"/>
  <c r="J1500" i="1" a="1"/>
  <c r="J1500" i="1" s="1"/>
  <c r="J1502" i="1" a="1"/>
  <c r="J1502" i="1" s="1"/>
  <c r="K1501" i="1" a="1"/>
  <c r="K1501" i="1" s="1"/>
  <c r="L1504" i="1" a="1"/>
  <c r="L1504" i="1" s="1"/>
  <c r="K1504" i="1" a="1"/>
  <c r="K1504" i="1" s="1"/>
  <c r="J1504" i="1" a="1"/>
  <c r="J1504" i="1" s="1"/>
  <c r="L1502" i="1" a="1"/>
  <c r="L1502" i="1" s="1"/>
  <c r="K1499" i="1" a="1"/>
  <c r="K1499" i="1" s="1"/>
  <c r="L1500" i="1" a="1"/>
  <c r="L1500" i="1" s="1"/>
  <c r="J1501" i="1" a="1"/>
  <c r="J1501" i="1" s="1"/>
  <c r="K1500" i="1" a="1"/>
  <c r="K1500" i="1" s="1"/>
  <c r="L1499" i="1" a="1"/>
  <c r="L1499" i="1" s="1"/>
  <c r="K1492" i="1" a="1"/>
  <c r="K1492" i="1" s="1"/>
  <c r="J1492" i="1" a="1"/>
  <c r="J1492" i="1" s="1"/>
  <c r="L1487" i="1" a="1"/>
  <c r="L1487" i="1" s="1"/>
  <c r="L1492" i="1" a="1"/>
  <c r="L1492" i="1" s="1"/>
  <c r="L1485" i="1" a="1"/>
  <c r="L1485" i="1" s="1"/>
  <c r="J1487" i="1" a="1"/>
  <c r="J1487" i="1" s="1"/>
  <c r="K1494" i="1" a="1"/>
  <c r="K1494" i="1" s="1"/>
  <c r="K1487" i="1" a="1"/>
  <c r="K1487" i="1" s="1"/>
  <c r="L1494" i="1" a="1"/>
  <c r="L1494" i="1" s="1"/>
  <c r="J1494" i="1" a="1"/>
  <c r="J1494" i="1" s="1"/>
  <c r="J1458" i="1" a="1"/>
  <c r="J1458" i="1" s="1"/>
  <c r="K1458" i="1" a="1"/>
  <c r="K1458" i="1" s="1"/>
  <c r="K1485" i="1" a="1"/>
  <c r="K1485" i="1" s="1"/>
  <c r="J1485" i="1" a="1"/>
  <c r="J1485" i="1" s="1"/>
  <c r="L1458" i="1" a="1"/>
  <c r="L1458" i="1" s="1"/>
  <c r="K1457" i="1" a="1"/>
  <c r="K1457" i="1" s="1"/>
  <c r="J1457" i="1" a="1"/>
  <c r="J1457" i="1" s="1"/>
  <c r="J1456" i="1" a="1"/>
  <c r="J1456" i="1" s="1"/>
  <c r="K1455" i="1" a="1"/>
  <c r="K1455" i="1" s="1"/>
  <c r="J1455" i="1" a="1"/>
  <c r="J1455" i="1" s="1"/>
  <c r="J1453" i="1" a="1"/>
  <c r="J1453" i="1" s="1"/>
  <c r="L1451" i="1" a="1"/>
  <c r="L1451" i="1" s="1"/>
  <c r="L1454" i="1" a="1"/>
  <c r="L1454" i="1" s="1"/>
  <c r="L1456" i="1" a="1"/>
  <c r="L1456" i="1" s="1"/>
  <c r="K1456" i="1" a="1"/>
  <c r="K1456" i="1" s="1"/>
  <c r="J1454" i="1" a="1"/>
  <c r="J1454" i="1" s="1"/>
  <c r="J1451" i="1" a="1"/>
  <c r="J1451" i="1" s="1"/>
  <c r="L1455" i="1" a="1"/>
  <c r="L1455" i="1" s="1"/>
  <c r="K1454" i="1" a="1"/>
  <c r="K1454" i="1" s="1"/>
  <c r="L1453" i="1" a="1"/>
  <c r="L1453" i="1" s="1"/>
  <c r="K1453" i="1" a="1"/>
  <c r="K1453" i="1" s="1"/>
  <c r="J1452" i="1" a="1"/>
  <c r="J1452" i="1" s="1"/>
  <c r="K1450" i="1" a="1"/>
  <c r="K1450" i="1" s="1"/>
  <c r="L1452" i="1" a="1"/>
  <c r="L1452" i="1" s="1"/>
  <c r="J1450" i="1" a="1"/>
  <c r="J1450" i="1" s="1"/>
  <c r="K1451" i="1" a="1"/>
  <c r="K1451" i="1" s="1"/>
  <c r="L1449" i="1" a="1"/>
  <c r="L1449" i="1" s="1"/>
  <c r="K1449" i="1" a="1"/>
  <c r="K1449" i="1" s="1"/>
  <c r="L1450" i="1" a="1"/>
  <c r="L1450" i="1" s="1"/>
  <c r="K1452" i="1" a="1"/>
  <c r="K1452" i="1" s="1"/>
  <c r="J1449" i="1" a="1"/>
  <c r="J1449" i="1" s="1"/>
  <c r="L1457" i="1" a="1"/>
  <c r="L1457" i="1" s="1"/>
  <c r="L1440" i="1" a="1"/>
  <c r="L1440" i="1" s="1"/>
  <c r="J1443" i="1" a="1"/>
  <c r="J1443" i="1" s="1"/>
  <c r="L1439" i="1" a="1"/>
  <c r="L1439" i="1" s="1"/>
  <c r="K1443" i="1" a="1"/>
  <c r="K1443" i="1" s="1"/>
  <c r="K1446" i="1" a="1"/>
  <c r="K1446" i="1" s="1"/>
  <c r="K1444" i="1" a="1"/>
  <c r="K1444" i="1" s="1"/>
  <c r="L1444" i="1" a="1"/>
  <c r="L1444" i="1" s="1"/>
  <c r="L1441" i="1" a="1"/>
  <c r="L1441" i="1" s="1"/>
  <c r="L1442" i="1" a="1"/>
  <c r="L1442" i="1" s="1"/>
  <c r="J1440" i="1" a="1"/>
  <c r="J1440" i="1" s="1"/>
  <c r="J1446" i="1" a="1"/>
  <c r="J1446" i="1" s="1"/>
  <c r="L1445" i="1" a="1"/>
  <c r="L1445" i="1" s="1"/>
  <c r="J1447" i="1" a="1"/>
  <c r="J1447" i="1" s="1"/>
  <c r="K1447" i="1" a="1"/>
  <c r="K1447" i="1" s="1"/>
  <c r="L1448" i="1" a="1"/>
  <c r="L1448" i="1" s="1"/>
  <c r="K1448" i="1" a="1"/>
  <c r="K1448" i="1" s="1"/>
  <c r="J1445" i="1" a="1"/>
  <c r="J1445" i="1" s="1"/>
  <c r="J1448" i="1" a="1"/>
  <c r="J1448" i="1" s="1"/>
  <c r="L1446" i="1" a="1"/>
  <c r="L1446" i="1" s="1"/>
  <c r="J1441" i="1" a="1"/>
  <c r="J1441" i="1" s="1"/>
  <c r="K1440" i="1" a="1"/>
  <c r="K1440" i="1" s="1"/>
  <c r="L1447" i="1" a="1"/>
  <c r="L1447" i="1" s="1"/>
  <c r="K1441" i="1" a="1"/>
  <c r="K1441" i="1" s="1"/>
  <c r="K1445" i="1" a="1"/>
  <c r="K1445" i="1" s="1"/>
  <c r="J1444" i="1" a="1"/>
  <c r="J1444" i="1" s="1"/>
  <c r="L1443" i="1" a="1"/>
  <c r="L1443" i="1" s="1"/>
  <c r="K1442" i="1" a="1"/>
  <c r="K1442" i="1" s="1"/>
  <c r="J1442" i="1" a="1"/>
  <c r="J1442" i="1" s="1"/>
  <c r="J1436" i="1" a="1"/>
  <c r="J1436" i="1" s="1"/>
  <c r="K1434" i="1" a="1"/>
  <c r="K1434" i="1" s="1"/>
  <c r="K1432" i="1" a="1"/>
  <c r="K1432" i="1" s="1"/>
  <c r="J1433" i="1" a="1"/>
  <c r="J1433" i="1" s="1"/>
  <c r="L1432" i="1" a="1"/>
  <c r="L1432" i="1" s="1"/>
  <c r="K1436" i="1" a="1"/>
  <c r="K1436" i="1" s="1"/>
  <c r="J1438" i="1" a="1"/>
  <c r="J1438" i="1" s="1"/>
  <c r="K1433" i="1" a="1"/>
  <c r="K1433" i="1" s="1"/>
  <c r="L1433" i="1" a="1"/>
  <c r="L1433" i="1" s="1"/>
  <c r="L1438" i="1" a="1"/>
  <c r="L1438" i="1" s="1"/>
  <c r="L1431" i="1" a="1"/>
  <c r="L1431" i="1" s="1"/>
  <c r="K1431" i="1" a="1"/>
  <c r="K1431" i="1" s="1"/>
  <c r="L1430" i="1" a="1"/>
  <c r="L1430" i="1" s="1"/>
  <c r="L1434" i="1" a="1"/>
  <c r="L1434" i="1" s="1"/>
  <c r="K1438" i="1" a="1"/>
  <c r="K1438" i="1" s="1"/>
  <c r="K1439" i="1" a="1"/>
  <c r="K1439" i="1" s="1"/>
  <c r="J1439" i="1" a="1"/>
  <c r="J1439" i="1" s="1"/>
  <c r="L1437" i="1" a="1"/>
  <c r="L1437" i="1" s="1"/>
  <c r="L1436" i="1" a="1"/>
  <c r="L1436" i="1" s="1"/>
  <c r="J1434" i="1" a="1"/>
  <c r="J1434" i="1" s="1"/>
  <c r="J1431" i="1" a="1"/>
  <c r="J1431" i="1" s="1"/>
  <c r="K1437" i="1" a="1"/>
  <c r="K1437" i="1" s="1"/>
  <c r="J1432" i="1" a="1"/>
  <c r="J1432" i="1" s="1"/>
  <c r="J1437" i="1" a="1"/>
  <c r="J1437" i="1" s="1"/>
  <c r="L1421" i="1" a="1"/>
  <c r="L1421" i="1" s="1"/>
  <c r="J1420" i="1" a="1"/>
  <c r="J1420" i="1" s="1"/>
  <c r="K1420" i="1" a="1"/>
  <c r="K1420" i="1" s="1"/>
  <c r="L1424" i="1" a="1"/>
  <c r="L1424" i="1" s="1"/>
  <c r="J1422" i="1" a="1"/>
  <c r="J1422" i="1" s="1"/>
  <c r="L1420" i="1" a="1"/>
  <c r="L1420" i="1" s="1"/>
  <c r="K1424" i="1" a="1"/>
  <c r="K1424" i="1" s="1"/>
  <c r="K1422" i="1" a="1"/>
  <c r="K1422" i="1" s="1"/>
  <c r="L1423" i="1" a="1"/>
  <c r="L1423" i="1" s="1"/>
  <c r="J1423" i="1" a="1"/>
  <c r="J1423" i="1" s="1"/>
  <c r="L1422" i="1" a="1"/>
  <c r="L1422" i="1" s="1"/>
  <c r="J1419" i="1" a="1"/>
  <c r="J1419" i="1" s="1"/>
  <c r="K1421" i="1" a="1"/>
  <c r="K1421" i="1" s="1"/>
  <c r="K1430" i="1" a="1"/>
  <c r="K1430" i="1" s="1"/>
  <c r="J1430" i="1" a="1"/>
  <c r="J1430" i="1" s="1"/>
  <c r="J1421" i="1" a="1"/>
  <c r="J1421" i="1" s="1"/>
  <c r="K1419" i="1" a="1"/>
  <c r="K1419" i="1" s="1"/>
  <c r="J1424" i="1" a="1"/>
  <c r="J1424" i="1" s="1"/>
  <c r="K1423" i="1" a="1"/>
  <c r="K1423" i="1" s="1"/>
  <c r="L1419" i="1" a="1"/>
  <c r="L1419" i="1" s="1"/>
  <c r="K2013" i="1" a="1"/>
  <c r="K2013" i="1" s="1"/>
  <c r="K2014" i="1" s="1" a="1"/>
  <c r="K2014" i="1" s="1"/>
  <c r="J2013" i="1" a="1"/>
  <c r="J2013" i="1" s="1"/>
  <c r="J2014" i="1" s="1" a="1"/>
  <c r="J2014" i="1" s="1"/>
  <c r="L2013" i="1" a="1"/>
  <c r="L2013" i="1" s="1"/>
  <c r="L2014" i="1" s="1" a="1"/>
  <c r="L2014" i="1" s="1"/>
  <c r="J2010" i="1" a="1"/>
  <c r="J2010" i="1" s="1"/>
  <c r="L2011" i="1" a="1"/>
  <c r="L2011" i="1" s="1"/>
  <c r="J2011" i="1" a="1"/>
  <c r="J2011" i="1" s="1"/>
  <c r="K2008" i="1" a="1"/>
  <c r="K2008" i="1" s="1"/>
  <c r="K2009" i="1" s="1" a="1"/>
  <c r="K2009" i="1" s="1"/>
  <c r="J2006" i="1" a="1"/>
  <c r="J2006" i="1" s="1"/>
  <c r="J2007" i="1" s="1" a="1"/>
  <c r="J2007" i="1" s="1"/>
  <c r="K2011" i="1" a="1"/>
  <c r="K2011" i="1" s="1"/>
  <c r="L2010" i="1" a="1"/>
  <c r="L2010" i="1" s="1"/>
  <c r="K2010" i="1" a="1"/>
  <c r="K2010" i="1" s="1"/>
  <c r="L2008" i="1" a="1"/>
  <c r="L2008" i="1" s="1"/>
  <c r="L2009" i="1" s="1" a="1"/>
  <c r="L2009" i="1" s="1"/>
  <c r="K2006" i="1" a="1"/>
  <c r="K2006" i="1" s="1"/>
  <c r="K2007" i="1" s="1" a="1"/>
  <c r="K2007" i="1" s="1"/>
  <c r="L2006" i="1" a="1"/>
  <c r="L2006" i="1" s="1"/>
  <c r="L2007" i="1" s="1" a="1"/>
  <c r="L2007" i="1" s="1"/>
  <c r="J2008" i="1" a="1"/>
  <c r="J2008" i="1" s="1"/>
  <c r="J2009" i="1" s="1" a="1"/>
  <c r="J2009" i="1" s="1"/>
  <c r="L2005" i="1" a="1"/>
  <c r="L2005" i="1" s="1"/>
  <c r="K2005" i="1" a="1"/>
  <c r="K2005" i="1" s="1"/>
  <c r="J2005" i="1" a="1"/>
  <c r="J2005" i="1" s="1"/>
  <c r="L2000" i="1" a="1"/>
  <c r="L2000" i="1" s="1"/>
  <c r="L2001" i="1" a="1"/>
  <c r="L2001" i="1" s="1"/>
  <c r="J1999" i="1" a="1"/>
  <c r="J1999" i="1" s="1"/>
  <c r="L2003" i="1" a="1"/>
  <c r="L2003" i="1" s="1"/>
  <c r="L2004" i="1" s="1" a="1"/>
  <c r="L2004" i="1" s="1"/>
  <c r="L1997" i="1" a="1"/>
  <c r="L1997" i="1" s="1"/>
  <c r="J1998" i="1" a="1"/>
  <c r="J1998" i="1" s="1"/>
  <c r="J2003" i="1" a="1"/>
  <c r="J2003" i="1" s="1"/>
  <c r="J2004" i="1" s="1" a="1"/>
  <c r="J2004" i="1" s="1"/>
  <c r="K2003" i="1" a="1"/>
  <c r="K2003" i="1" s="1"/>
  <c r="K2004" i="1" s="1" a="1"/>
  <c r="K2004" i="1" s="1"/>
  <c r="K1999" i="1" a="1"/>
  <c r="K1999" i="1" s="1"/>
  <c r="K1997" i="1" a="1"/>
  <c r="K1997" i="1" s="1"/>
  <c r="K1998" i="1" a="1"/>
  <c r="K1998" i="1" s="1"/>
  <c r="L1998" i="1" a="1"/>
  <c r="L1998" i="1" s="1"/>
  <c r="L1999" i="1" a="1"/>
  <c r="L1999" i="1" s="1"/>
  <c r="J2001" i="1" a="1"/>
  <c r="J2001" i="1" s="1"/>
  <c r="J2000" i="1" a="1"/>
  <c r="J2000" i="1" s="1"/>
  <c r="J1997" i="1" a="1"/>
  <c r="J1997" i="1" s="1"/>
  <c r="K2001" i="1" a="1"/>
  <c r="K2001" i="1" s="1"/>
  <c r="K2000" i="1" a="1"/>
  <c r="K2000" i="1" s="1"/>
  <c r="K1994" i="1" a="1"/>
  <c r="K1994" i="1" s="1"/>
  <c r="K1991" i="1" a="1"/>
  <c r="K1991" i="1" s="1"/>
  <c r="J1988" i="1" a="1"/>
  <c r="J1988" i="1" s="1"/>
  <c r="L1994" i="1" a="1"/>
  <c r="L1994" i="1" s="1"/>
  <c r="K1989" i="1" a="1"/>
  <c r="K1989" i="1" s="1"/>
  <c r="L1993" i="1" a="1"/>
  <c r="L1993" i="1" s="1"/>
  <c r="J1994" i="1" a="1"/>
  <c r="J1994" i="1" s="1"/>
  <c r="J1995" i="1" a="1"/>
  <c r="J1995" i="1" s="1"/>
  <c r="L1995" i="1" a="1"/>
  <c r="L1995" i="1" s="1"/>
  <c r="L1996" i="1" a="1"/>
  <c r="L1996" i="1" s="1"/>
  <c r="K1996" i="1" a="1"/>
  <c r="K1996" i="1" s="1"/>
  <c r="K1992" i="1" a="1"/>
  <c r="K1992" i="1" s="1"/>
  <c r="L1988" i="1" a="1"/>
  <c r="L1988" i="1" s="1"/>
  <c r="L1989" i="1" a="1"/>
  <c r="L1989" i="1" s="1"/>
  <c r="J1990" i="1" a="1"/>
  <c r="J1990" i="1" s="1"/>
  <c r="J1993" i="1" a="1"/>
  <c r="J1993" i="1" s="1"/>
  <c r="K1995" i="1" a="1"/>
  <c r="K1995" i="1" s="1"/>
  <c r="L1991" i="1" a="1"/>
  <c r="L1991" i="1" s="1"/>
  <c r="K1990" i="1" a="1"/>
  <c r="K1990" i="1" s="1"/>
  <c r="K1988" i="1" a="1"/>
  <c r="K1988" i="1" s="1"/>
  <c r="L1992" i="1" a="1"/>
  <c r="L1992" i="1" s="1"/>
  <c r="J1996" i="1" a="1"/>
  <c r="J1996" i="1" s="1"/>
  <c r="J1991" i="1" a="1"/>
  <c r="J1991" i="1" s="1"/>
  <c r="J1989" i="1" a="1"/>
  <c r="J1989" i="1" s="1"/>
  <c r="K1993" i="1" a="1"/>
  <c r="K1993" i="1" s="1"/>
  <c r="J1992" i="1" a="1"/>
  <c r="J1992" i="1" s="1"/>
  <c r="L1990" i="1" a="1"/>
  <c r="L1990" i="1" s="1"/>
  <c r="J1984" i="1" a="1"/>
  <c r="J1984" i="1" s="1"/>
  <c r="L1979" i="1" a="1"/>
  <c r="L1979" i="1" s="1"/>
  <c r="J1980" i="1" a="1"/>
  <c r="J1980" i="1" s="1"/>
  <c r="J1985" i="1" a="1"/>
  <c r="J1985" i="1" s="1"/>
  <c r="L1982" i="1" a="1"/>
  <c r="L1982" i="1" s="1"/>
  <c r="K1981" i="1" a="1"/>
  <c r="K1981" i="1" s="1"/>
  <c r="L1987" i="1" a="1"/>
  <c r="L1987" i="1" s="1"/>
  <c r="L1983" i="1" a="1"/>
  <c r="L1983" i="1" s="1"/>
  <c r="J1982" i="1" a="1"/>
  <c r="J1982" i="1" s="1"/>
  <c r="K1979" i="1" a="1"/>
  <c r="K1979" i="1" s="1"/>
  <c r="K1987" i="1" a="1"/>
  <c r="K1987" i="1" s="1"/>
  <c r="J1987" i="1" a="1"/>
  <c r="J1987" i="1" s="1"/>
  <c r="J1986" i="1" a="1"/>
  <c r="J1986" i="1" s="1"/>
  <c r="K1983" i="1" a="1"/>
  <c r="K1983" i="1" s="1"/>
  <c r="K1980" i="1" a="1"/>
  <c r="K1980" i="1" s="1"/>
  <c r="L1986" i="1" a="1"/>
  <c r="L1986" i="1" s="1"/>
  <c r="L1981" i="1" a="1"/>
  <c r="L1981" i="1" s="1"/>
  <c r="K1984" i="1" a="1"/>
  <c r="K1984" i="1" s="1"/>
  <c r="L1985" i="1" a="1"/>
  <c r="L1985" i="1" s="1"/>
  <c r="J1983" i="1" a="1"/>
  <c r="J1983" i="1" s="1"/>
  <c r="L1984" i="1" a="1"/>
  <c r="L1984" i="1" s="1"/>
  <c r="K1982" i="1" a="1"/>
  <c r="K1982" i="1" s="1"/>
  <c r="L1980" i="1" a="1"/>
  <c r="L1980" i="1" s="1"/>
  <c r="J1979" i="1" a="1"/>
  <c r="J1979" i="1" s="1"/>
  <c r="K1986" i="1" a="1"/>
  <c r="K1986" i="1" s="1"/>
  <c r="K1985" i="1" a="1"/>
  <c r="K1985" i="1" s="1"/>
  <c r="J1981" i="1" a="1"/>
  <c r="J1981" i="1" s="1"/>
  <c r="J1974" i="1" a="1"/>
  <c r="J1974" i="1" s="1"/>
  <c r="K1977" i="1" a="1"/>
  <c r="K1977" i="1" s="1"/>
  <c r="J1977" i="1" a="1"/>
  <c r="J1977" i="1" s="1"/>
  <c r="K1972" i="1" a="1"/>
  <c r="K1972" i="1" s="1"/>
  <c r="K1971" i="1" a="1"/>
  <c r="K1971" i="1" s="1"/>
  <c r="L1973" i="1" a="1"/>
  <c r="L1973" i="1" s="1"/>
  <c r="L1974" i="1" a="1"/>
  <c r="L1974" i="1" s="1"/>
  <c r="K1974" i="1" a="1"/>
  <c r="K1974" i="1" s="1"/>
  <c r="K1973" i="1" a="1"/>
  <c r="K1973" i="1" s="1"/>
  <c r="J1972" i="1" a="1"/>
  <c r="J1972" i="1" s="1"/>
  <c r="L1971" i="1" a="1"/>
  <c r="L1971" i="1" s="1"/>
  <c r="J1970" i="1" a="1"/>
  <c r="J1970" i="1" s="1"/>
  <c r="L1976" i="1" a="1"/>
  <c r="L1976" i="1" s="1"/>
  <c r="L1977" i="1" a="1"/>
  <c r="L1977" i="1" s="1"/>
  <c r="J1971" i="1" a="1"/>
  <c r="J1971" i="1" s="1"/>
  <c r="K1976" i="1" a="1"/>
  <c r="K1976" i="1" s="1"/>
  <c r="J1976" i="1" a="1"/>
  <c r="J1976" i="1" s="1"/>
  <c r="K1975" i="1" a="1"/>
  <c r="K1975" i="1" s="1"/>
  <c r="L1970" i="1" a="1"/>
  <c r="L1970" i="1" s="1"/>
  <c r="K1970" i="1" a="1"/>
  <c r="K1970" i="1" s="1"/>
  <c r="L1972" i="1" a="1"/>
  <c r="L1972" i="1" s="1"/>
  <c r="J1973" i="1" a="1"/>
  <c r="J1973" i="1" s="1"/>
  <c r="L1975" i="1" a="1"/>
  <c r="L1975" i="1" s="1"/>
  <c r="J1975" i="1" a="1"/>
  <c r="J1975" i="1" s="1"/>
  <c r="J1968" i="1" a="1"/>
  <c r="J1968" i="1" s="1"/>
  <c r="K1964" i="1" a="1"/>
  <c r="K1964" i="1" s="1"/>
  <c r="K1969" i="1" a="1"/>
  <c r="K1969" i="1" s="1"/>
  <c r="K1963" i="1" a="1"/>
  <c r="K1963" i="1" s="1"/>
  <c r="L1964" i="1" a="1"/>
  <c r="L1964" i="1" s="1"/>
  <c r="L1961" i="1" a="1"/>
  <c r="L1961" i="1" s="1"/>
  <c r="J1961" i="1" a="1"/>
  <c r="J1961" i="1" s="1"/>
  <c r="K1961" i="1" a="1"/>
  <c r="K1961" i="1" s="1"/>
  <c r="L1960" i="1" a="1"/>
  <c r="L1960" i="1" s="1"/>
  <c r="J1969" i="1" a="1"/>
  <c r="J1969" i="1" s="1"/>
  <c r="K1965" i="1" a="1"/>
  <c r="K1965" i="1" s="1"/>
  <c r="J1963" i="1" a="1"/>
  <c r="J1963" i="1" s="1"/>
  <c r="J1965" i="1" a="1"/>
  <c r="J1965" i="1" s="1"/>
  <c r="K1966" i="1" a="1"/>
  <c r="K1966" i="1" s="1"/>
  <c r="L1963" i="1" a="1"/>
  <c r="L1963" i="1" s="1"/>
  <c r="L1968" i="1" a="1"/>
  <c r="L1968" i="1" s="1"/>
  <c r="K1968" i="1" a="1"/>
  <c r="K1968" i="1" s="1"/>
  <c r="L1967" i="1" a="1"/>
  <c r="L1967" i="1" s="1"/>
  <c r="L1962" i="1" a="1"/>
  <c r="L1962" i="1" s="1"/>
  <c r="L1966" i="1" a="1"/>
  <c r="L1966" i="1" s="1"/>
  <c r="K1967" i="1" a="1"/>
  <c r="K1967" i="1" s="1"/>
  <c r="J1966" i="1" a="1"/>
  <c r="J1966" i="1" s="1"/>
  <c r="J1967" i="1" a="1"/>
  <c r="J1967" i="1" s="1"/>
  <c r="J1964" i="1" a="1"/>
  <c r="J1964" i="1" s="1"/>
  <c r="L1965" i="1" a="1"/>
  <c r="L1965" i="1" s="1"/>
  <c r="K1962" i="1" a="1"/>
  <c r="K1962" i="1" s="1"/>
  <c r="J1962" i="1" a="1"/>
  <c r="J1962" i="1" s="1"/>
  <c r="L1969" i="1" a="1"/>
  <c r="L1969" i="1" s="1"/>
  <c r="K1959" i="1" a="1"/>
  <c r="K1959" i="1" s="1"/>
  <c r="L1953" i="1" a="1"/>
  <c r="L1953" i="1" s="1"/>
  <c r="L1959" i="1" a="1"/>
  <c r="L1959" i="1" s="1"/>
  <c r="J1959" i="1" a="1"/>
  <c r="J1959" i="1" s="1"/>
  <c r="L1957" i="1" a="1"/>
  <c r="L1957" i="1" s="1"/>
  <c r="K1952" i="1" a="1"/>
  <c r="K1952" i="1" s="1"/>
  <c r="J1955" i="1" a="1"/>
  <c r="J1955" i="1" s="1"/>
  <c r="J1952" i="1" a="1"/>
  <c r="J1952" i="1" s="1"/>
  <c r="K1958" i="1" a="1"/>
  <c r="K1958" i="1" s="1"/>
  <c r="K1957" i="1" a="1"/>
  <c r="K1957" i="1" s="1"/>
  <c r="J1957" i="1" a="1"/>
  <c r="J1957" i="1" s="1"/>
  <c r="K1951" i="1" a="1"/>
  <c r="K1951" i="1" s="1"/>
  <c r="L1956" i="1" a="1"/>
  <c r="L1956" i="1" s="1"/>
  <c r="K1956" i="1" a="1"/>
  <c r="K1956" i="1" s="1"/>
  <c r="J1951" i="1" a="1"/>
  <c r="J1951" i="1" s="1"/>
  <c r="K1955" i="1" a="1"/>
  <c r="K1955" i="1" s="1"/>
  <c r="L1958" i="1" a="1"/>
  <c r="L1958" i="1" s="1"/>
  <c r="J1956" i="1" a="1"/>
  <c r="J1956" i="1" s="1"/>
  <c r="J1953" i="1" a="1"/>
  <c r="J1953" i="1" s="1"/>
  <c r="J1958" i="1" a="1"/>
  <c r="J1958" i="1" s="1"/>
  <c r="L1955" i="1" a="1"/>
  <c r="L1955" i="1" s="1"/>
  <c r="L1952" i="1" a="1"/>
  <c r="L1952" i="1" s="1"/>
  <c r="L1951" i="1" a="1"/>
  <c r="L1951" i="1" s="1"/>
  <c r="K1953" i="1" a="1"/>
  <c r="K1953" i="1" s="1"/>
  <c r="K1960" i="1" a="1"/>
  <c r="K1960" i="1" s="1"/>
  <c r="J1960" i="1" a="1"/>
  <c r="J1960" i="1" s="1"/>
  <c r="J1950" i="1" a="1"/>
  <c r="J1950" i="1" s="1"/>
  <c r="J1946" i="1" a="1"/>
  <c r="J1946" i="1" s="1"/>
  <c r="K1945" i="1" a="1"/>
  <c r="K1945" i="1" s="1"/>
  <c r="K1944" i="1" a="1"/>
  <c r="K1944" i="1" s="1"/>
  <c r="J1944" i="1" a="1"/>
  <c r="J1944" i="1" s="1"/>
  <c r="L1947" i="1" a="1"/>
  <c r="L1947" i="1" s="1"/>
  <c r="L1949" i="1" a="1"/>
  <c r="L1949" i="1" s="1"/>
  <c r="L1948" i="1" a="1"/>
  <c r="L1948" i="1" s="1"/>
  <c r="J1949" i="1" a="1"/>
  <c r="J1949" i="1" s="1"/>
  <c r="J1947" i="1" a="1"/>
  <c r="J1947" i="1" s="1"/>
  <c r="K1942" i="1" a="1"/>
  <c r="K1942" i="1" s="1"/>
  <c r="J1943" i="1" a="1"/>
  <c r="J1943" i="1" s="1"/>
  <c r="J1948" i="1" a="1"/>
  <c r="J1948" i="1" s="1"/>
  <c r="L1942" i="1" a="1"/>
  <c r="L1942" i="1" s="1"/>
  <c r="J1945" i="1" a="1"/>
  <c r="J1945" i="1" s="1"/>
  <c r="K1949" i="1" a="1"/>
  <c r="K1949" i="1" s="1"/>
  <c r="K1948" i="1" a="1"/>
  <c r="K1948" i="1" s="1"/>
  <c r="K1947" i="1" a="1"/>
  <c r="K1947" i="1" s="1"/>
  <c r="K1946" i="1" a="1"/>
  <c r="K1946" i="1" s="1"/>
  <c r="L1945" i="1" a="1"/>
  <c r="L1945" i="1" s="1"/>
  <c r="L1944" i="1" a="1"/>
  <c r="L1944" i="1" s="1"/>
  <c r="L1943" i="1" a="1"/>
  <c r="L1943" i="1" s="1"/>
  <c r="K1943" i="1" a="1"/>
  <c r="K1943" i="1" s="1"/>
  <c r="L1950" i="1" a="1"/>
  <c r="L1950" i="1" s="1"/>
  <c r="K1950" i="1" a="1"/>
  <c r="K1950" i="1" s="1"/>
  <c r="L1946" i="1" a="1"/>
  <c r="L1946" i="1" s="1"/>
  <c r="J1942" i="1" a="1"/>
  <c r="J1942" i="1" s="1"/>
  <c r="L1938" i="1" a="1"/>
  <c r="L1938" i="1" s="1"/>
  <c r="L1936" i="1" a="1"/>
  <c r="L1936" i="1" s="1"/>
  <c r="J1938" i="1" a="1"/>
  <c r="J1938" i="1" s="1"/>
  <c r="K1936" i="1" a="1"/>
  <c r="K1936" i="1" s="1"/>
  <c r="J1933" i="1" a="1"/>
  <c r="J1933" i="1" s="1"/>
  <c r="K1934" i="1" a="1"/>
  <c r="K1934" i="1" s="1"/>
  <c r="K1935" i="1" a="1"/>
  <c r="K1935" i="1" s="1"/>
  <c r="L1941" i="1" a="1"/>
  <c r="L1941" i="1" s="1"/>
  <c r="K1941" i="1" a="1"/>
  <c r="K1941" i="1" s="1"/>
  <c r="K1937" i="1" a="1"/>
  <c r="K1937" i="1" s="1"/>
  <c r="K1933" i="1" a="1"/>
  <c r="K1933" i="1" s="1"/>
  <c r="K1940" i="1" a="1"/>
  <c r="K1940" i="1" s="1"/>
  <c r="J1934" i="1" a="1"/>
  <c r="J1934" i="1" s="1"/>
  <c r="J1935" i="1" a="1"/>
  <c r="J1935" i="1" s="1"/>
  <c r="J1937" i="1" a="1"/>
  <c r="J1937" i="1" s="1"/>
  <c r="L1935" i="1" a="1"/>
  <c r="L1935" i="1" s="1"/>
  <c r="J1941" i="1" a="1"/>
  <c r="J1941" i="1" s="1"/>
  <c r="L1940" i="1" a="1"/>
  <c r="L1940" i="1" s="1"/>
  <c r="L1933" i="1" a="1"/>
  <c r="L1933" i="1" s="1"/>
  <c r="J1940" i="1" a="1"/>
  <c r="J1940" i="1" s="1"/>
  <c r="L1939" i="1" a="1"/>
  <c r="L1939" i="1" s="1"/>
  <c r="L1934" i="1" a="1"/>
  <c r="L1934" i="1" s="1"/>
  <c r="J1939" i="1" a="1"/>
  <c r="J1939" i="1" s="1"/>
  <c r="L1937" i="1" a="1"/>
  <c r="L1937" i="1" s="1"/>
  <c r="J1936" i="1" a="1"/>
  <c r="J1936" i="1" s="1"/>
  <c r="K1939" i="1" a="1"/>
  <c r="K1939" i="1" s="1"/>
  <c r="K1938" i="1" a="1"/>
  <c r="K1938" i="1" s="1"/>
  <c r="J1932" i="1" a="1"/>
  <c r="J1932" i="1" s="1"/>
  <c r="K1929" i="1" a="1"/>
  <c r="K1929" i="1" s="1"/>
  <c r="L1931" i="1" a="1"/>
  <c r="L1931" i="1" s="1"/>
  <c r="J1928" i="1" a="1"/>
  <c r="J1928" i="1" s="1"/>
  <c r="K1931" i="1" a="1"/>
  <c r="K1931" i="1" s="1"/>
  <c r="K1924" i="1" a="1"/>
  <c r="K1924" i="1" s="1"/>
  <c r="K1930" i="1" a="1"/>
  <c r="K1930" i="1" s="1"/>
  <c r="J1931" i="1" a="1"/>
  <c r="J1931" i="1" s="1"/>
  <c r="J1926" i="1" a="1"/>
  <c r="J1926" i="1" s="1"/>
  <c r="L1927" i="1" a="1"/>
  <c r="L1927" i="1" s="1"/>
  <c r="J1927" i="1" a="1"/>
  <c r="J1927" i="1" s="1"/>
  <c r="J1930" i="1" a="1"/>
  <c r="J1930" i="1" s="1"/>
  <c r="J1929" i="1" a="1"/>
  <c r="J1929" i="1" s="1"/>
  <c r="K1925" i="1" a="1"/>
  <c r="K1925" i="1" s="1"/>
  <c r="K1928" i="1" a="1"/>
  <c r="K1928" i="1" s="1"/>
  <c r="J1925" i="1" a="1"/>
  <c r="J1925" i="1" s="1"/>
  <c r="L1930" i="1" a="1"/>
  <c r="L1930" i="1" s="1"/>
  <c r="L1925" i="1" a="1"/>
  <c r="L1925" i="1" s="1"/>
  <c r="K1926" i="1" a="1"/>
  <c r="K1926" i="1" s="1"/>
  <c r="L1928" i="1" a="1"/>
  <c r="L1928" i="1" s="1"/>
  <c r="L1924" i="1" a="1"/>
  <c r="L1924" i="1" s="1"/>
  <c r="K1927" i="1" a="1"/>
  <c r="K1927" i="1" s="1"/>
  <c r="K1932" i="1" a="1"/>
  <c r="K1932" i="1" s="1"/>
  <c r="L1929" i="1" a="1"/>
  <c r="L1929" i="1" s="1"/>
  <c r="L1926" i="1" a="1"/>
  <c r="L1926" i="1" s="1"/>
  <c r="J1924" i="1" a="1"/>
  <c r="J1924" i="1" s="1"/>
  <c r="L1932" i="1" a="1"/>
  <c r="L1932" i="1" s="1"/>
  <c r="L1919" i="1" a="1"/>
  <c r="L1919" i="1" s="1"/>
  <c r="K1917" i="1" a="1"/>
  <c r="K1917" i="1" s="1"/>
  <c r="J1917" i="1" a="1"/>
  <c r="J1917" i="1" s="1"/>
  <c r="J1921" i="1" a="1"/>
  <c r="J1921" i="1" s="1"/>
  <c r="L1918" i="1" a="1"/>
  <c r="L1918" i="1" s="1"/>
  <c r="K1918" i="1" a="1"/>
  <c r="K1918" i="1" s="1"/>
  <c r="K1921" i="1" a="1"/>
  <c r="K1921" i="1" s="1"/>
  <c r="K1919" i="1" a="1"/>
  <c r="K1919" i="1" s="1"/>
  <c r="J1922" i="1" a="1"/>
  <c r="J1922" i="1" s="1"/>
  <c r="L1921" i="1" a="1"/>
  <c r="L1921" i="1" s="1"/>
  <c r="K1920" i="1" a="1"/>
  <c r="K1920" i="1" s="1"/>
  <c r="L1920" i="1" a="1"/>
  <c r="L1920" i="1" s="1"/>
  <c r="J1919" i="1" a="1"/>
  <c r="J1919" i="1" s="1"/>
  <c r="L1923" i="1" a="1"/>
  <c r="L1923" i="1" s="1"/>
  <c r="K1923" i="1" a="1"/>
  <c r="K1923" i="1" s="1"/>
  <c r="J1923" i="1" a="1"/>
  <c r="J1923" i="1" s="1"/>
  <c r="K1922" i="1" a="1"/>
  <c r="K1922" i="1" s="1"/>
  <c r="L1922" i="1" a="1"/>
  <c r="L1922" i="1" s="1"/>
  <c r="J1920" i="1" a="1"/>
  <c r="J1920" i="1" s="1"/>
  <c r="L1917" i="1" a="1"/>
  <c r="L1917" i="1" s="1"/>
  <c r="J1918" i="1" a="1"/>
  <c r="J1918" i="1" s="1"/>
  <c r="K1916" i="1" a="1"/>
  <c r="K1916" i="1" s="1"/>
  <c r="L1908" i="1" a="1"/>
  <c r="L1908" i="1" s="1"/>
  <c r="J1913" i="1" a="1"/>
  <c r="J1913" i="1" s="1"/>
  <c r="J1912" i="1" a="1"/>
  <c r="J1912" i="1" s="1"/>
  <c r="J1910" i="1" a="1"/>
  <c r="J1910" i="1" s="1"/>
  <c r="J1916" i="1" a="1"/>
  <c r="J1916" i="1" s="1"/>
  <c r="K1908" i="1" a="1"/>
  <c r="K1908" i="1" s="1"/>
  <c r="L1915" i="1" a="1"/>
  <c r="L1915" i="1" s="1"/>
  <c r="K1915" i="1" a="1"/>
  <c r="K1915" i="1" s="1"/>
  <c r="J1915" i="1" a="1"/>
  <c r="J1915" i="1" s="1"/>
  <c r="K1909" i="1" a="1"/>
  <c r="K1909" i="1" s="1"/>
  <c r="L1909" i="1" a="1"/>
  <c r="L1909" i="1" s="1"/>
  <c r="K1911" i="1" a="1"/>
  <c r="K1911" i="1" s="1"/>
  <c r="L1914" i="1" a="1"/>
  <c r="L1914" i="1" s="1"/>
  <c r="J1914" i="1" a="1"/>
  <c r="J1914" i="1" s="1"/>
  <c r="K1913" i="1" a="1"/>
  <c r="K1913" i="1" s="1"/>
  <c r="K1912" i="1" a="1"/>
  <c r="K1912" i="1" s="1"/>
  <c r="L1911" i="1" a="1"/>
  <c r="L1911" i="1" s="1"/>
  <c r="L1912" i="1" a="1"/>
  <c r="L1912" i="1" s="1"/>
  <c r="J1908" i="1" a="1"/>
  <c r="J1908" i="1" s="1"/>
  <c r="L1910" i="1" a="1"/>
  <c r="L1910" i="1" s="1"/>
  <c r="K1914" i="1" a="1"/>
  <c r="K1914" i="1" s="1"/>
  <c r="J1909" i="1" a="1"/>
  <c r="J1909" i="1" s="1"/>
  <c r="K1910" i="1" a="1"/>
  <c r="K1910" i="1" s="1"/>
  <c r="J1911" i="1" a="1"/>
  <c r="J1911" i="1" s="1"/>
  <c r="L1916" i="1" a="1"/>
  <c r="L1916" i="1" s="1"/>
  <c r="L1913" i="1" a="1"/>
  <c r="L1913" i="1" s="1"/>
  <c r="J1904" i="1" a="1"/>
  <c r="J1904" i="1" s="1"/>
  <c r="J1905" i="1" a="1"/>
  <c r="J1905" i="1" s="1"/>
  <c r="K1905" i="1" a="1"/>
  <c r="K1905" i="1" s="1"/>
  <c r="J1906" i="1" a="1"/>
  <c r="J1906" i="1" s="1"/>
  <c r="L1905" i="1" a="1"/>
  <c r="L1905" i="1" s="1"/>
  <c r="K1904" i="1" a="1"/>
  <c r="K1904" i="1" s="1"/>
  <c r="L1904" i="1" a="1"/>
  <c r="L1904" i="1" s="1"/>
  <c r="L1907" i="1" a="1"/>
  <c r="L1907" i="1" s="1"/>
  <c r="K1907" i="1" a="1"/>
  <c r="K1907" i="1" s="1"/>
  <c r="L1906" i="1" a="1"/>
  <c r="L1906" i="1" s="1"/>
  <c r="K1906" i="1" a="1"/>
  <c r="K1906" i="1" s="1"/>
  <c r="J1907" i="1" a="1"/>
  <c r="J1907" i="1" s="1"/>
  <c r="J2174" i="1" a="1"/>
  <c r="J2174" i="1" s="1"/>
  <c r="L2172" i="1" a="1"/>
  <c r="L2172" i="1" s="1"/>
  <c r="J2173" i="1" a="1"/>
  <c r="J2173" i="1" s="1"/>
  <c r="K2171" i="1" a="1"/>
  <c r="K2171" i="1" s="1"/>
  <c r="L2175" i="1" a="1"/>
  <c r="L2175" i="1" s="1"/>
  <c r="L2173" i="1" a="1"/>
  <c r="L2173" i="1" s="1"/>
  <c r="J2169" i="1" a="1"/>
  <c r="J2169" i="1" s="1"/>
  <c r="L2170" i="1" a="1"/>
  <c r="L2170" i="1" s="1"/>
  <c r="K2175" i="1" a="1"/>
  <c r="K2175" i="1" s="1"/>
  <c r="L2174" i="1" a="1"/>
  <c r="L2174" i="1" s="1"/>
  <c r="K2174" i="1" a="1"/>
  <c r="K2174" i="1" s="1"/>
  <c r="L2169" i="1" a="1"/>
  <c r="L2169" i="1" s="1"/>
  <c r="J2175" i="1" a="1"/>
  <c r="J2175" i="1" s="1"/>
  <c r="K2169" i="1" a="1"/>
  <c r="K2169" i="1" s="1"/>
  <c r="K2170" i="1" a="1"/>
  <c r="K2170" i="1" s="1"/>
  <c r="K2173" i="1" a="1"/>
  <c r="K2173" i="1" s="1"/>
  <c r="J2172" i="1" a="1"/>
  <c r="J2172" i="1" s="1"/>
  <c r="J2171" i="1" a="1"/>
  <c r="J2171" i="1" s="1"/>
  <c r="J2170" i="1" a="1"/>
  <c r="J2170" i="1" s="1"/>
  <c r="L2171" i="1" a="1"/>
  <c r="L2171" i="1" s="1"/>
  <c r="L2176" i="1" a="1"/>
  <c r="L2176" i="1" s="1"/>
  <c r="K2176" i="1" a="1"/>
  <c r="K2176" i="1" s="1"/>
  <c r="J2176" i="1" a="1"/>
  <c r="J2176" i="1" s="1"/>
  <c r="K2172" i="1" a="1"/>
  <c r="K2172" i="1" s="1"/>
  <c r="L2168" i="1" a="1"/>
  <c r="L2168" i="1" s="1"/>
  <c r="K2167" i="1" a="1"/>
  <c r="K2167" i="1" s="1"/>
  <c r="K2166" i="1" a="1"/>
  <c r="K2166" i="1" s="1"/>
  <c r="J2168" i="1" a="1"/>
  <c r="J2168" i="1" s="1"/>
  <c r="K2168" i="1" a="1"/>
  <c r="K2168" i="1" s="1"/>
  <c r="L2167" i="1" a="1"/>
  <c r="L2167" i="1" s="1"/>
  <c r="J2167" i="1" a="1"/>
  <c r="J2167" i="1" s="1"/>
  <c r="L2166" i="1" a="1"/>
  <c r="L2166" i="1" s="1"/>
  <c r="J2166" i="1" a="1"/>
  <c r="J2166" i="1" s="1"/>
  <c r="L2164" i="1" a="1"/>
  <c r="L2164" i="1" s="1"/>
  <c r="K2164" i="1" a="1"/>
  <c r="K2164" i="1" s="1"/>
  <c r="L2159" i="1" a="1"/>
  <c r="L2159" i="1" s="1"/>
  <c r="L2163" i="1" a="1"/>
  <c r="L2163" i="1" s="1"/>
  <c r="K2163" i="1" a="1"/>
  <c r="K2163" i="1" s="1"/>
  <c r="K2160" i="1" a="1"/>
  <c r="K2160" i="1" s="1"/>
  <c r="L2162" i="1" a="1"/>
  <c r="L2162" i="1" s="1"/>
  <c r="K2162" i="1" a="1"/>
  <c r="K2162" i="1" s="1"/>
  <c r="K2161" i="1" a="1"/>
  <c r="K2161" i="1" s="1"/>
  <c r="J2161" i="1" a="1"/>
  <c r="J2161" i="1" s="1"/>
  <c r="L2160" i="1" a="1"/>
  <c r="L2160" i="1" s="1"/>
  <c r="J2160" i="1" a="1"/>
  <c r="J2160" i="1" s="1"/>
  <c r="J2164" i="1" a="1"/>
  <c r="J2164" i="1" s="1"/>
  <c r="J2163" i="1" a="1"/>
  <c r="J2163" i="1" s="1"/>
  <c r="L2161" i="1" a="1"/>
  <c r="L2161" i="1" s="1"/>
  <c r="J2162" i="1" a="1"/>
  <c r="J2162" i="1" s="1"/>
  <c r="L2156" i="1" a="1"/>
  <c r="L2156" i="1" s="1"/>
  <c r="L2154" i="1" a="1"/>
  <c r="L2154" i="1" s="1"/>
  <c r="J2159" i="1" a="1"/>
  <c r="J2159" i="1" s="1"/>
  <c r="J2157" i="1" a="1"/>
  <c r="J2157" i="1" s="1"/>
  <c r="L2152" i="1" a="1"/>
  <c r="L2152" i="1" s="1"/>
  <c r="J2152" i="1" a="1"/>
  <c r="J2152" i="1" s="1"/>
  <c r="J2158" i="1" a="1"/>
  <c r="J2158" i="1" s="1"/>
  <c r="K2157" i="1" a="1"/>
  <c r="K2157" i="1" s="1"/>
  <c r="J2156" i="1" a="1"/>
  <c r="J2156" i="1" s="1"/>
  <c r="K2155" i="1" a="1"/>
  <c r="K2155" i="1" s="1"/>
  <c r="K2159" i="1" a="1"/>
  <c r="K2159" i="1" s="1"/>
  <c r="L2155" i="1" a="1"/>
  <c r="L2155" i="1" s="1"/>
  <c r="L2157" i="1" a="1"/>
  <c r="L2157" i="1" s="1"/>
  <c r="K2154" i="1" a="1"/>
  <c r="K2154" i="1" s="1"/>
  <c r="K2156" i="1" a="1"/>
  <c r="K2156" i="1" s="1"/>
  <c r="J2154" i="1" a="1"/>
  <c r="J2154" i="1" s="1"/>
  <c r="L2158" i="1" a="1"/>
  <c r="L2158" i="1" s="1"/>
  <c r="K2158" i="1" a="1"/>
  <c r="K2158" i="1" s="1"/>
  <c r="J2153" i="1" a="1"/>
  <c r="J2153" i="1" s="1"/>
  <c r="J2155" i="1" a="1"/>
  <c r="J2155" i="1" s="1"/>
  <c r="L2153" i="1" a="1"/>
  <c r="L2153" i="1" s="1"/>
  <c r="K2153" i="1" a="1"/>
  <c r="K2153" i="1" s="1"/>
  <c r="K2152" i="1" a="1"/>
  <c r="K2152" i="1" s="1"/>
  <c r="K2149" i="1" a="1"/>
  <c r="K2149" i="1" s="1"/>
  <c r="L2148" i="1" a="1"/>
  <c r="L2148" i="1" s="1"/>
  <c r="K2146" i="1" a="1"/>
  <c r="K2146" i="1" s="1"/>
  <c r="J2146" i="1" a="1"/>
  <c r="J2146" i="1" s="1"/>
  <c r="L2145" i="1" a="1"/>
  <c r="L2145" i="1" s="1"/>
  <c r="K2145" i="1" a="1"/>
  <c r="K2145" i="1" s="1"/>
  <c r="K2148" i="1" a="1"/>
  <c r="K2148" i="1" s="1"/>
  <c r="J2149" i="1" a="1"/>
  <c r="J2149" i="1" s="1"/>
  <c r="J2148" i="1" a="1"/>
  <c r="J2148" i="1" s="1"/>
  <c r="L2150" i="1" a="1"/>
  <c r="L2150" i="1" s="1"/>
  <c r="K2150" i="1" a="1"/>
  <c r="K2150" i="1" s="1"/>
  <c r="K2147" i="1" a="1"/>
  <c r="K2147" i="1" s="1"/>
  <c r="L2147" i="1" a="1"/>
  <c r="L2147" i="1" s="1"/>
  <c r="L2146" i="1" a="1"/>
  <c r="L2146" i="1" s="1"/>
  <c r="J2150" i="1" a="1"/>
  <c r="J2150" i="1" s="1"/>
  <c r="J2147" i="1" a="1"/>
  <c r="J2147" i="1" s="1"/>
  <c r="J2145" i="1" a="1"/>
  <c r="J2145" i="1" s="1"/>
  <c r="L2149" i="1" a="1"/>
  <c r="L2149" i="1" s="1"/>
  <c r="K2151" i="1" a="1"/>
  <c r="K2151" i="1" s="1"/>
  <c r="L2151" i="1" a="1"/>
  <c r="L2151" i="1" s="1"/>
  <c r="J2151" i="1" a="1"/>
  <c r="J2151" i="1" s="1"/>
  <c r="J2142" i="1" a="1"/>
  <c r="J2142" i="1" s="1"/>
  <c r="K2140" i="1" a="1"/>
  <c r="K2140" i="1" s="1"/>
  <c r="L2138" i="1" a="1"/>
  <c r="L2138" i="1" s="1"/>
  <c r="L2144" i="1" a="1"/>
  <c r="L2144" i="1" s="1"/>
  <c r="K2144" i="1" a="1"/>
  <c r="K2144" i="1" s="1"/>
  <c r="J2144" i="1" a="1"/>
  <c r="J2144" i="1" s="1"/>
  <c r="L2143" i="1" a="1"/>
  <c r="L2143" i="1" s="1"/>
  <c r="K2143" i="1" a="1"/>
  <c r="K2143" i="1" s="1"/>
  <c r="L2139" i="1" a="1"/>
  <c r="L2139" i="1" s="1"/>
  <c r="J2143" i="1" a="1"/>
  <c r="J2143" i="1" s="1"/>
  <c r="J2140" i="1" a="1"/>
  <c r="J2140" i="1" s="1"/>
  <c r="K2141" i="1" a="1"/>
  <c r="K2141" i="1" s="1"/>
  <c r="J2137" i="1" a="1"/>
  <c r="J2137" i="1" s="1"/>
  <c r="J2139" i="1" a="1"/>
  <c r="J2139" i="1" s="1"/>
  <c r="K2142" i="1" a="1"/>
  <c r="K2142" i="1" s="1"/>
  <c r="K2138" i="1" a="1"/>
  <c r="K2138" i="1" s="1"/>
  <c r="J2141" i="1" a="1"/>
  <c r="J2141" i="1" s="1"/>
  <c r="L2136" i="1" a="1"/>
  <c r="L2136" i="1" s="1"/>
  <c r="L2141" i="1" a="1"/>
  <c r="L2141" i="1" s="1"/>
  <c r="J2138" i="1" a="1"/>
  <c r="J2138" i="1" s="1"/>
  <c r="J2136" i="1" a="1"/>
  <c r="J2136" i="1" s="1"/>
  <c r="K2137" i="1" a="1"/>
  <c r="K2137" i="1" s="1"/>
  <c r="L2137" i="1" a="1"/>
  <c r="L2137" i="1" s="1"/>
  <c r="K2139" i="1" a="1"/>
  <c r="K2139" i="1" s="1"/>
  <c r="L2140" i="1" a="1"/>
  <c r="L2140" i="1" s="1"/>
  <c r="K2136" i="1" a="1"/>
  <c r="K2136" i="1" s="1"/>
  <c r="L2142" i="1" a="1"/>
  <c r="L2142" i="1" s="1"/>
  <c r="J2132" i="1" a="1"/>
  <c r="J2132" i="1" s="1"/>
  <c r="L2130" i="1" a="1"/>
  <c r="L2130" i="1" s="1"/>
  <c r="L2129" i="1" a="1"/>
  <c r="L2129" i="1" s="1"/>
  <c r="J2128" i="1" a="1"/>
  <c r="J2128" i="1" s="1"/>
  <c r="K2127" i="1" a="1"/>
  <c r="K2127" i="1" s="1"/>
  <c r="L2133" i="1" a="1"/>
  <c r="L2133" i="1" s="1"/>
  <c r="J2130" i="1" a="1"/>
  <c r="J2130" i="1" s="1"/>
  <c r="J2135" i="1" a="1"/>
  <c r="J2135" i="1" s="1"/>
  <c r="K2133" i="1" a="1"/>
  <c r="K2133" i="1" s="1"/>
  <c r="K2134" i="1" a="1"/>
  <c r="K2134" i="1" s="1"/>
  <c r="K2130" i="1" a="1"/>
  <c r="K2130" i="1" s="1"/>
  <c r="L2135" i="1" a="1"/>
  <c r="L2135" i="1" s="1"/>
  <c r="K2135" i="1" a="1"/>
  <c r="K2135" i="1" s="1"/>
  <c r="J2133" i="1" a="1"/>
  <c r="J2133" i="1" s="1"/>
  <c r="J2129" i="1" a="1"/>
  <c r="J2129" i="1" s="1"/>
  <c r="L2128" i="1" a="1"/>
  <c r="L2128" i="1" s="1"/>
  <c r="L2132" i="1" a="1"/>
  <c r="L2132" i="1" s="1"/>
  <c r="K2128" i="1" a="1"/>
  <c r="K2128" i="1" s="1"/>
  <c r="L2134" i="1" a="1"/>
  <c r="L2134" i="1" s="1"/>
  <c r="J2134" i="1" a="1"/>
  <c r="J2134" i="1" s="1"/>
  <c r="J2127" i="1" a="1"/>
  <c r="J2127" i="1" s="1"/>
  <c r="L2127" i="1" a="1"/>
  <c r="L2127" i="1" s="1"/>
  <c r="L2131" i="1" a="1"/>
  <c r="L2131" i="1" s="1"/>
  <c r="J2131" i="1" a="1"/>
  <c r="J2131" i="1" s="1"/>
  <c r="K2132" i="1" a="1"/>
  <c r="K2132" i="1" s="1"/>
  <c r="K2129" i="1" a="1"/>
  <c r="K2129" i="1" s="1"/>
  <c r="K2131" i="1" a="1"/>
  <c r="K2131" i="1" s="1"/>
  <c r="J2122" i="1" a="1"/>
  <c r="J2122" i="1" s="1"/>
  <c r="K2121" i="1" a="1"/>
  <c r="K2121" i="1" s="1"/>
  <c r="J2121" i="1" a="1"/>
  <c r="J2121" i="1" s="1"/>
  <c r="J2124" i="1" a="1"/>
  <c r="J2124" i="1" s="1"/>
  <c r="K2120" i="1" a="1"/>
  <c r="K2120" i="1" s="1"/>
  <c r="L2123" i="1" a="1"/>
  <c r="L2123" i="1" s="1"/>
  <c r="J2123" i="1" a="1"/>
  <c r="J2123" i="1" s="1"/>
  <c r="L2121" i="1" a="1"/>
  <c r="L2121" i="1" s="1"/>
  <c r="K2118" i="1" a="1"/>
  <c r="K2118" i="1" s="1"/>
  <c r="J2119" i="1" a="1"/>
  <c r="J2119" i="1" s="1"/>
  <c r="L2125" i="1" a="1"/>
  <c r="L2125" i="1" s="1"/>
  <c r="L2124" i="1" a="1"/>
  <c r="L2124" i="1" s="1"/>
  <c r="K2125" i="1" a="1"/>
  <c r="K2125" i="1" s="1"/>
  <c r="L2126" i="1" a="1"/>
  <c r="L2126" i="1" s="1"/>
  <c r="K2126" i="1" a="1"/>
  <c r="K2126" i="1" s="1"/>
  <c r="J2126" i="1" a="1"/>
  <c r="J2126" i="1" s="1"/>
  <c r="L2122" i="1" a="1"/>
  <c r="L2122" i="1" s="1"/>
  <c r="L2120" i="1" a="1"/>
  <c r="L2120" i="1" s="1"/>
  <c r="J2125" i="1" a="1"/>
  <c r="J2125" i="1" s="1"/>
  <c r="K2119" i="1" a="1"/>
  <c r="K2119" i="1" s="1"/>
  <c r="K2124" i="1" a="1"/>
  <c r="K2124" i="1" s="1"/>
  <c r="J2118" i="1" a="1"/>
  <c r="J2118" i="1" s="1"/>
  <c r="K2123" i="1" a="1"/>
  <c r="K2123" i="1" s="1"/>
  <c r="K2122" i="1" a="1"/>
  <c r="K2122" i="1" s="1"/>
  <c r="J2120" i="1" a="1"/>
  <c r="J2120" i="1" s="1"/>
  <c r="L2118" i="1" a="1"/>
  <c r="L2118" i="1" s="1"/>
  <c r="L2119" i="1" a="1"/>
  <c r="L2119" i="1" s="1"/>
  <c r="K2115" i="1" a="1"/>
  <c r="K2115" i="1" s="1"/>
  <c r="L2117" i="1" a="1"/>
  <c r="L2117" i="1" s="1"/>
  <c r="K2117" i="1" a="1"/>
  <c r="K2117" i="1" s="1"/>
  <c r="J2115" i="1" a="1"/>
  <c r="J2115" i="1" s="1"/>
  <c r="J2117" i="1" a="1"/>
  <c r="J2117" i="1" s="1"/>
  <c r="K2116" i="1" a="1"/>
  <c r="K2116" i="1" s="1"/>
  <c r="L2115" i="1" a="1"/>
  <c r="L2115" i="1" s="1"/>
  <c r="J2116" i="1" a="1"/>
  <c r="J2116" i="1" s="1"/>
  <c r="L2116" i="1" a="1"/>
  <c r="L2116" i="1" s="1"/>
  <c r="K2015" i="1" a="1"/>
  <c r="K2015" i="1" s="1"/>
  <c r="K2018" i="1" a="1"/>
  <c r="K2018" i="1" s="1"/>
  <c r="K2019" i="1" s="1" a="1"/>
  <c r="K2019" i="1" s="1"/>
  <c r="L2021" i="1" a="1"/>
  <c r="L2021" i="1" s="1"/>
  <c r="J2015" i="1" a="1"/>
  <c r="J2015" i="1" s="1"/>
  <c r="K2021" i="1" a="1"/>
  <c r="K2021" i="1" s="1"/>
  <c r="J2018" i="1" a="1"/>
  <c r="J2018" i="1" s="1"/>
  <c r="J2019" i="1" s="1" a="1"/>
  <c r="J2019" i="1" s="1"/>
  <c r="K2016" i="1" a="1"/>
  <c r="K2016" i="1" s="1"/>
  <c r="K2017" i="1" s="1" a="1"/>
  <c r="K2017" i="1" s="1"/>
  <c r="L2016" i="1" a="1"/>
  <c r="L2016" i="1" s="1"/>
  <c r="L2017" i="1" s="1" a="1"/>
  <c r="L2017" i="1" s="1"/>
  <c r="L2018" i="1" a="1"/>
  <c r="L2018" i="1" s="1"/>
  <c r="L2019" i="1" s="1" a="1"/>
  <c r="L2019" i="1" s="1"/>
  <c r="J2021" i="1" a="1"/>
  <c r="J2021" i="1" s="1"/>
  <c r="L2020" i="1" a="1"/>
  <c r="L2020" i="1" s="1"/>
  <c r="K2020" i="1" a="1"/>
  <c r="K2020" i="1" s="1"/>
  <c r="J2020" i="1" a="1"/>
  <c r="J2020" i="1" s="1"/>
  <c r="L2015" i="1" a="1"/>
  <c r="L2015" i="1" s="1"/>
  <c r="J2016" i="1" a="1"/>
  <c r="J2016" i="1" s="1"/>
  <c r="J2017" i="1" s="1" a="1"/>
  <c r="J2017" i="1" s="1"/>
  <c r="L2187" i="1" a="1"/>
  <c r="L2187" i="1" s="1"/>
  <c r="K2186" i="1" a="1"/>
  <c r="K2186" i="1" s="1"/>
  <c r="J2187" i="1" a="1"/>
  <c r="J2187" i="1" s="1"/>
  <c r="L2191" i="1" a="1"/>
  <c r="L2191" i="1" s="1"/>
  <c r="K2191" i="1" a="1"/>
  <c r="K2191" i="1" s="1"/>
  <c r="K2194" i="1" a="1"/>
  <c r="K2194" i="1" s="1"/>
  <c r="L2186" i="1" a="1"/>
  <c r="L2186" i="1" s="1"/>
  <c r="L2190" i="1" a="1"/>
  <c r="L2190" i="1" s="1"/>
  <c r="J2194" i="1" a="1"/>
  <c r="J2194" i="1" s="1"/>
  <c r="K2187" i="1" a="1"/>
  <c r="K2187" i="1" s="1"/>
  <c r="L2194" i="1" a="1"/>
  <c r="L2194" i="1" s="1"/>
  <c r="J2192" i="1" a="1"/>
  <c r="J2192" i="1" s="1"/>
  <c r="L2193" i="1" a="1"/>
  <c r="L2193" i="1" s="1"/>
  <c r="K2193" i="1" a="1"/>
  <c r="K2193" i="1" s="1"/>
  <c r="J2193" i="1" a="1"/>
  <c r="J2193" i="1" s="1"/>
  <c r="K2192" i="1" a="1"/>
  <c r="K2192" i="1" s="1"/>
  <c r="L2188" i="1" a="1"/>
  <c r="L2188" i="1" s="1"/>
  <c r="J2191" i="1" a="1"/>
  <c r="J2191" i="1" s="1"/>
  <c r="J2190" i="1" a="1"/>
  <c r="J2190" i="1" s="1"/>
  <c r="J2186" i="1" a="1"/>
  <c r="J2186" i="1" s="1"/>
  <c r="K2190" i="1" a="1"/>
  <c r="K2190" i="1" s="1"/>
  <c r="J2188" i="1" a="1"/>
  <c r="J2188" i="1" s="1"/>
  <c r="L2192" i="1" a="1"/>
  <c r="L2192" i="1" s="1"/>
  <c r="K2188" i="1" a="1"/>
  <c r="K2188" i="1" s="1"/>
  <c r="K2182" i="1" a="1"/>
  <c r="K2182" i="1" s="1"/>
  <c r="L2185" i="1" a="1"/>
  <c r="L2185" i="1" s="1"/>
  <c r="J2185" i="1" a="1"/>
  <c r="J2185" i="1" s="1"/>
  <c r="J2179" i="1" a="1"/>
  <c r="J2179" i="1" s="1"/>
  <c r="J2183" i="1" a="1"/>
  <c r="J2183" i="1" s="1"/>
  <c r="J2181" i="1" a="1"/>
  <c r="J2181" i="1" s="1"/>
  <c r="L2184" i="1" a="1"/>
  <c r="L2184" i="1" s="1"/>
  <c r="J2178" i="1" a="1"/>
  <c r="J2178" i="1" s="1"/>
  <c r="K2183" i="1" a="1"/>
  <c r="K2183" i="1" s="1"/>
  <c r="K2181" i="1" a="1"/>
  <c r="K2181" i="1" s="1"/>
  <c r="J2184" i="1" a="1"/>
  <c r="J2184" i="1" s="1"/>
  <c r="L2181" i="1" a="1"/>
  <c r="L2181" i="1" s="1"/>
  <c r="K2179" i="1" a="1"/>
  <c r="K2179" i="1" s="1"/>
  <c r="K2185" i="1" a="1"/>
  <c r="K2185" i="1" s="1"/>
  <c r="K2184" i="1" a="1"/>
  <c r="K2184" i="1" s="1"/>
  <c r="L2180" i="1" a="1"/>
  <c r="L2180" i="1" s="1"/>
  <c r="L2183" i="1" a="1"/>
  <c r="L2183" i="1" s="1"/>
  <c r="L2182" i="1" a="1"/>
  <c r="L2182" i="1" s="1"/>
  <c r="J2180" i="1" a="1"/>
  <c r="J2180" i="1" s="1"/>
  <c r="J2177" i="1" a="1"/>
  <c r="J2177" i="1" s="1"/>
  <c r="J2182" i="1" a="1"/>
  <c r="J2182" i="1" s="1"/>
  <c r="L2178" i="1" a="1"/>
  <c r="L2178" i="1" s="1"/>
  <c r="K2178" i="1" a="1"/>
  <c r="K2178" i="1" s="1"/>
  <c r="K2180" i="1" a="1"/>
  <c r="K2180" i="1" s="1"/>
  <c r="L2177" i="1" a="1"/>
  <c r="L2177" i="1" s="1"/>
  <c r="K2177" i="1" a="1"/>
  <c r="K2177" i="1" s="1"/>
  <c r="L2179" i="1" a="1"/>
  <c r="L2179" i="1" s="1"/>
  <c r="L2232" i="1" a="1"/>
  <c r="L2232" i="1" s="1"/>
  <c r="J2232" i="1" a="1"/>
  <c r="J2232" i="1" s="1"/>
  <c r="K2232" i="1" a="1"/>
  <c r="K2232" i="1" s="1"/>
  <c r="J2226" i="1" a="1"/>
  <c r="J2226" i="1" s="1"/>
  <c r="K2227" i="1" a="1"/>
  <c r="K2227" i="1" s="1"/>
  <c r="K2228" i="1" s="1" a="1"/>
  <c r="K2228" i="1" s="1"/>
  <c r="J2227" i="1" a="1"/>
  <c r="J2227" i="1" s="1"/>
  <c r="J2228" i="1" s="1" a="1"/>
  <c r="J2228" i="1" s="1"/>
  <c r="L2226" i="1" a="1"/>
  <c r="L2226" i="1" s="1"/>
  <c r="K2226" i="1" a="1"/>
  <c r="K2226" i="1" s="1"/>
  <c r="L2231" i="1" a="1"/>
  <c r="L2231" i="1" s="1"/>
  <c r="K2231" i="1" a="1"/>
  <c r="K2231" i="1" s="1"/>
  <c r="J2224" i="1" a="1"/>
  <c r="J2224" i="1" s="1"/>
  <c r="J2225" i="1" s="1" a="1"/>
  <c r="J2225" i="1" s="1"/>
  <c r="J2231" i="1" a="1"/>
  <c r="J2231" i="1" s="1"/>
  <c r="K2229" i="1" a="1"/>
  <c r="K2229" i="1" s="1"/>
  <c r="K2230" i="1" s="1" a="1"/>
  <c r="K2230" i="1" s="1"/>
  <c r="L2229" i="1" a="1"/>
  <c r="L2229" i="1" s="1"/>
  <c r="L2230" i="1" s="1" a="1"/>
  <c r="L2230" i="1" s="1"/>
  <c r="K2224" i="1" a="1"/>
  <c r="K2224" i="1" s="1"/>
  <c r="K2225" i="1" s="1" a="1"/>
  <c r="K2225" i="1" s="1"/>
  <c r="J2229" i="1" a="1"/>
  <c r="J2229" i="1" s="1"/>
  <c r="J2230" i="1" s="1" a="1"/>
  <c r="J2230" i="1" s="1"/>
  <c r="L2227" i="1" a="1"/>
  <c r="L2227" i="1" s="1"/>
  <c r="L2228" i="1" s="1" a="1"/>
  <c r="L2228" i="1" s="1"/>
  <c r="L2224" i="1" a="1"/>
  <c r="L2224" i="1" s="1"/>
  <c r="L2225" i="1" s="1" a="1"/>
  <c r="L2225" i="1" s="1"/>
  <c r="K2221" i="1" a="1"/>
  <c r="K2221" i="1" s="1"/>
  <c r="L2217" i="1" a="1"/>
  <c r="L2217" i="1" s="1"/>
  <c r="L2218" i="1" s="1" a="1"/>
  <c r="L2218" i="1" s="1"/>
  <c r="J2219" i="1" a="1"/>
  <c r="J2219" i="1" s="1"/>
  <c r="J2220" i="1" s="1" a="1"/>
  <c r="J2220" i="1" s="1"/>
  <c r="J2217" i="1" a="1"/>
  <c r="J2217" i="1" s="1"/>
  <c r="J2218" i="1" s="1" a="1"/>
  <c r="J2218" i="1" s="1"/>
  <c r="L2214" i="1" a="1"/>
  <c r="L2214" i="1" s="1"/>
  <c r="L2215" i="1" s="1" a="1"/>
  <c r="L2215" i="1" s="1"/>
  <c r="K2216" i="1" a="1"/>
  <c r="K2216" i="1" s="1"/>
  <c r="J2214" i="1" a="1"/>
  <c r="J2214" i="1" s="1"/>
  <c r="J2215" i="1" s="1" a="1"/>
  <c r="J2215" i="1" s="1"/>
  <c r="L2221" i="1" a="1"/>
  <c r="L2221" i="1" s="1"/>
  <c r="K2219" i="1" a="1"/>
  <c r="K2219" i="1" s="1"/>
  <c r="K2220" i="1" s="1" a="1"/>
  <c r="K2220" i="1" s="1"/>
  <c r="L2219" i="1" a="1"/>
  <c r="L2219" i="1" s="1"/>
  <c r="L2220" i="1" s="1" a="1"/>
  <c r="L2220" i="1" s="1"/>
  <c r="K2217" i="1" a="1"/>
  <c r="K2217" i="1" s="1"/>
  <c r="K2218" i="1" s="1" a="1"/>
  <c r="K2218" i="1" s="1"/>
  <c r="L2222" i="1" a="1"/>
  <c r="L2222" i="1" s="1"/>
  <c r="L2216" i="1" a="1"/>
  <c r="L2216" i="1" s="1"/>
  <c r="K2214" i="1" a="1"/>
  <c r="K2214" i="1" s="1"/>
  <c r="K2215" i="1" s="1" a="1"/>
  <c r="K2215" i="1" s="1"/>
  <c r="J2221" i="1" a="1"/>
  <c r="J2221" i="1" s="1"/>
  <c r="K2222" i="1" a="1"/>
  <c r="K2222" i="1" s="1"/>
  <c r="J2222" i="1" a="1"/>
  <c r="J2222" i="1" s="1"/>
  <c r="J2216" i="1" a="1"/>
  <c r="J2216" i="1" s="1"/>
  <c r="J2207" i="1" a="1"/>
  <c r="J2207" i="1" s="1"/>
  <c r="L2210" i="1" a="1"/>
  <c r="L2210" i="1" s="1"/>
  <c r="J2208" i="1" a="1"/>
  <c r="J2208" i="1" s="1"/>
  <c r="K2206" i="1" a="1"/>
  <c r="K2206" i="1" s="1"/>
  <c r="K2207" i="1" a="1"/>
  <c r="K2207" i="1" s="1"/>
  <c r="K2205" i="1" a="1"/>
  <c r="K2205" i="1" s="1"/>
  <c r="K2209" i="1" a="1"/>
  <c r="K2209" i="1" s="1"/>
  <c r="J2212" i="1" a="1"/>
  <c r="J2212" i="1" s="1"/>
  <c r="K2211" i="1" a="1"/>
  <c r="K2211" i="1" s="1"/>
  <c r="K2212" i="1" a="1"/>
  <c r="K2212" i="1" s="1"/>
  <c r="L2208" i="1" a="1"/>
  <c r="L2208" i="1" s="1"/>
  <c r="K2204" i="1" a="1"/>
  <c r="K2204" i="1" s="1"/>
  <c r="L2205" i="1" a="1"/>
  <c r="L2205" i="1" s="1"/>
  <c r="L2211" i="1" a="1"/>
  <c r="L2211" i="1" s="1"/>
  <c r="J2211" i="1" a="1"/>
  <c r="J2211" i="1" s="1"/>
  <c r="J2205" i="1" a="1"/>
  <c r="J2205" i="1" s="1"/>
  <c r="L2207" i="1" a="1"/>
  <c r="L2207" i="1" s="1"/>
  <c r="K2208" i="1" a="1"/>
  <c r="K2208" i="1" s="1"/>
  <c r="J2204" i="1" a="1"/>
  <c r="J2204" i="1" s="1"/>
  <c r="K2210" i="1" a="1"/>
  <c r="K2210" i="1" s="1"/>
  <c r="J2210" i="1" a="1"/>
  <c r="J2210" i="1" s="1"/>
  <c r="L2212" i="1" a="1"/>
  <c r="L2212" i="1" s="1"/>
  <c r="L2204" i="1" a="1"/>
  <c r="L2204" i="1" s="1"/>
  <c r="L2209" i="1" a="1"/>
  <c r="L2209" i="1" s="1"/>
  <c r="J2209" i="1" a="1"/>
  <c r="J2209" i="1" s="1"/>
  <c r="J2206" i="1" a="1"/>
  <c r="J2206" i="1" s="1"/>
  <c r="L2206" i="1" a="1"/>
  <c r="L2206" i="1" s="1"/>
  <c r="J2196" i="1" a="1"/>
  <c r="J2196" i="1" s="1"/>
  <c r="L2203" i="1" a="1"/>
  <c r="L2203" i="1" s="1"/>
  <c r="L2195" i="1" a="1"/>
  <c r="L2195" i="1" s="1"/>
  <c r="K2203" i="1" a="1"/>
  <c r="K2203" i="1" s="1"/>
  <c r="K2201" i="1" a="1"/>
  <c r="K2201" i="1" s="1"/>
  <c r="J2203" i="1" a="1"/>
  <c r="J2203" i="1" s="1"/>
  <c r="K2196" i="1" a="1"/>
  <c r="K2196" i="1" s="1"/>
  <c r="L2202" i="1" a="1"/>
  <c r="L2202" i="1" s="1"/>
  <c r="L2201" i="1" a="1"/>
  <c r="L2201" i="1" s="1"/>
  <c r="K2202" i="1" a="1"/>
  <c r="K2202" i="1" s="1"/>
  <c r="L2199" i="1" a="1"/>
  <c r="L2199" i="1" s="1"/>
  <c r="J2201" i="1" a="1"/>
  <c r="J2201" i="1" s="1"/>
  <c r="K2197" i="1" a="1"/>
  <c r="K2197" i="1" s="1"/>
  <c r="L2200" i="1" a="1"/>
  <c r="L2200" i="1" s="1"/>
  <c r="L2196" i="1" a="1"/>
  <c r="L2196" i="1" s="1"/>
  <c r="L2198" i="1" a="1"/>
  <c r="L2198" i="1" s="1"/>
  <c r="K2198" i="1" a="1"/>
  <c r="K2198" i="1" s="1"/>
  <c r="J2198" i="1" a="1"/>
  <c r="J2198" i="1" s="1"/>
  <c r="J2202" i="1" a="1"/>
  <c r="J2202" i="1" s="1"/>
  <c r="K2200" i="1" a="1"/>
  <c r="K2200" i="1" s="1"/>
  <c r="J2200" i="1" a="1"/>
  <c r="J2200" i="1" s="1"/>
  <c r="K2199" i="1" a="1"/>
  <c r="K2199" i="1" s="1"/>
  <c r="K2195" i="1" a="1"/>
  <c r="K2195" i="1" s="1"/>
  <c r="J2199" i="1" a="1"/>
  <c r="J2199" i="1" s="1"/>
  <c r="L2197" i="1" a="1"/>
  <c r="L2197" i="1" s="1"/>
  <c r="J2195" i="1" a="1"/>
  <c r="J2195" i="1" s="1"/>
  <c r="J2197" i="1" a="1"/>
  <c r="J2197" i="1" s="1"/>
  <c r="K1260" i="1" a="1"/>
  <c r="K1260" i="1" s="1"/>
  <c r="J1260" i="1" a="1"/>
  <c r="J1260" i="1" s="1"/>
  <c r="L1260" i="1" a="1"/>
  <c r="L1260" i="1" s="1"/>
  <c r="L1259" i="1" a="1"/>
  <c r="L1259" i="1" s="1"/>
  <c r="L1252" i="1" a="1"/>
  <c r="L1252" i="1" s="1"/>
  <c r="J1256" i="1" a="1"/>
  <c r="J1256" i="1" s="1"/>
  <c r="J1253" i="1" a="1"/>
  <c r="J1253" i="1" s="1"/>
  <c r="L1257" i="1" a="1"/>
  <c r="L1257" i="1" s="1"/>
  <c r="J1252" i="1" a="1"/>
  <c r="J1252" i="1" s="1"/>
  <c r="L1256" i="1" a="1"/>
  <c r="L1256" i="1" s="1"/>
  <c r="K1251" i="1" a="1"/>
  <c r="K1251" i="1" s="1"/>
  <c r="L1255" i="1" a="1"/>
  <c r="L1255" i="1" s="1"/>
  <c r="K1255" i="1" a="1"/>
  <c r="K1255" i="1" s="1"/>
  <c r="K1252" i="1" a="1"/>
  <c r="K1252" i="1" s="1"/>
  <c r="J1257" i="1" a="1"/>
  <c r="J1257" i="1" s="1"/>
  <c r="K1259" i="1" a="1"/>
  <c r="K1259" i="1" s="1"/>
  <c r="J1259" i="1" a="1"/>
  <c r="J1259" i="1" s="1"/>
  <c r="L1258" i="1" a="1"/>
  <c r="L1258" i="1" s="1"/>
  <c r="K1257" i="1" a="1"/>
  <c r="K1257" i="1" s="1"/>
  <c r="L1250" i="1" a="1"/>
  <c r="L1250" i="1" s="1"/>
  <c r="K1254" i="1" a="1"/>
  <c r="K1254" i="1" s="1"/>
  <c r="L1251" i="1" a="1"/>
  <c r="L1251" i="1" s="1"/>
  <c r="J1251" i="1" a="1"/>
  <c r="J1251" i="1" s="1"/>
  <c r="K1250" i="1" a="1"/>
  <c r="K1250" i="1" s="1"/>
  <c r="J1254" i="1" a="1"/>
  <c r="J1254" i="1" s="1"/>
  <c r="J1258" i="1" a="1"/>
  <c r="J1258" i="1" s="1"/>
  <c r="K1256" i="1" a="1"/>
  <c r="K1256" i="1" s="1"/>
  <c r="L1253" i="1" a="1"/>
  <c r="L1253" i="1" s="1"/>
  <c r="K1258" i="1" a="1"/>
  <c r="K1258" i="1" s="1"/>
  <c r="L1254" i="1" a="1"/>
  <c r="L1254" i="1" s="1"/>
  <c r="J1255" i="1" a="1"/>
  <c r="J1255" i="1" s="1"/>
  <c r="K1253" i="1" a="1"/>
  <c r="K1253" i="1" s="1"/>
  <c r="L1249" i="1" a="1"/>
  <c r="L1249" i="1" s="1"/>
  <c r="K1249" i="1" a="1"/>
  <c r="K1249" i="1" s="1"/>
  <c r="L1244" i="1" a="1"/>
  <c r="L1244" i="1" s="1"/>
  <c r="K1244" i="1" a="1"/>
  <c r="K1244" i="1" s="1"/>
  <c r="K1243" i="1" a="1"/>
  <c r="K1243" i="1" s="1"/>
  <c r="J1249" i="1" a="1"/>
  <c r="J1249" i="1" s="1"/>
  <c r="J1248" i="1" a="1"/>
  <c r="J1248" i="1" s="1"/>
  <c r="L1246" i="1" a="1"/>
  <c r="L1246" i="1" s="1"/>
  <c r="J1244" i="1" a="1"/>
  <c r="J1244" i="1" s="1"/>
  <c r="J1242" i="1" a="1"/>
  <c r="J1242" i="1" s="1"/>
  <c r="K1245" i="1" a="1"/>
  <c r="K1245" i="1" s="1"/>
  <c r="L1242" i="1" a="1"/>
  <c r="L1242" i="1" s="1"/>
  <c r="K1246" i="1" a="1"/>
  <c r="K1246" i="1" s="1"/>
  <c r="L1248" i="1" a="1"/>
  <c r="L1248" i="1" s="1"/>
  <c r="K1248" i="1" a="1"/>
  <c r="K1248" i="1" s="1"/>
  <c r="K1241" i="1" a="1"/>
  <c r="K1241" i="1" s="1"/>
  <c r="K1247" i="1" a="1"/>
  <c r="K1247" i="1" s="1"/>
  <c r="J1247" i="1" a="1"/>
  <c r="J1247" i="1" s="1"/>
  <c r="L1241" i="1" a="1"/>
  <c r="L1241" i="1" s="1"/>
  <c r="J1241" i="1" a="1"/>
  <c r="J1241" i="1" s="1"/>
  <c r="J1246" i="1" a="1"/>
  <c r="J1246" i="1" s="1"/>
  <c r="L1247" i="1" a="1"/>
  <c r="L1247" i="1" s="1"/>
  <c r="L1245" i="1" a="1"/>
  <c r="L1245" i="1" s="1"/>
  <c r="J1245" i="1" a="1"/>
  <c r="J1245" i="1" s="1"/>
  <c r="J1243" i="1" a="1"/>
  <c r="J1243" i="1" s="1"/>
  <c r="K1242" i="1" a="1"/>
  <c r="K1242" i="1" s="1"/>
  <c r="L1243" i="1" a="1"/>
  <c r="L1243" i="1" s="1"/>
  <c r="J1250" i="1" a="1"/>
  <c r="J1250" i="1" s="1"/>
  <c r="L1233" i="1" a="1"/>
  <c r="L1233" i="1" s="1"/>
  <c r="J1239" i="1" a="1"/>
  <c r="J1239" i="1" s="1"/>
  <c r="L1240" i="1" a="1"/>
  <c r="L1240" i="1" s="1"/>
  <c r="K1240" i="1" a="1"/>
  <c r="K1240" i="1" s="1"/>
  <c r="J1240" i="1" a="1"/>
  <c r="J1240" i="1" s="1"/>
  <c r="L1237" i="1" a="1"/>
  <c r="L1237" i="1" s="1"/>
  <c r="L1238" i="1" a="1"/>
  <c r="L1238" i="1" s="1"/>
  <c r="J1237" i="1" a="1"/>
  <c r="J1237" i="1" s="1"/>
  <c r="J1236" i="1" a="1"/>
  <c r="J1236" i="1" s="1"/>
  <c r="L1232" i="1" a="1"/>
  <c r="L1232" i="1" s="1"/>
  <c r="L1235" i="1" a="1"/>
  <c r="L1235" i="1" s="1"/>
  <c r="L1234" i="1" a="1"/>
  <c r="L1234" i="1" s="1"/>
  <c r="K1238" i="1" a="1"/>
  <c r="K1238" i="1" s="1"/>
  <c r="K1235" i="1" a="1"/>
  <c r="K1235" i="1" s="1"/>
  <c r="K1237" i="1" a="1"/>
  <c r="K1237" i="1" s="1"/>
  <c r="J1238" i="1" a="1"/>
  <c r="J1238" i="1" s="1"/>
  <c r="K1236" i="1" a="1"/>
  <c r="K1236" i="1" s="1"/>
  <c r="K1232" i="1" a="1"/>
  <c r="K1232" i="1" s="1"/>
  <c r="K1234" i="1" a="1"/>
  <c r="K1234" i="1" s="1"/>
  <c r="J1232" i="1" a="1"/>
  <c r="J1232" i="1" s="1"/>
  <c r="K1233" i="1" a="1"/>
  <c r="K1233" i="1" s="1"/>
  <c r="K1239" i="1" a="1"/>
  <c r="K1239" i="1" s="1"/>
  <c r="L1236" i="1" a="1"/>
  <c r="L1236" i="1" s="1"/>
  <c r="J1234" i="1" a="1"/>
  <c r="J1234" i="1" s="1"/>
  <c r="J1233" i="1" a="1"/>
  <c r="J1233" i="1" s="1"/>
  <c r="J1235" i="1" a="1"/>
  <c r="J1235" i="1" s="1"/>
  <c r="L1239" i="1" a="1"/>
  <c r="L1239" i="1" s="1"/>
  <c r="L1231" i="1" a="1"/>
  <c r="L1231" i="1" s="1"/>
  <c r="J1231" i="1" a="1"/>
  <c r="J1231" i="1" s="1"/>
  <c r="J1223" i="1" a="1"/>
  <c r="J1223" i="1" s="1"/>
  <c r="L1230" i="1" a="1"/>
  <c r="L1230" i="1" s="1"/>
  <c r="K1227" i="1" a="1"/>
  <c r="K1227" i="1" s="1"/>
  <c r="J1229" i="1" a="1"/>
  <c r="J1229" i="1" s="1"/>
  <c r="J1230" i="1" a="1"/>
  <c r="J1230" i="1" s="1"/>
  <c r="K1229" i="1" a="1"/>
  <c r="K1229" i="1" s="1"/>
  <c r="J1228" i="1" a="1"/>
  <c r="J1228" i="1" s="1"/>
  <c r="L1226" i="1" a="1"/>
  <c r="L1226" i="1" s="1"/>
  <c r="L1229" i="1" a="1"/>
  <c r="L1229" i="1" s="1"/>
  <c r="L1227" i="1" a="1"/>
  <c r="L1227" i="1" s="1"/>
  <c r="L1225" i="1" a="1"/>
  <c r="L1225" i="1" s="1"/>
  <c r="J1227" i="1" a="1"/>
  <c r="J1227" i="1" s="1"/>
  <c r="K1225" i="1" a="1"/>
  <c r="K1225" i="1" s="1"/>
  <c r="K1228" i="1" a="1"/>
  <c r="K1228" i="1" s="1"/>
  <c r="K1223" i="1" a="1"/>
  <c r="K1223" i="1" s="1"/>
  <c r="K1226" i="1" a="1"/>
  <c r="K1226" i="1" s="1"/>
  <c r="K1224" i="1" a="1"/>
  <c r="K1224" i="1" s="1"/>
  <c r="K1230" i="1" a="1"/>
  <c r="K1230" i="1" s="1"/>
  <c r="J1224" i="1" a="1"/>
  <c r="J1224" i="1" s="1"/>
  <c r="L1224" i="1" a="1"/>
  <c r="L1224" i="1" s="1"/>
  <c r="L1228" i="1" a="1"/>
  <c r="L1228" i="1" s="1"/>
  <c r="J1226" i="1" a="1"/>
  <c r="J1226" i="1" s="1"/>
  <c r="L1223" i="1" a="1"/>
  <c r="L1223" i="1" s="1"/>
  <c r="K1231" i="1" a="1"/>
  <c r="K1231" i="1" s="1"/>
  <c r="J1225" i="1" a="1"/>
  <c r="J1225" i="1" s="1"/>
  <c r="J1222" i="1" a="1"/>
  <c r="J1222" i="1" s="1"/>
  <c r="L1216" i="1" a="1"/>
  <c r="L1216" i="1" s="1"/>
  <c r="K1216" i="1" a="1"/>
  <c r="K1216" i="1" s="1"/>
  <c r="L1214" i="1" a="1"/>
  <c r="L1214" i="1" s="1"/>
  <c r="K1220" i="1" a="1"/>
  <c r="K1220" i="1" s="1"/>
  <c r="J1218" i="1" a="1"/>
  <c r="J1218" i="1" s="1"/>
  <c r="J1214" i="1" a="1"/>
  <c r="J1214" i="1" s="1"/>
  <c r="K1218" i="1" a="1"/>
  <c r="K1218" i="1" s="1"/>
  <c r="J1216" i="1" a="1"/>
  <c r="J1216" i="1" s="1"/>
  <c r="L1222" i="1" a="1"/>
  <c r="L1222" i="1" s="1"/>
  <c r="K1222" i="1" a="1"/>
  <c r="K1222" i="1" s="1"/>
  <c r="L1221" i="1" a="1"/>
  <c r="L1221" i="1" s="1"/>
  <c r="J1219" i="1" a="1"/>
  <c r="J1219" i="1" s="1"/>
  <c r="J1220" i="1" a="1"/>
  <c r="J1220" i="1" s="1"/>
  <c r="L1217" i="1" a="1"/>
  <c r="L1217" i="1" s="1"/>
  <c r="J1215" i="1" a="1"/>
  <c r="J1215" i="1" s="1"/>
  <c r="L1220" i="1" a="1"/>
  <c r="L1220" i="1" s="1"/>
  <c r="K1219" i="1" a="1"/>
  <c r="K1219" i="1" s="1"/>
  <c r="L1215" i="1" a="1"/>
  <c r="L1215" i="1" s="1"/>
  <c r="L1218" i="1" a="1"/>
  <c r="L1218" i="1" s="1"/>
  <c r="K1217" i="1" a="1"/>
  <c r="K1217" i="1" s="1"/>
  <c r="L1219" i="1" a="1"/>
  <c r="L1219" i="1" s="1"/>
  <c r="K1221" i="1" a="1"/>
  <c r="K1221" i="1" s="1"/>
  <c r="J1221" i="1" a="1"/>
  <c r="J1221" i="1" s="1"/>
  <c r="J1217" i="1" a="1"/>
  <c r="J1217" i="1" s="1"/>
  <c r="K1215" i="1" a="1"/>
  <c r="K1215" i="1" s="1"/>
  <c r="K1214" i="1" a="1"/>
  <c r="K1214" i="1" s="1"/>
  <c r="J1211" i="1" a="1"/>
  <c r="J1211" i="1" s="1"/>
  <c r="J1210" i="1" a="1"/>
  <c r="J1210" i="1" s="1"/>
  <c r="J1208" i="1" a="1"/>
  <c r="J1208" i="1" s="1"/>
  <c r="K1208" i="1" a="1"/>
  <c r="K1208" i="1" s="1"/>
  <c r="L1212" i="1" a="1"/>
  <c r="L1212" i="1" s="1"/>
  <c r="J1202" i="1" a="1"/>
  <c r="J1202" i="1" s="1"/>
  <c r="L1202" i="1" a="1"/>
  <c r="L1202" i="1" s="1"/>
  <c r="L1208" i="1" a="1"/>
  <c r="L1208" i="1" s="1"/>
  <c r="J1212" i="1" a="1"/>
  <c r="J1212" i="1" s="1"/>
  <c r="K1209" i="1" a="1"/>
  <c r="K1209" i="1" s="1"/>
  <c r="K1202" i="1" a="1"/>
  <c r="K1202" i="1" s="1"/>
  <c r="K1211" i="1" a="1"/>
  <c r="K1211" i="1" s="1"/>
  <c r="L1211" i="1" a="1"/>
  <c r="L1211" i="1" s="1"/>
  <c r="K1210" i="1" a="1"/>
  <c r="K1210" i="1" s="1"/>
  <c r="L1209" i="1" a="1"/>
  <c r="L1209" i="1" s="1"/>
  <c r="L1210" i="1" a="1"/>
  <c r="L1210" i="1" s="1"/>
  <c r="K1212" i="1" a="1"/>
  <c r="K1212" i="1" s="1"/>
  <c r="J1209" i="1" a="1"/>
  <c r="J1209" i="1" s="1"/>
  <c r="L1201" i="1" a="1"/>
  <c r="L1201" i="1" s="1"/>
  <c r="K1201" i="1" a="1"/>
  <c r="K1201" i="1" s="1"/>
  <c r="L1198" i="1" a="1"/>
  <c r="L1198" i="1" s="1"/>
  <c r="J1201" i="1" a="1"/>
  <c r="J1201" i="1" s="1"/>
  <c r="L1200" i="1" a="1"/>
  <c r="L1200" i="1" s="1"/>
  <c r="L1197" i="1" a="1"/>
  <c r="L1197" i="1" s="1"/>
  <c r="L1199" i="1" a="1"/>
  <c r="L1199" i="1" s="1"/>
  <c r="K1193" i="1" a="1"/>
  <c r="K1193" i="1" s="1"/>
  <c r="J1194" i="1" a="1"/>
  <c r="J1194" i="1" s="1"/>
  <c r="L1193" i="1" a="1"/>
  <c r="L1193" i="1" s="1"/>
  <c r="K1200" i="1" a="1"/>
  <c r="K1200" i="1" s="1"/>
  <c r="J1199" i="1" a="1"/>
  <c r="J1199" i="1" s="1"/>
  <c r="K1199" i="1" a="1"/>
  <c r="K1199" i="1" s="1"/>
  <c r="J1198" i="1" a="1"/>
  <c r="J1198" i="1" s="1"/>
  <c r="L1196" i="1" a="1"/>
  <c r="L1196" i="1" s="1"/>
  <c r="L1195" i="1" a="1"/>
  <c r="L1195" i="1" s="1"/>
  <c r="K1194" i="1" a="1"/>
  <c r="K1194" i="1"/>
  <c r="J1193" i="1" a="1"/>
  <c r="J1193" i="1" s="1"/>
  <c r="J1196" i="1" a="1"/>
  <c r="J1196" i="1" s="1"/>
  <c r="K1197" i="1" a="1"/>
  <c r="K1197" i="1" s="1"/>
  <c r="J1195" i="1" a="1"/>
  <c r="J1195" i="1" s="1"/>
  <c r="J1200" i="1" a="1"/>
  <c r="J1200" i="1" s="1"/>
  <c r="K1198" i="1" a="1"/>
  <c r="K1198" i="1" s="1"/>
  <c r="L1194" i="1" a="1"/>
  <c r="L1194" i="1" s="1"/>
  <c r="K1195" i="1" a="1"/>
  <c r="K1195" i="1" s="1"/>
  <c r="J1197" i="1" a="1"/>
  <c r="J1197" i="1" s="1"/>
  <c r="K1196" i="1" a="1"/>
  <c r="K1196" i="1" s="1"/>
  <c r="J1191" i="1" a="1"/>
  <c r="J1191" i="1" s="1"/>
  <c r="J1190" i="1" a="1"/>
  <c r="J1190" i="1" s="1"/>
  <c r="L1188" i="1" a="1"/>
  <c r="L1188" i="1" s="1"/>
  <c r="K1188" i="1" a="1"/>
  <c r="K1188" i="1" s="1"/>
  <c r="J1188" i="1" a="1"/>
  <c r="J1188" i="1" s="1"/>
  <c r="J1185" i="1" a="1"/>
  <c r="J1185" i="1" s="1"/>
  <c r="J1186" i="1" a="1"/>
  <c r="J1186" i="1" s="1"/>
  <c r="L1192" i="1" a="1"/>
  <c r="L1192" i="1" s="1"/>
  <c r="K1192" i="1" a="1"/>
  <c r="K1192" i="1" s="1"/>
  <c r="L1189" i="1" a="1"/>
  <c r="L1189" i="1" s="1"/>
  <c r="J1189" i="1" a="1"/>
  <c r="J1189" i="1" s="1"/>
  <c r="K1186" i="1" a="1"/>
  <c r="K1186" i="1" s="1"/>
  <c r="L1185" i="1" a="1"/>
  <c r="L1185" i="1" s="1"/>
  <c r="J1192" i="1" a="1"/>
  <c r="J1192" i="1" s="1"/>
  <c r="K1189" i="1" a="1"/>
  <c r="K1189" i="1" s="1"/>
  <c r="L1187" i="1" a="1"/>
  <c r="L1187" i="1" s="1"/>
  <c r="K1187" i="1" a="1"/>
  <c r="K1187" i="1" s="1"/>
  <c r="L1186" i="1" a="1"/>
  <c r="L1186" i="1" s="1"/>
  <c r="K1185" i="1" a="1"/>
  <c r="K1185" i="1" s="1"/>
  <c r="J1187" i="1" a="1"/>
  <c r="J1187" i="1" s="1"/>
  <c r="K1190" i="1" a="1"/>
  <c r="K1190" i="1" s="1"/>
  <c r="L1191" i="1" a="1"/>
  <c r="L1191" i="1" s="1"/>
  <c r="K1191" i="1" a="1"/>
  <c r="K1191" i="1" s="1"/>
  <c r="L1190" i="1" a="1"/>
  <c r="L1190" i="1" s="1"/>
  <c r="L1173" i="1" a="1"/>
  <c r="L1173" i="1" s="1"/>
  <c r="K1177" i="1" a="1"/>
  <c r="K1177" i="1" s="1"/>
  <c r="J1179" i="1" a="1"/>
  <c r="J1179" i="1" s="1"/>
  <c r="L1178" i="1" a="1"/>
  <c r="L1178" i="1" s="1"/>
  <c r="L1175" i="1" a="1"/>
  <c r="L1175" i="1" s="1"/>
  <c r="L1172" i="1" a="1"/>
  <c r="L1172" i="1" s="1"/>
  <c r="K1174" i="1" a="1"/>
  <c r="K1174" i="1" s="1"/>
  <c r="L1176" i="1" a="1"/>
  <c r="L1176" i="1" s="1"/>
  <c r="K1173" i="1" a="1"/>
  <c r="K1173" i="1" s="1"/>
  <c r="K1178" i="1" a="1"/>
  <c r="K1178" i="1" s="1"/>
  <c r="J1176" i="1" a="1"/>
  <c r="J1176" i="1" s="1"/>
  <c r="J1177" i="1" a="1"/>
  <c r="J1177" i="1" s="1"/>
  <c r="J1173" i="1" a="1"/>
  <c r="J1173" i="1" s="1"/>
  <c r="J1174" i="1" a="1"/>
  <c r="J1174" i="1" s="1"/>
  <c r="L1179" i="1" a="1"/>
  <c r="L1179" i="1" s="1"/>
  <c r="J1178" i="1" a="1"/>
  <c r="J1178" i="1" s="1"/>
  <c r="K1175" i="1" a="1"/>
  <c r="K1175" i="1" s="1"/>
  <c r="J1175" i="1" a="1"/>
  <c r="J1175" i="1" s="1"/>
  <c r="K1176" i="1" a="1"/>
  <c r="K1176" i="1" s="1"/>
  <c r="K1179" i="1" a="1"/>
  <c r="K1179" i="1" s="1"/>
  <c r="L1177" i="1" a="1"/>
  <c r="L1177" i="1" s="1"/>
  <c r="L1174" i="1" a="1"/>
  <c r="L1174" i="1" s="1"/>
  <c r="K1172" i="1" a="1"/>
  <c r="K1172" i="1" s="1"/>
  <c r="J1172" i="1" a="1"/>
  <c r="J1172" i="1" s="1"/>
  <c r="K1168" i="1" a="1"/>
  <c r="K1168" i="1" s="1"/>
  <c r="K1167" i="1" a="1"/>
  <c r="K1167" i="1" s="1"/>
  <c r="J1170" i="1" a="1"/>
  <c r="J1170" i="1" s="1"/>
  <c r="J1164" i="1" a="1"/>
  <c r="J1164" i="1" s="1"/>
  <c r="J1169" i="1" a="1"/>
  <c r="J1169" i="1" s="1"/>
  <c r="J1163" i="1" a="1"/>
  <c r="J1163" i="1" s="1"/>
  <c r="J1168" i="1" a="1"/>
  <c r="J1168" i="1" s="1"/>
  <c r="L1167" i="1" a="1"/>
  <c r="L1167" i="1" s="1"/>
  <c r="L1166" i="1" a="1"/>
  <c r="L1166" i="1" s="1"/>
  <c r="J1165" i="1" a="1"/>
  <c r="J1165" i="1" s="1"/>
  <c r="L1165" i="1" a="1"/>
  <c r="L1165" i="1" s="1"/>
  <c r="L1170" i="1" a="1"/>
  <c r="L1170" i="1" s="1"/>
  <c r="K1169" i="1" a="1"/>
  <c r="K1169" i="1" s="1"/>
  <c r="J1167" i="1" a="1"/>
  <c r="J1167" i="1" s="1"/>
  <c r="K1165" i="1" a="1"/>
  <c r="K1165" i="1" s="1"/>
  <c r="L1168" i="1" a="1"/>
  <c r="L1168" i="1" s="1"/>
  <c r="K1163" i="1" a="1"/>
  <c r="K1163" i="1" s="1"/>
  <c r="J1166" i="1" a="1"/>
  <c r="J1166" i="1" s="1"/>
  <c r="K1164" i="1" a="1"/>
  <c r="K1164" i="1" s="1"/>
  <c r="L1171" i="1" a="1"/>
  <c r="L1171" i="1" s="1"/>
  <c r="K1171" i="1" a="1"/>
  <c r="K1171" i="1" s="1"/>
  <c r="L1169" i="1" a="1"/>
  <c r="L1169" i="1" s="1"/>
  <c r="K1170" i="1" a="1"/>
  <c r="K1170" i="1" s="1"/>
  <c r="J1171" i="1" a="1"/>
  <c r="J1171" i="1" s="1"/>
  <c r="L1164" i="1" a="1"/>
  <c r="L1164" i="1" s="1"/>
  <c r="K1166" i="1" a="1"/>
  <c r="K1166" i="1" s="1"/>
  <c r="L1163" i="1" a="1"/>
  <c r="L1163" i="1" s="1"/>
  <c r="K1154" i="1" a="1"/>
  <c r="K1154" i="1" s="1"/>
  <c r="L1155" i="1" a="1"/>
  <c r="L1155" i="1" s="1"/>
  <c r="K1155" i="1" a="1"/>
  <c r="K1155" i="1" s="1"/>
  <c r="K1153" i="1" a="1"/>
  <c r="K1153" i="1" s="1"/>
  <c r="L1153" i="1" a="1"/>
  <c r="L1153" i="1" s="1"/>
  <c r="L1150" i="1" a="1"/>
  <c r="L1150" i="1" s="1"/>
  <c r="J1153" i="1" a="1"/>
  <c r="J1153" i="1" s="1"/>
  <c r="K1156" i="1" a="1"/>
  <c r="K1156" i="1" s="1"/>
  <c r="J1150" i="1" a="1"/>
  <c r="J1150" i="1" s="1"/>
  <c r="J1162" i="1" a="1"/>
  <c r="J1162" i="1" s="1"/>
  <c r="J1156" i="1" a="1"/>
  <c r="J1156" i="1" s="1"/>
  <c r="K1150" i="1" a="1"/>
  <c r="K1150" i="1" s="1"/>
  <c r="J1155" i="1" a="1"/>
  <c r="J1155" i="1" s="1"/>
  <c r="J1154" i="1" a="1"/>
  <c r="J1154" i="1" s="1"/>
  <c r="L1162" i="1" a="1"/>
  <c r="L1162" i="1" s="1"/>
  <c r="K1162" i="1" a="1"/>
  <c r="K1162" i="1" s="1"/>
  <c r="L1156" i="1" a="1"/>
  <c r="L1156" i="1" s="1"/>
  <c r="L1154" i="1" a="1"/>
  <c r="L1154" i="1" s="1"/>
  <c r="L1148" i="1" a="1"/>
  <c r="L1148" i="1" s="1"/>
  <c r="J1145" i="1" a="1"/>
  <c r="J1145" i="1" s="1"/>
  <c r="K1145" i="1" a="1"/>
  <c r="K1145" i="1" s="1"/>
  <c r="J1144" i="1" a="1"/>
  <c r="J1144" i="1" s="1"/>
  <c r="L1143" i="1" a="1"/>
  <c r="L1143" i="1" s="1"/>
  <c r="K1141" i="1" a="1"/>
  <c r="K1141" i="1" s="1"/>
  <c r="J1148" i="1" a="1"/>
  <c r="J1148" i="1" s="1"/>
  <c r="L1145" i="1" a="1"/>
  <c r="L1145" i="1" s="1"/>
  <c r="L1144" i="1" a="1"/>
  <c r="L1144" i="1" s="1"/>
  <c r="J1142" i="1" a="1"/>
  <c r="J1142" i="1" s="1"/>
  <c r="J1141" i="1" a="1"/>
  <c r="J1141" i="1" s="1"/>
  <c r="L1147" i="1" a="1"/>
  <c r="L1147" i="1" s="1"/>
  <c r="K1143" i="1" a="1"/>
  <c r="K1143" i="1" s="1"/>
  <c r="J1147" i="1" a="1"/>
  <c r="J1147" i="1" s="1"/>
  <c r="K1146" i="1" a="1"/>
  <c r="K1146" i="1" s="1"/>
  <c r="L1146" i="1" a="1"/>
  <c r="L1146" i="1" s="1"/>
  <c r="L1141" i="1" a="1"/>
  <c r="L1141" i="1" s="1"/>
  <c r="J1146" i="1" a="1"/>
  <c r="J1146" i="1" s="1"/>
  <c r="K1142" i="1" a="1"/>
  <c r="K1142" i="1" s="1"/>
  <c r="K1144" i="1" a="1"/>
  <c r="K1144" i="1" s="1"/>
  <c r="J1143" i="1" a="1"/>
  <c r="J1143" i="1" s="1"/>
  <c r="K1149" i="1" a="1"/>
  <c r="K1149" i="1" s="1"/>
  <c r="K1148" i="1" a="1"/>
  <c r="K1148" i="1" s="1"/>
  <c r="K1147" i="1" a="1"/>
  <c r="K1147" i="1" s="1"/>
  <c r="L1142" i="1" a="1"/>
  <c r="L1142" i="1" s="1"/>
  <c r="L1149" i="1" a="1"/>
  <c r="L1149" i="1" s="1"/>
  <c r="J1149" i="1" a="1"/>
  <c r="J1149" i="1" s="1"/>
  <c r="L1138" i="1" a="1"/>
  <c r="L1138" i="1" s="1"/>
  <c r="J1138" i="1" a="1"/>
  <c r="J1138" i="1" s="1"/>
  <c r="L1140" i="1" a="1"/>
  <c r="L1140" i="1" s="1"/>
  <c r="K1140" i="1" a="1"/>
  <c r="K1140" i="1" s="1"/>
  <c r="J1140" i="1" a="1"/>
  <c r="J1140" i="1" s="1"/>
  <c r="L1139" i="1" a="1"/>
  <c r="L1139" i="1" s="1"/>
  <c r="K1139" i="1" a="1"/>
  <c r="K1139" i="1" s="1"/>
  <c r="J1139" i="1" a="1"/>
  <c r="J1139" i="1" s="1"/>
  <c r="K1138" i="1" a="1"/>
  <c r="K1138" i="1" s="1"/>
  <c r="K1263" i="1" a="1"/>
  <c r="K1263" i="1" s="1"/>
  <c r="J1263" i="1" a="1"/>
  <c r="J1263" i="1" s="1"/>
  <c r="K1261" i="1" a="1"/>
  <c r="K1261" i="1" s="1"/>
  <c r="J1262" i="1" a="1"/>
  <c r="J1262" i="1" s="1"/>
  <c r="K1262" i="1" a="1"/>
  <c r="K1262" i="1" s="1"/>
  <c r="J1261" i="1" a="1"/>
  <c r="J1261" i="1" s="1"/>
  <c r="L1262" i="1" a="1"/>
  <c r="L1262" i="1" s="1"/>
  <c r="L1263" i="1" a="1"/>
  <c r="L1263" i="1" s="1"/>
  <c r="L1261" i="1" a="1"/>
  <c r="L1261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845" i="1" a="1"/>
  <c r="J1845" i="1" s="1"/>
  <c r="J1842" i="1" a="1"/>
  <c r="J1842" i="1" s="1"/>
  <c r="J1848" i="1" a="1"/>
  <c r="J1848" i="1" s="1"/>
  <c r="L1848" i="1" a="1"/>
  <c r="L1848" i="1" s="1"/>
  <c r="K1846" i="1" a="1"/>
  <c r="K1846" i="1" s="1"/>
  <c r="L1842" i="1" a="1"/>
  <c r="L1842" i="1" s="1"/>
  <c r="L1840" i="1" a="1"/>
  <c r="L1840" i="1" s="1"/>
  <c r="L1845" i="1" a="1"/>
  <c r="L1845" i="1" s="1"/>
  <c r="L1846" i="1" a="1"/>
  <c r="L1846" i="1" s="1"/>
  <c r="K1845" i="1" a="1"/>
  <c r="K1845" i="1" s="1"/>
  <c r="K1842" i="1" a="1"/>
  <c r="K1842" i="1" s="1"/>
  <c r="J1846" i="1" a="1"/>
  <c r="J1846" i="1" s="1"/>
  <c r="K1848" i="1" a="1"/>
  <c r="K1848" i="1" s="1"/>
  <c r="K1838" i="1" a="1"/>
  <c r="K1838" i="1" s="1"/>
  <c r="L1834" i="1" a="1"/>
  <c r="L1834" i="1" s="1"/>
  <c r="L1836" i="1" a="1"/>
  <c r="L1836" i="1" s="1"/>
  <c r="J1834" i="1" a="1"/>
  <c r="J1834" i="1" s="1"/>
  <c r="J1829" i="1" a="1"/>
  <c r="J1829" i="1" s="1"/>
  <c r="K1834" i="1" a="1"/>
  <c r="K1834" i="1" s="1"/>
  <c r="K1831" i="1" a="1"/>
  <c r="K1831" i="1" s="1"/>
  <c r="K1832" i="1" a="1"/>
  <c r="K1832" i="1" s="1"/>
  <c r="L1831" i="1" a="1"/>
  <c r="L1831" i="1" s="1"/>
  <c r="J1838" i="1" a="1"/>
  <c r="J1838" i="1" s="1"/>
  <c r="K1829" i="1" a="1"/>
  <c r="K1829" i="1" s="1"/>
  <c r="K1836" i="1" a="1"/>
  <c r="K1836" i="1" s="1"/>
  <c r="L1832" i="1" a="1"/>
  <c r="L1832" i="1" s="1"/>
  <c r="J1832" i="1" a="1"/>
  <c r="J1832" i="1" s="1"/>
  <c r="K1840" i="1" a="1"/>
  <c r="K1840" i="1" s="1"/>
  <c r="J1840" i="1" a="1"/>
  <c r="J1840" i="1" s="1"/>
  <c r="L1838" i="1" a="1"/>
  <c r="L1838" i="1" s="1"/>
  <c r="J1836" i="1" a="1"/>
  <c r="J1836" i="1" s="1"/>
  <c r="J1831" i="1" a="1"/>
  <c r="J1831" i="1" s="1"/>
  <c r="L1829" i="1" a="1"/>
  <c r="L1829" i="1" s="1"/>
  <c r="J1827" i="1" a="1"/>
  <c r="J1827" i="1" s="1"/>
  <c r="K1827" i="1" a="1"/>
  <c r="K1827" i="1" s="1"/>
  <c r="K1826" i="1" a="1"/>
  <c r="K1826" i="1" s="1"/>
  <c r="L1827" i="1" a="1"/>
  <c r="L1827" i="1" s="1"/>
  <c r="L1826" i="1" a="1"/>
  <c r="L1826" i="1" s="1"/>
  <c r="J1826" i="1" a="1"/>
  <c r="J1826" i="1" s="1"/>
  <c r="K1898" i="1" a="1"/>
  <c r="K1898" i="1" s="1"/>
  <c r="J1902" i="1" a="1"/>
  <c r="J1902" i="1" s="1"/>
  <c r="J1900" i="1" a="1"/>
  <c r="J1900" i="1" s="1"/>
  <c r="K1902" i="1" a="1"/>
  <c r="K1902" i="1" s="1"/>
  <c r="K1900" i="1" a="1"/>
  <c r="K1900" i="1" s="1"/>
  <c r="L1902" i="1" a="1"/>
  <c r="L1902" i="1" s="1"/>
  <c r="J1898" i="1" a="1"/>
  <c r="J1898" i="1" s="1"/>
  <c r="L1898" i="1" a="1"/>
  <c r="L1898" i="1" s="1"/>
  <c r="L1900" i="1" a="1"/>
  <c r="L1900" i="1" s="1"/>
  <c r="J1893" i="1" a="1"/>
  <c r="J1893" i="1" s="1"/>
  <c r="K1892" i="1" a="1"/>
  <c r="K1892" i="1" s="1"/>
  <c r="L1890" i="1" a="1"/>
  <c r="L1890" i="1" s="1"/>
  <c r="L1896" i="1" a="1"/>
  <c r="L1896" i="1" s="1"/>
  <c r="J1896" i="1" a="1"/>
  <c r="J1896" i="1" s="1"/>
  <c r="L1893" i="1" a="1"/>
  <c r="L1893" i="1" s="1"/>
  <c r="J1890" i="1" a="1"/>
  <c r="J1890" i="1" s="1"/>
  <c r="K1896" i="1" a="1"/>
  <c r="K1896" i="1" s="1"/>
  <c r="K1890" i="1" a="1"/>
  <c r="K1890" i="1" s="1"/>
  <c r="K1894" i="1" a="1"/>
  <c r="K1894" i="1" s="1"/>
  <c r="L1894" i="1" a="1"/>
  <c r="L1894" i="1" s="1"/>
  <c r="L1892" i="1" a="1"/>
  <c r="L1892" i="1" s="1"/>
  <c r="K1893" i="1" a="1"/>
  <c r="K1893" i="1" s="1"/>
  <c r="J1892" i="1" a="1"/>
  <c r="J1892" i="1" s="1"/>
  <c r="J1894" i="1" a="1"/>
  <c r="J1894" i="1" s="1"/>
  <c r="L1888" i="1" a="1"/>
  <c r="L1888" i="1" s="1"/>
  <c r="K1882" i="1" a="1"/>
  <c r="K1882" i="1" s="1"/>
  <c r="K1878" i="1" a="1"/>
  <c r="K1878" i="1" s="1"/>
  <c r="K1880" i="1" a="1"/>
  <c r="K1880" i="1" s="1"/>
  <c r="L1887" i="1" a="1"/>
  <c r="L1887" i="1" s="1"/>
  <c r="L1880" i="1" a="1"/>
  <c r="L1880" i="1" s="1"/>
  <c r="J1878" i="1" a="1"/>
  <c r="J1878" i="1" s="1"/>
  <c r="K1888" i="1" a="1"/>
  <c r="K1888" i="1" s="1"/>
  <c r="J1882" i="1" a="1"/>
  <c r="J1882" i="1" s="1"/>
  <c r="J1876" i="1" a="1"/>
  <c r="J1876" i="1" s="1"/>
  <c r="L1882" i="1" a="1"/>
  <c r="L1882" i="1" s="1"/>
  <c r="K1884" i="1" a="1"/>
  <c r="K1884" i="1" s="1"/>
  <c r="J1880" i="1" a="1"/>
  <c r="J1880" i="1" s="1"/>
  <c r="J1884" i="1" a="1"/>
  <c r="J1884" i="1" s="1"/>
  <c r="L1878" i="1" a="1"/>
  <c r="L1878" i="1" s="1"/>
  <c r="L1884" i="1" a="1"/>
  <c r="L1884" i="1" s="1"/>
  <c r="K1876" i="1" a="1"/>
  <c r="K1876" i="1" s="1"/>
  <c r="L1876" i="1" a="1"/>
  <c r="L1876" i="1" s="1"/>
  <c r="K1887" i="1" a="1"/>
  <c r="K1887" i="1" s="1"/>
  <c r="J1887" i="1" a="1"/>
  <c r="J1887" i="1" s="1"/>
  <c r="J1888" i="1" a="1"/>
  <c r="J1888" i="1" s="1"/>
  <c r="J1870" i="1" a="1"/>
  <c r="J1870" i="1" s="1"/>
  <c r="L1867" i="1" a="1"/>
  <c r="L1867" i="1" s="1"/>
  <c r="L1870" i="1" a="1"/>
  <c r="L1870" i="1" s="1"/>
  <c r="J1868" i="1" a="1"/>
  <c r="J1868" i="1" s="1"/>
  <c r="J1871" i="1" a="1"/>
  <c r="J1871" i="1" s="1"/>
  <c r="L1874" i="1" a="1"/>
  <c r="L1874" i="1" s="1"/>
  <c r="K1868" i="1" a="1"/>
  <c r="K1868" i="1" s="1"/>
  <c r="K1870" i="1" a="1"/>
  <c r="K1870" i="1" s="1"/>
  <c r="K1874" i="1" a="1"/>
  <c r="K1874" i="1" s="1"/>
  <c r="J1874" i="1" a="1"/>
  <c r="J1874" i="1" s="1"/>
  <c r="K1872" i="1" a="1"/>
  <c r="K1872" i="1" s="1"/>
  <c r="J1872" i="1" a="1"/>
  <c r="J1872" i="1" s="1"/>
  <c r="L1868" i="1" a="1"/>
  <c r="L1868" i="1" s="1"/>
  <c r="L1872" i="1" a="1"/>
  <c r="L1872" i="1" s="1"/>
  <c r="L1871" i="1" a="1"/>
  <c r="L1871" i="1" s="1"/>
  <c r="K1867" i="1" a="1"/>
  <c r="K1867" i="1" s="1"/>
  <c r="K1871" i="1" a="1"/>
  <c r="K1871" i="1" s="1"/>
  <c r="J1867" i="1" a="1"/>
  <c r="J1867" i="1" s="1"/>
  <c r="K1864" i="1" a="1"/>
  <c r="K1864" i="1" s="1"/>
  <c r="J1859" i="1" a="1"/>
  <c r="J1859" i="1" s="1"/>
  <c r="J1861" i="1" a="1"/>
  <c r="J1861" i="1" s="1"/>
  <c r="L1861" i="1" a="1"/>
  <c r="L1861" i="1" s="1"/>
  <c r="K1861" i="1" a="1"/>
  <c r="K1861" i="1" s="1"/>
  <c r="L1865" i="1" a="1"/>
  <c r="L1865" i="1" s="1"/>
  <c r="J1865" i="1" a="1"/>
  <c r="J1865" i="1" s="1"/>
  <c r="K1865" i="1" a="1"/>
  <c r="K1865" i="1" s="1"/>
  <c r="K1859" i="1" a="1"/>
  <c r="K1859" i="1" s="1"/>
  <c r="K1857" i="1" a="1"/>
  <c r="K1857" i="1" s="1"/>
  <c r="L1864" i="1" a="1"/>
  <c r="L1864" i="1" s="1"/>
  <c r="L1859" i="1" a="1"/>
  <c r="L1859" i="1" s="1"/>
  <c r="J1864" i="1" a="1"/>
  <c r="J1864" i="1" s="1"/>
  <c r="J1857" i="1" a="1"/>
  <c r="J1857" i="1" s="1"/>
  <c r="L1857" i="1" a="1"/>
  <c r="L1857" i="1" s="1"/>
  <c r="J1855" i="1" a="1"/>
  <c r="J1855" i="1" s="1"/>
  <c r="J1851" i="1" a="1"/>
  <c r="J1851" i="1" s="1"/>
  <c r="K1853" i="1" a="1"/>
  <c r="K1853" i="1" s="1"/>
  <c r="L1851" i="1" a="1"/>
  <c r="L1851" i="1" s="1"/>
  <c r="L1850" i="1" a="1"/>
  <c r="L1850" i="1" s="1"/>
  <c r="K1850" i="1" a="1"/>
  <c r="K1850" i="1" s="1"/>
  <c r="L1853" i="1" a="1"/>
  <c r="L1853" i="1" s="1"/>
  <c r="K1851" i="1" a="1"/>
  <c r="K1851" i="1" s="1"/>
  <c r="J1853" i="1" a="1"/>
  <c r="J1853" i="1" s="1"/>
  <c r="J1850" i="1" a="1"/>
  <c r="J1850" i="1" s="1"/>
  <c r="L1855" i="1" a="1"/>
  <c r="L1855" i="1" s="1"/>
  <c r="K1855" i="1" a="1"/>
  <c r="K1855" i="1" s="1"/>
  <c r="L2306" i="1" a="1"/>
  <c r="L2306" i="1" s="1"/>
  <c r="K2306" i="1" a="1"/>
  <c r="K2306" i="1" s="1"/>
  <c r="L2312" i="1" a="1"/>
  <c r="L2312" i="1" s="1"/>
  <c r="J2308" i="1" a="1"/>
  <c r="J2308" i="1" s="1"/>
  <c r="L2308" i="1" a="1"/>
  <c r="L2308" i="1" s="1"/>
  <c r="J2312" i="1" a="1"/>
  <c r="J2312" i="1" s="1"/>
  <c r="L2310" i="1" a="1"/>
  <c r="L2310" i="1" s="1"/>
  <c r="K2312" i="1" a="1"/>
  <c r="K2312" i="1" s="1"/>
  <c r="J2310" i="1" a="1"/>
  <c r="J2310" i="1" s="1"/>
  <c r="K2308" i="1" a="1"/>
  <c r="K2308" i="1" s="1"/>
  <c r="J2306" i="1" a="1"/>
  <c r="J2306" i="1" s="1"/>
  <c r="K2310" i="1" a="1"/>
  <c r="K2310" i="1" s="1"/>
  <c r="K2302" i="1" a="1"/>
  <c r="K2302" i="1" s="1"/>
  <c r="J2302" i="1" a="1"/>
  <c r="J2302" i="1" s="1"/>
  <c r="K2304" i="1" a="1"/>
  <c r="K2304" i="1" s="1"/>
  <c r="L2302" i="1" a="1"/>
  <c r="L2302" i="1" s="1"/>
  <c r="J2303" i="1" a="1"/>
  <c r="J2303" i="1" s="1"/>
  <c r="L2304" i="1" a="1"/>
  <c r="L2304" i="1" s="1"/>
  <c r="J2304" i="1" a="1"/>
  <c r="J2304" i="1" s="1"/>
  <c r="L2303" i="1" a="1"/>
  <c r="L2303" i="1" s="1"/>
  <c r="K2303" i="1" a="1"/>
  <c r="K2303" i="1" s="1"/>
  <c r="L2297" i="1" a="1"/>
  <c r="L2297" i="1" s="1"/>
  <c r="K2297" i="1" a="1"/>
  <c r="K2297" i="1" s="1"/>
  <c r="J2297" i="1" a="1"/>
  <c r="J2297" i="1" s="1"/>
  <c r="L2298" i="1" a="1"/>
  <c r="L2298" i="1" s="1"/>
  <c r="K2300" i="1" a="1"/>
  <c r="K2300" i="1" s="1"/>
  <c r="K2298" i="1" a="1"/>
  <c r="K2298" i="1" s="1"/>
  <c r="J2298" i="1" a="1"/>
  <c r="J2298" i="1" s="1"/>
  <c r="L2300" i="1" a="1"/>
  <c r="L2300" i="1" s="1"/>
  <c r="J2300" i="1" a="1"/>
  <c r="J2300" i="1" s="1"/>
  <c r="J2292" i="1" a="1"/>
  <c r="J2292" i="1" s="1"/>
  <c r="J2294" i="1" a="1"/>
  <c r="J2294" i="1" s="1"/>
  <c r="L2292" i="1" a="1"/>
  <c r="L2292" i="1" s="1"/>
  <c r="K2292" i="1" a="1"/>
  <c r="K2292" i="1" s="1"/>
  <c r="L2294" i="1" a="1"/>
  <c r="L2294" i="1" s="1"/>
  <c r="K2294" i="1" a="1"/>
  <c r="K2294" i="1" s="1"/>
  <c r="J2288" i="1" a="1"/>
  <c r="J2288" i="1" s="1"/>
  <c r="L2288" i="1" a="1"/>
  <c r="L2288" i="1" s="1"/>
  <c r="K2290" i="1" a="1"/>
  <c r="K2290" i="1" s="1"/>
  <c r="J2290" i="1" a="1"/>
  <c r="J2290" i="1" s="1"/>
  <c r="L2290" i="1" a="1"/>
  <c r="L2290" i="1" s="1"/>
  <c r="K2288" i="1" a="1"/>
  <c r="K2288" i="1" s="1"/>
  <c r="L2286" i="1" a="1"/>
  <c r="L2286" i="1" s="1"/>
  <c r="J2286" i="1" a="1"/>
  <c r="J2286" i="1" s="1"/>
  <c r="K2284" i="1" a="1"/>
  <c r="K2284" i="1" s="1"/>
  <c r="K2278" i="1" a="1"/>
  <c r="K2278" i="1" s="1"/>
  <c r="L2278" i="1" a="1"/>
  <c r="L2278" i="1" s="1"/>
  <c r="J2284" i="1" a="1"/>
  <c r="J2284" i="1" s="1"/>
  <c r="K2286" i="1" a="1"/>
  <c r="K2286" i="1" s="1"/>
  <c r="L2284" i="1" a="1"/>
  <c r="L2284" i="1" s="1"/>
  <c r="J2281" i="1" a="1"/>
  <c r="J2281" i="1" s="1"/>
  <c r="L2281" i="1" a="1"/>
  <c r="L2281" i="1" s="1"/>
  <c r="J2280" i="1" a="1"/>
  <c r="J2280" i="1" s="1"/>
  <c r="L2282" i="1" a="1"/>
  <c r="L2282" i="1" s="1"/>
  <c r="K2280" i="1" a="1"/>
  <c r="K2280" i="1" s="1"/>
  <c r="J2282" i="1" a="1"/>
  <c r="J2282" i="1" s="1"/>
  <c r="J2278" i="1" a="1"/>
  <c r="J2278" i="1" s="1"/>
  <c r="K2282" i="1" a="1"/>
  <c r="K2282" i="1" s="1"/>
  <c r="K2281" i="1" a="1"/>
  <c r="K2281" i="1" s="1"/>
  <c r="L2280" i="1" a="1"/>
  <c r="L2280" i="1" s="1"/>
  <c r="L2275" i="1" a="1"/>
  <c r="L2275" i="1" s="1"/>
  <c r="K2271" i="1" a="1"/>
  <c r="K2271" i="1" s="1"/>
  <c r="J2271" i="1" a="1"/>
  <c r="J2271" i="1" s="1"/>
  <c r="J2275" i="1" a="1"/>
  <c r="J2275" i="1" s="1"/>
  <c r="L2271" i="1" a="1"/>
  <c r="L2271" i="1" s="1"/>
  <c r="K2277" i="1" a="1"/>
  <c r="K2277" i="1" s="1"/>
  <c r="K2275" i="1" a="1"/>
  <c r="K2275" i="1" s="1"/>
  <c r="L2274" i="1" a="1"/>
  <c r="L2274" i="1" s="1"/>
  <c r="K2274" i="1" a="1"/>
  <c r="K2274" i="1" s="1"/>
  <c r="J2274" i="1" a="1"/>
  <c r="J2274" i="1" s="1"/>
  <c r="L2277" i="1" a="1"/>
  <c r="L2277" i="1" s="1"/>
  <c r="J2277" i="1" a="1"/>
  <c r="J2277" i="1" s="1"/>
  <c r="L2267" i="1" a="1"/>
  <c r="L2267" i="1" s="1"/>
  <c r="K2265" i="1" a="1"/>
  <c r="K2265" i="1" s="1"/>
  <c r="K2267" i="1" a="1"/>
  <c r="K2267" i="1" s="1"/>
  <c r="K2261" i="1" a="1"/>
  <c r="K2261" i="1" s="1"/>
  <c r="J2267" i="1" a="1"/>
  <c r="J2267" i="1" s="1"/>
  <c r="J2265" i="1" a="1"/>
  <c r="J2265" i="1" s="1"/>
  <c r="L2263" i="1" a="1"/>
  <c r="L2263" i="1" s="1"/>
  <c r="K2263" i="1" a="1"/>
  <c r="K2263" i="1" s="1"/>
  <c r="J2263" i="1" a="1"/>
  <c r="J2263" i="1" s="1"/>
  <c r="J2261" i="1" a="1"/>
  <c r="J2261" i="1" s="1"/>
  <c r="L2269" i="1" a="1"/>
  <c r="L2269" i="1" s="1"/>
  <c r="K2269" i="1" a="1"/>
  <c r="K2269" i="1" s="1"/>
  <c r="J2269" i="1" a="1"/>
  <c r="J2269" i="1" s="1"/>
  <c r="L2265" i="1" a="1"/>
  <c r="L2265" i="1" s="1"/>
  <c r="L2261" i="1" a="1"/>
  <c r="L2261" i="1" s="1"/>
  <c r="L2260" i="1" a="1"/>
  <c r="L2260" i="1" s="1"/>
  <c r="K2258" i="1" a="1"/>
  <c r="K2258" i="1" s="1"/>
  <c r="K2260" i="1" a="1"/>
  <c r="K2260" i="1" s="1"/>
  <c r="J2260" i="1" a="1"/>
  <c r="J2260" i="1" s="1"/>
  <c r="L2258" i="1" a="1"/>
  <c r="L2258" i="1" s="1"/>
  <c r="J2258" i="1" a="1"/>
  <c r="J2258" i="1" s="1"/>
  <c r="L2252" i="1" a="1"/>
  <c r="L2252" i="1" s="1"/>
  <c r="K2252" i="1" a="1"/>
  <c r="K2252" i="1" s="1"/>
  <c r="L2248" i="1" a="1"/>
  <c r="L2248" i="1" s="1"/>
  <c r="L2256" i="1" a="1"/>
  <c r="L2256" i="1" s="1"/>
  <c r="J2256" i="1" a="1"/>
  <c r="J2256" i="1" s="1"/>
  <c r="J2255" i="1" a="1"/>
  <c r="J2255" i="1" s="1"/>
  <c r="L2250" i="1" a="1"/>
  <c r="L2250" i="1" s="1"/>
  <c r="K2256" i="1" a="1"/>
  <c r="K2256" i="1" s="1"/>
  <c r="J2250" i="1" a="1"/>
  <c r="J2250" i="1" s="1"/>
  <c r="L2255" i="1" a="1"/>
  <c r="L2255" i="1" s="1"/>
  <c r="K2255" i="1" a="1"/>
  <c r="K2255" i="1" s="1"/>
  <c r="K2250" i="1" a="1"/>
  <c r="K2250" i="1" s="1"/>
  <c r="J2252" i="1" a="1"/>
  <c r="J2252" i="1" s="1"/>
  <c r="K2248" i="1" a="1"/>
  <c r="K2248" i="1" s="1"/>
  <c r="L2246" i="1" a="1"/>
  <c r="L2246" i="1" s="1"/>
  <c r="J2248" i="1" a="1"/>
  <c r="J2248" i="1" s="1"/>
  <c r="K2246" i="1" a="1"/>
  <c r="K2246" i="1" s="1"/>
  <c r="J2246" i="1" a="1"/>
  <c r="J2246" i="1" s="1"/>
  <c r="J2239" i="1" a="1"/>
  <c r="J2239" i="1" s="1"/>
  <c r="K2237" i="1" a="1"/>
  <c r="K2237" i="1" s="1"/>
  <c r="L2237" i="1" a="1"/>
  <c r="L2237" i="1" s="1"/>
  <c r="J2236" i="1" a="1"/>
  <c r="J2236" i="1" s="1"/>
  <c r="K2239" i="1" a="1"/>
  <c r="K2239" i="1" s="1"/>
  <c r="K2236" i="1" a="1"/>
  <c r="K2236" i="1" s="1"/>
  <c r="L2236" i="1" a="1"/>
  <c r="L2236" i="1" s="1"/>
  <c r="J2242" i="1" a="1"/>
  <c r="J2242" i="1" s="1"/>
  <c r="K2244" i="1" a="1"/>
  <c r="K2244" i="1" s="1"/>
  <c r="J2241" i="1" a="1"/>
  <c r="J2241" i="1" s="1"/>
  <c r="L2244" i="1" a="1"/>
  <c r="L2244" i="1" s="1"/>
  <c r="J2244" i="1" a="1"/>
  <c r="J2244" i="1" s="1"/>
  <c r="L2242" i="1" a="1"/>
  <c r="L2242" i="1" s="1"/>
  <c r="L2239" i="1" a="1"/>
  <c r="L2239" i="1" s="1"/>
  <c r="K2242" i="1" a="1"/>
  <c r="K2242" i="1" s="1"/>
  <c r="J2237" i="1" a="1"/>
  <c r="J2237" i="1" s="1"/>
  <c r="K2241" i="1" a="1"/>
  <c r="K2241" i="1" s="1"/>
  <c r="L2241" i="1" a="1"/>
  <c r="L2241" i="1" s="1"/>
  <c r="K1027" i="1" a="1"/>
  <c r="K1027" i="1" s="1"/>
  <c r="J1041" i="1" a="1"/>
  <c r="J1041" i="1" s="1"/>
  <c r="J1027" i="1" a="1"/>
  <c r="J1027" i="1" s="1"/>
  <c r="L1032" i="1" a="1"/>
  <c r="L1032" i="1" s="1"/>
  <c r="K1041" i="1" a="1"/>
  <c r="K1041" i="1" s="1"/>
  <c r="L1039" i="1" a="1"/>
  <c r="L1039" i="1" s="1"/>
  <c r="J1032" i="1" a="1"/>
  <c r="J1032" i="1" s="1"/>
  <c r="K1032" i="1" a="1"/>
  <c r="K1032" i="1" s="1"/>
  <c r="L1041" i="1" a="1"/>
  <c r="L1041" i="1" s="1"/>
  <c r="K1029" i="1" a="1"/>
  <c r="K1029" i="1" s="1"/>
  <c r="K1039" i="1" a="1"/>
  <c r="K1039" i="1" s="1"/>
  <c r="J1039" i="1" a="1"/>
  <c r="J1039" i="1" s="1"/>
  <c r="L1029" i="1" a="1"/>
  <c r="L1029" i="1" s="1"/>
  <c r="J1029" i="1" a="1"/>
  <c r="J1029" i="1" s="1"/>
  <c r="L1027" i="1" a="1"/>
  <c r="L1027" i="1" s="1"/>
  <c r="K1024" i="1" a="1"/>
  <c r="K1024" i="1" s="1"/>
  <c r="J1008" i="1" a="1"/>
  <c r="J1008" i="1" s="1"/>
  <c r="J1054" i="1" s="1" a="1"/>
  <c r="J1054" i="1" s="1"/>
  <c r="L1024" i="1" a="1"/>
  <c r="L1024" i="1" s="1"/>
  <c r="J1024" i="1" a="1"/>
  <c r="J1024" i="1" s="1"/>
  <c r="L1008" i="1" a="1"/>
  <c r="L1008" i="1" s="1"/>
  <c r="L1054" i="1" s="1" a="1"/>
  <c r="L1054" i="1" s="1"/>
  <c r="K1008" i="1" a="1"/>
  <c r="K1008" i="1" s="1"/>
  <c r="K1054" i="1" s="1" a="1"/>
  <c r="K1054" i="1" s="1"/>
  <c r="L999" i="1" a="1"/>
  <c r="L999" i="1" s="1"/>
  <c r="L1051" i="1" s="1" a="1"/>
  <c r="L1051" i="1" s="1"/>
  <c r="K985" i="1" a="1"/>
  <c r="K985" i="1" s="1"/>
  <c r="L979" i="1" a="1"/>
  <c r="L979" i="1" s="1"/>
  <c r="L1053" i="1" s="1" a="1"/>
  <c r="L1053" i="1" s="1"/>
  <c r="J985" i="1" a="1"/>
  <c r="J985" i="1" s="1"/>
  <c r="J979" i="1" a="1"/>
  <c r="J979" i="1" s="1"/>
  <c r="J1053" i="1" s="1" a="1"/>
  <c r="J1053" i="1" s="1"/>
  <c r="L998" i="1" a="1"/>
  <c r="L998" i="1" s="1"/>
  <c r="K998" i="1" a="1"/>
  <c r="K998" i="1" s="1"/>
  <c r="J991" i="1" a="1"/>
  <c r="J991" i="1" s="1"/>
  <c r="L978" i="1" a="1"/>
  <c r="L978" i="1" s="1"/>
  <c r="K978" i="1" a="1"/>
  <c r="K978" i="1" s="1"/>
  <c r="L991" i="1" a="1"/>
  <c r="L991" i="1" s="1"/>
  <c r="L985" i="1" a="1"/>
  <c r="L985" i="1" s="1"/>
  <c r="K991" i="1" a="1"/>
  <c r="K991" i="1" s="1"/>
  <c r="K999" i="1" a="1"/>
  <c r="K999" i="1" s="1"/>
  <c r="K1051" i="1" s="1" a="1"/>
  <c r="K1051" i="1" s="1"/>
  <c r="J999" i="1" a="1"/>
  <c r="J999" i="1" s="1"/>
  <c r="J1051" i="1" s="1" a="1"/>
  <c r="J1051" i="1" s="1"/>
  <c r="J998" i="1" a="1"/>
  <c r="J998" i="1" s="1"/>
  <c r="J978" i="1" a="1"/>
  <c r="J978" i="1" s="1"/>
  <c r="K979" i="1" a="1"/>
  <c r="K979" i="1" s="1"/>
  <c r="K1053" i="1" s="1" a="1"/>
  <c r="K1053" i="1" s="1"/>
  <c r="K975" i="1" a="1"/>
  <c r="K975" i="1" s="1"/>
  <c r="J975" i="1" a="1"/>
  <c r="J975" i="1" s="1"/>
  <c r="L976" i="1" a="1"/>
  <c r="L976" i="1" s="1"/>
  <c r="K976" i="1" a="1"/>
  <c r="K976" i="1" s="1"/>
  <c r="L975" i="1" a="1"/>
  <c r="L975" i="1" s="1"/>
  <c r="J976" i="1" a="1"/>
  <c r="J976" i="1" s="1"/>
  <c r="K896" i="1" a="1"/>
  <c r="K896" i="1" s="1"/>
  <c r="L896" i="1" a="1"/>
  <c r="L896" i="1" s="1"/>
  <c r="J916" i="1" a="1"/>
  <c r="J916" i="1" s="1"/>
  <c r="K914" i="1" a="1"/>
  <c r="K914" i="1" s="1"/>
  <c r="J914" i="1" a="1"/>
  <c r="J914" i="1" s="1"/>
  <c r="K916" i="1" a="1"/>
  <c r="K916" i="1" s="1"/>
  <c r="L928" i="1" a="1"/>
  <c r="L928" i="1" s="1"/>
  <c r="J928" i="1" a="1"/>
  <c r="J928" i="1" s="1"/>
  <c r="L916" i="1" a="1"/>
  <c r="L916" i="1" s="1"/>
  <c r="L914" i="1" a="1"/>
  <c r="L914" i="1" s="1"/>
  <c r="J896" i="1" a="1"/>
  <c r="J896" i="1" s="1"/>
  <c r="K928" i="1" a="1"/>
  <c r="K928" i="1" s="1"/>
  <c r="L885" i="1" a="1"/>
  <c r="L885" i="1" s="1"/>
  <c r="K884" i="1" a="1"/>
  <c r="K884" i="1" s="1"/>
  <c r="L884" i="1" a="1"/>
  <c r="L884" i="1" s="1"/>
  <c r="K885" i="1" a="1"/>
  <c r="K885" i="1" s="1"/>
  <c r="J885" i="1" a="1"/>
  <c r="J885" i="1" s="1"/>
  <c r="J884" i="1" a="1"/>
  <c r="J884" i="1" s="1"/>
  <c r="K806" i="1" a="1"/>
  <c r="K806" i="1" s="1"/>
  <c r="L806" i="1" a="1"/>
  <c r="L806" i="1" s="1"/>
  <c r="J806" i="1" a="1"/>
  <c r="J806" i="1" s="1"/>
  <c r="K802" i="1" a="1"/>
  <c r="K802" i="1" s="1"/>
  <c r="J802" i="1" a="1"/>
  <c r="J802" i="1" s="1"/>
  <c r="K780" i="1" a="1"/>
  <c r="K780" i="1" s="1"/>
  <c r="J780" i="1" a="1"/>
  <c r="J780" i="1" s="1"/>
  <c r="J779" i="1" s="1"/>
  <c r="L804" i="1" a="1"/>
  <c r="L804" i="1" s="1"/>
  <c r="K804" i="1" a="1"/>
  <c r="K804" i="1" s="1"/>
  <c r="J804" i="1" a="1"/>
  <c r="J804" i="1" s="1"/>
  <c r="L780" i="1" a="1"/>
  <c r="L780" i="1" s="1"/>
  <c r="L779" i="1" s="1"/>
  <c r="L802" i="1" a="1"/>
  <c r="L802" i="1" s="1"/>
  <c r="J766" i="1" a="1"/>
  <c r="J766" i="1" s="1"/>
  <c r="J816" i="1" s="1" a="1"/>
  <c r="J816" i="1" s="1"/>
  <c r="K766" i="1" a="1"/>
  <c r="K766" i="1" s="1"/>
  <c r="K816" i="1" s="1" a="1"/>
  <c r="K816" i="1" s="1"/>
  <c r="L766" i="1" a="1"/>
  <c r="L766" i="1" s="1"/>
  <c r="L816" i="1" s="1" a="1"/>
  <c r="L81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K779" i="1"/>
  <c r="K786" i="1" s="1"/>
  <c r="K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675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J96" i="1"/>
  <c r="L95" i="1"/>
  <c r="K95" i="1"/>
  <c r="J95" i="1"/>
  <c r="L94" i="1"/>
  <c r="L126" i="1" s="1"/>
  <c r="K94" i="1"/>
  <c r="K126" i="1" s="1"/>
  <c r="J94" i="1"/>
  <c r="J126" i="1" s="1"/>
  <c r="L93" i="1"/>
  <c r="K93" i="1"/>
  <c r="J93" i="1"/>
  <c r="L92" i="1"/>
  <c r="K92" i="1"/>
  <c r="J92" i="1"/>
  <c r="J124" i="1" s="1"/>
  <c r="L91" i="1"/>
  <c r="K91" i="1"/>
  <c r="K123" i="1" s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J88" i="1"/>
  <c r="J120" i="1" s="1"/>
  <c r="L87" i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K1644" i="1" a="1"/>
  <c r="K1644" i="1" s="1"/>
  <c r="L1644" i="1" a="1"/>
  <c r="L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1709" i="1" a="1"/>
  <c r="L1709" i="1" s="1"/>
  <c r="L1708" i="1" a="1"/>
  <c r="L1708" i="1" s="1"/>
  <c r="J1708" i="1" a="1"/>
  <c r="J1708" i="1" s="1"/>
  <c r="K1708" i="1" a="1"/>
  <c r="K1708" i="1" s="1"/>
  <c r="K1709" i="1" a="1"/>
  <c r="K1709" i="1" s="1"/>
  <c r="J1709" i="1" a="1"/>
  <c r="J1709" i="1" s="1"/>
  <c r="L2049" i="1" a="1"/>
  <c r="L2049" i="1" s="1"/>
  <c r="J2049" i="1" a="1"/>
  <c r="J2049" i="1" s="1"/>
  <c r="K2049" i="1" a="1"/>
  <c r="K2049" i="1" s="1"/>
  <c r="L2048" i="1" a="1"/>
  <c r="L2048" i="1" s="1"/>
  <c r="K2048" i="1" a="1"/>
  <c r="K2048" i="1" s="1"/>
  <c r="K2047" i="1" a="1"/>
  <c r="K2047" i="1" s="1"/>
  <c r="J2048" i="1" a="1"/>
  <c r="J2048" i="1" s="1"/>
  <c r="L2046" i="1" a="1"/>
  <c r="L2046" i="1" s="1"/>
  <c r="J2047" i="1" a="1"/>
  <c r="J2047" i="1" s="1"/>
  <c r="K2041" i="1" a="1"/>
  <c r="K2041" i="1" s="1"/>
  <c r="J2042" i="1" a="1"/>
  <c r="J2042" i="1" s="1"/>
  <c r="K2039" i="1" a="1"/>
  <c r="K2039" i="1" s="1"/>
  <c r="J2046" i="1" a="1"/>
  <c r="J2046" i="1" s="1"/>
  <c r="J2040" i="1" a="1"/>
  <c r="J2040" i="1" s="1"/>
  <c r="L2047" i="1" a="1"/>
  <c r="L2047" i="1" s="1"/>
  <c r="L2045" i="1" a="1"/>
  <c r="L2045" i="1" s="1"/>
  <c r="K2040" i="1" a="1"/>
  <c r="K2040" i="1" s="1"/>
  <c r="K2046" i="1" a="1"/>
  <c r="K2046" i="1" s="1"/>
  <c r="K2045" i="1" a="1"/>
  <c r="K2045" i="1" s="1"/>
  <c r="J2045" i="1" a="1"/>
  <c r="J2045" i="1" s="1"/>
  <c r="K2044" i="1" a="1"/>
  <c r="K2044" i="1" s="1"/>
  <c r="K2042" i="1" a="1"/>
  <c r="K2042" i="1" s="1"/>
  <c r="J2043" i="1" a="1"/>
  <c r="J2043" i="1" s="1"/>
  <c r="J2041" i="1" a="1"/>
  <c r="J2041" i="1" s="1"/>
  <c r="L2039" i="1" a="1"/>
  <c r="L2039" i="1" s="1"/>
  <c r="L2044" i="1" a="1"/>
  <c r="L2044" i="1" s="1"/>
  <c r="L2042" i="1" a="1"/>
  <c r="L2042" i="1" s="1"/>
  <c r="J2039" i="1" a="1"/>
  <c r="J2039" i="1" s="1"/>
  <c r="L2040" i="1" a="1"/>
  <c r="L2040" i="1" s="1"/>
  <c r="L2043" i="1" a="1"/>
  <c r="L2043" i="1" s="1"/>
  <c r="L2041" i="1" a="1"/>
  <c r="L2041" i="1" s="1"/>
  <c r="K2043" i="1" a="1"/>
  <c r="K2043" i="1" s="1"/>
  <c r="J2044" i="1" a="1"/>
  <c r="J2044" i="1" s="1"/>
  <c r="J2038" i="1" a="1"/>
  <c r="J2038" i="1" s="1"/>
  <c r="K2038" i="1" a="1"/>
  <c r="K2038" i="1" s="1"/>
  <c r="L2038" i="1" a="1"/>
  <c r="L2038" i="1" s="1"/>
  <c r="L2035" i="1" a="1"/>
  <c r="L2035" i="1" s="1"/>
  <c r="J2035" i="1" a="1"/>
  <c r="J2035" i="1" s="1"/>
  <c r="L2032" i="1" a="1"/>
  <c r="L2032" i="1" s="1"/>
  <c r="L2031" i="1" s="1" a="1"/>
  <c r="L2031" i="1" s="1"/>
  <c r="K2034" i="1" a="1"/>
  <c r="K2034" i="1" s="1"/>
  <c r="J2034" i="1" a="1"/>
  <c r="J2034" i="1" s="1"/>
  <c r="L2034" i="1" a="1"/>
  <c r="L2034" i="1" s="1"/>
  <c r="K2035" i="1" a="1"/>
  <c r="K2035" i="1" s="1"/>
  <c r="L2037" i="1" a="1"/>
  <c r="L2037" i="1" s="1"/>
  <c r="K2037" i="1" a="1"/>
  <c r="K2037" i="1" s="1"/>
  <c r="L2036" i="1" a="1"/>
  <c r="L2036" i="1" s="1"/>
  <c r="J2037" i="1" a="1"/>
  <c r="J2037" i="1" s="1"/>
  <c r="K2036" i="1" a="1"/>
  <c r="K2036" i="1" s="1"/>
  <c r="J2032" i="1" a="1"/>
  <c r="J2032" i="1" s="1"/>
  <c r="J2031" i="1" s="1" a="1"/>
  <c r="J2031" i="1" s="1"/>
  <c r="J2036" i="1" a="1"/>
  <c r="J2036" i="1" s="1"/>
  <c r="K2032" i="1" a="1"/>
  <c r="K2032" i="1" s="1"/>
  <c r="K2031" i="1" s="1" a="1"/>
  <c r="K2031" i="1" s="1"/>
  <c r="J2029" i="1" a="1"/>
  <c r="J2029" i="1" s="1"/>
  <c r="J2028" i="1" s="1" a="1"/>
  <c r="J2028" i="1" s="1"/>
  <c r="K2026" i="1" a="1"/>
  <c r="K2026" i="1" s="1"/>
  <c r="J2023" i="1" a="1"/>
  <c r="J2023" i="1" s="1"/>
  <c r="L2026" i="1" a="1"/>
  <c r="L2026" i="1" s="1"/>
  <c r="L2023" i="1" a="1"/>
  <c r="L2023" i="1" s="1"/>
  <c r="L2025" i="1" a="1"/>
  <c r="L2025" i="1" s="1"/>
  <c r="K2029" i="1" a="1"/>
  <c r="K2029" i="1" s="1"/>
  <c r="K2028" i="1" s="1" a="1"/>
  <c r="K2028" i="1" s="1"/>
  <c r="K2023" i="1" a="1"/>
  <c r="K2023" i="1" s="1"/>
  <c r="J2026" i="1" a="1"/>
  <c r="J2026" i="1" s="1"/>
  <c r="K2025" i="1" a="1"/>
  <c r="K2025" i="1" s="1"/>
  <c r="J2025" i="1" a="1"/>
  <c r="J2025" i="1" s="1"/>
  <c r="L2029" i="1" a="1"/>
  <c r="L2029" i="1" s="1"/>
  <c r="L2028" i="1" s="1" a="1"/>
  <c r="L2028" i="1" s="1"/>
  <c r="J2336" i="1" a="1"/>
  <c r="J2336" i="1" s="1"/>
  <c r="L2336" i="1" a="1"/>
  <c r="L2336" i="1" s="1"/>
  <c r="L2335" i="1" a="1"/>
  <c r="L2335" i="1" s="1"/>
  <c r="J2340" i="1" a="1"/>
  <c r="J2340" i="1" s="1"/>
  <c r="K2337" i="1" a="1"/>
  <c r="K2337" i="1" s="1"/>
  <c r="J2335" i="1" a="1"/>
  <c r="J2335" i="1" s="1"/>
  <c r="J2338" i="1" a="1"/>
  <c r="J2338" i="1" s="1"/>
  <c r="K2335" i="1" a="1"/>
  <c r="K2335" i="1" s="1"/>
  <c r="J2339" i="1" a="1"/>
  <c r="J2339" i="1" s="1"/>
  <c r="L2339" i="1" a="1"/>
  <c r="L2339" i="1" s="1"/>
  <c r="L2337" i="1" a="1"/>
  <c r="L2337" i="1" s="1"/>
  <c r="L2340" i="1" a="1"/>
  <c r="L2340" i="1" s="1"/>
  <c r="K2336" i="1" a="1"/>
  <c r="K2336" i="1" s="1"/>
  <c r="K2338" i="1" a="1"/>
  <c r="K2338" i="1" s="1"/>
  <c r="K2340" i="1" a="1"/>
  <c r="K2340" i="1" s="1"/>
  <c r="K2339" i="1" a="1"/>
  <c r="K2339" i="1" s="1"/>
  <c r="J2337" i="1" a="1"/>
  <c r="J2337" i="1" s="1"/>
  <c r="L2338" i="1" a="1"/>
  <c r="L2338" i="1" s="1"/>
  <c r="K2327" i="1" a="1"/>
  <c r="K2327" i="1" s="1"/>
  <c r="L2333" i="1" a="1"/>
  <c r="L2333" i="1" s="1"/>
  <c r="L2330" i="1" a="1"/>
  <c r="L2330" i="1" s="1"/>
  <c r="K2333" i="1" a="1"/>
  <c r="K2333" i="1" s="1"/>
  <c r="L2334" i="1" a="1"/>
  <c r="L2334" i="1" s="1"/>
  <c r="K2334" i="1" a="1"/>
  <c r="K2334" i="1" s="1"/>
  <c r="J2334" i="1" a="1"/>
  <c r="J2334" i="1" s="1"/>
  <c r="L2328" i="1" a="1"/>
  <c r="L2328" i="1" s="1"/>
  <c r="L2332" i="1" a="1"/>
  <c r="L2332" i="1" s="1"/>
  <c r="J2333" i="1" a="1"/>
  <c r="J2333" i="1" s="1"/>
  <c r="K2332" i="1" a="1"/>
  <c r="K2332" i="1" s="1"/>
  <c r="J2332" i="1" a="1"/>
  <c r="J2332" i="1" s="1"/>
  <c r="L2331" i="1" a="1"/>
  <c r="L2331" i="1" s="1"/>
  <c r="J2331" i="1" a="1"/>
  <c r="J2331" i="1" s="1"/>
  <c r="J2328" i="1" a="1"/>
  <c r="J2328" i="1" s="1"/>
  <c r="K2330" i="1" a="1"/>
  <c r="K2330" i="1" s="1"/>
  <c r="J2330" i="1" a="1"/>
  <c r="J2330" i="1" s="1"/>
  <c r="K2329" i="1" a="1"/>
  <c r="K2329" i="1" s="1"/>
  <c r="L2327" i="1" a="1"/>
  <c r="L2327" i="1" s="1"/>
  <c r="K2331" i="1" a="1"/>
  <c r="K2331" i="1" s="1"/>
  <c r="J2329" i="1" a="1"/>
  <c r="J2329" i="1" s="1"/>
  <c r="J2327" i="1" a="1"/>
  <c r="J2327" i="1" s="1"/>
  <c r="L2329" i="1" a="1"/>
  <c r="L2329" i="1" s="1"/>
  <c r="K2328" i="1" a="1"/>
  <c r="K2328" i="1" s="1"/>
  <c r="K2325" i="1" a="1"/>
  <c r="K2325" i="1" s="1"/>
  <c r="J2325" i="1" a="1"/>
  <c r="J2325" i="1" s="1"/>
  <c r="L2323" i="1" a="1"/>
  <c r="L2323" i="1" s="1"/>
  <c r="L2322" i="1" s="1" a="1"/>
  <c r="L2322" i="1" s="1"/>
  <c r="L2326" i="1" a="1"/>
  <c r="L2326" i="1" s="1"/>
  <c r="K2326" i="1" a="1"/>
  <c r="K2326" i="1" s="1"/>
  <c r="J2326" i="1" a="1"/>
  <c r="J2326" i="1" s="1"/>
  <c r="L2325" i="1" a="1"/>
  <c r="L2325" i="1" s="1"/>
  <c r="J2323" i="1" a="1"/>
  <c r="J2323" i="1" s="1"/>
  <c r="J2322" i="1" s="1" a="1"/>
  <c r="J2322" i="1" s="1"/>
  <c r="K2323" i="1" a="1"/>
  <c r="K2323" i="1" s="1"/>
  <c r="K2322" i="1" s="1" a="1"/>
  <c r="K2322" i="1" s="1"/>
  <c r="L2320" i="1" a="1"/>
  <c r="L2320" i="1" s="1"/>
  <c r="L2319" i="1" s="1" a="1"/>
  <c r="L2319" i="1" s="1"/>
  <c r="K2320" i="1" a="1"/>
  <c r="K2320" i="1" s="1"/>
  <c r="K2319" i="1" s="1" a="1"/>
  <c r="K2319" i="1" s="1"/>
  <c r="J2320" i="1" a="1"/>
  <c r="J2320" i="1" s="1"/>
  <c r="J2319" i="1" s="1" a="1"/>
  <c r="J2319" i="1" s="1"/>
  <c r="K2316" i="1" a="1"/>
  <c r="K2316" i="1" s="1"/>
  <c r="J2317" i="1" a="1"/>
  <c r="J2317" i="1" s="1"/>
  <c r="L2316" i="1" a="1"/>
  <c r="L2316" i="1" s="1"/>
  <c r="L2317" i="1" a="1"/>
  <c r="L2317" i="1" s="1"/>
  <c r="J2316" i="1" a="1"/>
  <c r="J2316" i="1" s="1"/>
  <c r="K2317" i="1" a="1"/>
  <c r="K2317" i="1" s="1"/>
  <c r="L2314" i="1" a="1"/>
  <c r="L2314" i="1" s="1"/>
  <c r="K2314" i="1" a="1"/>
  <c r="K2314" i="1" s="1"/>
  <c r="J2314" i="1" a="1"/>
  <c r="J2314" i="1" s="1"/>
  <c r="K31" i="1" a="1"/>
  <c r="K31" i="1" s="1"/>
  <c r="J31" i="1" a="1"/>
  <c r="J31" i="1" s="1"/>
  <c r="L31" i="1" a="1"/>
  <c r="L31" i="1" s="1"/>
  <c r="K623" i="1" a="1"/>
  <c r="K623" i="1" s="1"/>
  <c r="L622" i="1" a="1"/>
  <c r="L622" i="1" s="1"/>
  <c r="L623" i="1" a="1"/>
  <c r="L623" i="1" s="1"/>
  <c r="J623" i="1" a="1"/>
  <c r="J623" i="1" s="1"/>
  <c r="L620" i="1" a="1"/>
  <c r="L620" i="1" s="1"/>
  <c r="K620" i="1" a="1"/>
  <c r="K620" i="1" s="1"/>
  <c r="J620" i="1" a="1"/>
  <c r="J620" i="1" s="1"/>
  <c r="K622" i="1" a="1"/>
  <c r="K622" i="1" s="1"/>
  <c r="J622" i="1" a="1"/>
  <c r="J622" i="1" s="1"/>
  <c r="L619" i="1" a="1"/>
  <c r="L619" i="1" s="1"/>
  <c r="J619" i="1" a="1"/>
  <c r="J619" i="1" s="1"/>
  <c r="K619" i="1" a="1"/>
  <c r="K619" i="1" s="1"/>
  <c r="J618" i="1" a="1"/>
  <c r="J618" i="1" s="1"/>
  <c r="K618" i="1" a="1"/>
  <c r="K618" i="1" s="1"/>
  <c r="L618" i="1" a="1"/>
  <c r="L618" i="1" s="1"/>
  <c r="L617" i="1" a="1"/>
  <c r="L617" i="1" s="1"/>
  <c r="K617" i="1" a="1"/>
  <c r="K617" i="1" s="1"/>
  <c r="J617" i="1" a="1"/>
  <c r="J617" i="1" s="1"/>
  <c r="L610" i="1" a="1"/>
  <c r="L610" i="1" s="1"/>
  <c r="J603" i="1" a="1"/>
  <c r="J603" i="1" s="1"/>
  <c r="K610" i="1" a="1"/>
  <c r="K610" i="1" s="1"/>
  <c r="J610" i="1" a="1"/>
  <c r="J610" i="1" s="1"/>
  <c r="K609" i="1" a="1"/>
  <c r="K609" i="1" s="1"/>
  <c r="L602" i="1" a="1"/>
  <c r="L602" i="1" s="1"/>
  <c r="J609" i="1" a="1"/>
  <c r="J609" i="1" s="1"/>
  <c r="J602" i="1" a="1"/>
  <c r="J602" i="1" s="1"/>
  <c r="J607" i="1" a="1"/>
  <c r="J607" i="1" s="1"/>
  <c r="K603" i="1" a="1"/>
  <c r="K603" i="1" s="1"/>
  <c r="L606" i="1" a="1"/>
  <c r="L606" i="1" s="1"/>
  <c r="J606" i="1" a="1"/>
  <c r="J606" i="1" s="1"/>
  <c r="L607" i="1" a="1"/>
  <c r="L607" i="1" s="1"/>
  <c r="L609" i="1" a="1"/>
  <c r="L609" i="1" s="1"/>
  <c r="K607" i="1" a="1"/>
  <c r="K607" i="1" s="1"/>
  <c r="L603" i="1" a="1"/>
  <c r="L603" i="1" s="1"/>
  <c r="K606" i="1" a="1"/>
  <c r="K606" i="1" s="1"/>
  <c r="K602" i="1" a="1"/>
  <c r="K602" i="1" s="1"/>
  <c r="K595" i="1" a="1"/>
  <c r="K595" i="1" s="1"/>
  <c r="L596" i="1" a="1"/>
  <c r="L596" i="1" s="1"/>
  <c r="K596" i="1" a="1"/>
  <c r="K596" i="1" s="1"/>
  <c r="K592" i="1" a="1"/>
  <c r="K592" i="1" s="1"/>
  <c r="L592" i="1" a="1"/>
  <c r="L592" i="1" s="1"/>
  <c r="J595" i="1" a="1"/>
  <c r="J595" i="1" s="1"/>
  <c r="K593" i="1" a="1"/>
  <c r="K593" i="1" s="1"/>
  <c r="J596" i="1" a="1"/>
  <c r="J596" i="1" s="1"/>
  <c r="J592" i="1" a="1"/>
  <c r="J592" i="1" s="1"/>
  <c r="L595" i="1" a="1"/>
  <c r="L595" i="1" s="1"/>
  <c r="L593" i="1" a="1"/>
  <c r="L593" i="1" s="1"/>
  <c r="J593" i="1" a="1"/>
  <c r="J593" i="1" s="1"/>
  <c r="J589" i="1" a="1"/>
  <c r="J589" i="1" s="1"/>
  <c r="L588" i="1" a="1"/>
  <c r="L588" i="1" s="1"/>
  <c r="K588" i="1" a="1"/>
  <c r="K588" i="1" s="1"/>
  <c r="L589" i="1" a="1"/>
  <c r="L589" i="1" s="1"/>
  <c r="J588" i="1" a="1"/>
  <c r="J588" i="1" s="1"/>
  <c r="K589" i="1" a="1"/>
  <c r="K589" i="1" s="1"/>
  <c r="K585" i="1" a="1"/>
  <c r="K585" i="1" s="1"/>
  <c r="L585" i="1" a="1"/>
  <c r="L585" i="1" s="1"/>
  <c r="J584" i="1" a="1"/>
  <c r="J584" i="1" s="1"/>
  <c r="J585" i="1" a="1"/>
  <c r="J585" i="1" s="1"/>
  <c r="L584" i="1" a="1"/>
  <c r="L584" i="1" s="1"/>
  <c r="K584" i="1" a="1"/>
  <c r="K584" i="1" s="1"/>
  <c r="L625" i="1" a="1"/>
  <c r="L625" i="1" s="1"/>
  <c r="K625" i="1" a="1"/>
  <c r="K625" i="1" s="1"/>
  <c r="J625" i="1" a="1"/>
  <c r="J625" i="1" s="1"/>
  <c r="K743" i="1" a="1"/>
  <c r="K743" i="1" s="1"/>
  <c r="L743" i="1" a="1"/>
  <c r="L743" i="1" s="1"/>
  <c r="J743" i="1" a="1"/>
  <c r="J743" i="1" s="1"/>
  <c r="L740" i="1" a="1"/>
  <c r="L740" i="1" s="1"/>
  <c r="J740" i="1" a="1"/>
  <c r="J740" i="1" s="1"/>
  <c r="K740" i="1" a="1"/>
  <c r="K740" i="1" s="1"/>
  <c r="J720" i="1" a="1"/>
  <c r="J720" i="1" s="1"/>
  <c r="J727" i="1" a="1"/>
  <c r="J727" i="1" s="1"/>
  <c r="L727" i="1" a="1"/>
  <c r="L727" i="1" s="1"/>
  <c r="K724" i="1" a="1"/>
  <c r="K724" i="1" s="1"/>
  <c r="J724" i="1" a="1"/>
  <c r="J724" i="1" s="1"/>
  <c r="L720" i="1" a="1"/>
  <c r="L720" i="1" s="1"/>
  <c r="J719" i="1" a="1"/>
  <c r="J719" i="1" s="1"/>
  <c r="L718" i="1" a="1"/>
  <c r="L718" i="1" s="1"/>
  <c r="K720" i="1" a="1"/>
  <c r="K720" i="1" s="1"/>
  <c r="K727" i="1" a="1"/>
  <c r="K727" i="1" s="1"/>
  <c r="L724" i="1" a="1"/>
  <c r="L724" i="1" s="1"/>
  <c r="L719" i="1" a="1"/>
  <c r="L719" i="1" s="1"/>
  <c r="K719" i="1" a="1"/>
  <c r="K719" i="1" s="1"/>
  <c r="L697" i="1" a="1"/>
  <c r="L697" i="1" s="1"/>
  <c r="K716" i="1" a="1"/>
  <c r="K716" i="1" s="1"/>
  <c r="L711" i="1" a="1"/>
  <c r="L711" i="1" s="1"/>
  <c r="L716" i="1" a="1"/>
  <c r="L716" i="1" s="1"/>
  <c r="J716" i="1" a="1"/>
  <c r="J716" i="1" s="1"/>
  <c r="J711" i="1" a="1"/>
  <c r="J711" i="1" s="1"/>
  <c r="L709" i="1" a="1"/>
  <c r="L709" i="1" s="1"/>
  <c r="J709" i="1" a="1"/>
  <c r="J709" i="1" s="1"/>
  <c r="K697" i="1" a="1"/>
  <c r="K697" i="1" s="1"/>
  <c r="K711" i="1" a="1"/>
  <c r="K711" i="1" s="1"/>
  <c r="J697" i="1" a="1"/>
  <c r="J697" i="1" s="1"/>
  <c r="K718" i="1" a="1"/>
  <c r="K718" i="1" s="1"/>
  <c r="J718" i="1" a="1"/>
  <c r="J718" i="1" s="1"/>
  <c r="K709" i="1" a="1"/>
  <c r="K709" i="1" s="1"/>
  <c r="K682" i="1" a="1"/>
  <c r="K682" i="1" s="1"/>
  <c r="L688" i="1" a="1"/>
  <c r="L688" i="1" s="1"/>
  <c r="K688" i="1" a="1"/>
  <c r="K688" i="1" s="1"/>
  <c r="J688" i="1" a="1"/>
  <c r="J688" i="1" s="1"/>
  <c r="K685" i="1" a="1"/>
  <c r="K685" i="1" s="1"/>
  <c r="J682" i="1" a="1"/>
  <c r="J682" i="1" s="1"/>
  <c r="K696" i="1" a="1"/>
  <c r="K696" i="1" s="1"/>
  <c r="J696" i="1" a="1"/>
  <c r="J696" i="1" s="1"/>
  <c r="L685" i="1" a="1"/>
  <c r="L685" i="1" s="1"/>
  <c r="L687" i="1" a="1"/>
  <c r="L687" i="1" s="1"/>
  <c r="K687" i="1" a="1"/>
  <c r="K687" i="1" s="1"/>
  <c r="L681" i="1" a="1"/>
  <c r="L681" i="1" s="1"/>
  <c r="L682" i="1" a="1"/>
  <c r="L682" i="1" s="1"/>
  <c r="K683" i="1" a="1"/>
  <c r="K683" i="1" s="1"/>
  <c r="L696" i="1" a="1"/>
  <c r="L696" i="1" s="1"/>
  <c r="L683" i="1" a="1"/>
  <c r="L683" i="1" s="1"/>
  <c r="J683" i="1" a="1"/>
  <c r="J683" i="1" s="1"/>
  <c r="J685" i="1" a="1"/>
  <c r="J685" i="1" s="1"/>
  <c r="J687" i="1" a="1"/>
  <c r="J687" i="1" s="1"/>
  <c r="J666" i="1" a="1"/>
  <c r="J666" i="1" s="1"/>
  <c r="L664" i="1" a="1"/>
  <c r="L664" i="1" s="1"/>
  <c r="K665" i="1" a="1"/>
  <c r="K665" i="1" s="1"/>
  <c r="K664" i="1" a="1"/>
  <c r="K664" i="1" s="1"/>
  <c r="L666" i="1" a="1"/>
  <c r="L666" i="1" s="1"/>
  <c r="K666" i="1" a="1"/>
  <c r="K666" i="1" s="1"/>
  <c r="J664" i="1" a="1"/>
  <c r="J664" i="1" s="1"/>
  <c r="K681" i="1" a="1"/>
  <c r="K681" i="1" s="1"/>
  <c r="J681" i="1" a="1"/>
  <c r="J681" i="1" s="1"/>
  <c r="J665" i="1" a="1"/>
  <c r="J665" i="1" s="1"/>
  <c r="L665" i="1" a="1"/>
  <c r="L665" i="1" s="1"/>
  <c r="J650" i="1" a="1"/>
  <c r="J650" i="1" s="1"/>
  <c r="L653" i="1" a="1"/>
  <c r="L653" i="1" s="1"/>
  <c r="L650" i="1" a="1"/>
  <c r="L650" i="1" s="1"/>
  <c r="K650" i="1" a="1"/>
  <c r="K650" i="1" s="1"/>
  <c r="J648" i="1" a="1"/>
  <c r="J648" i="1" s="1"/>
  <c r="K649" i="1" a="1"/>
  <c r="K649" i="1" s="1"/>
  <c r="K648" i="1" a="1"/>
  <c r="K648" i="1" s="1"/>
  <c r="K653" i="1" a="1"/>
  <c r="K653" i="1" s="1"/>
  <c r="L652" i="1" a="1"/>
  <c r="L652" i="1" s="1"/>
  <c r="K652" i="1" a="1"/>
  <c r="K652" i="1" s="1"/>
  <c r="L648" i="1" a="1"/>
  <c r="L648" i="1" s="1"/>
  <c r="J649" i="1" a="1"/>
  <c r="J649" i="1" s="1"/>
  <c r="L649" i="1" a="1"/>
  <c r="L649" i="1" s="1"/>
  <c r="J653" i="1" a="1"/>
  <c r="J653" i="1" s="1"/>
  <c r="J652" i="1" a="1"/>
  <c r="J652" i="1" s="1"/>
  <c r="L647" i="1" a="1"/>
  <c r="L647" i="1" s="1"/>
  <c r="K647" i="1" a="1"/>
  <c r="K647" i="1" s="1"/>
  <c r="J647" i="1" a="1"/>
  <c r="J647" i="1" s="1"/>
  <c r="K643" i="1" a="1"/>
  <c r="K643" i="1" s="1"/>
  <c r="L645" i="1" a="1"/>
  <c r="L645" i="1" s="1"/>
  <c r="J643" i="1" a="1"/>
  <c r="J643" i="1" s="1"/>
  <c r="K642" i="1" a="1"/>
  <c r="K642" i="1" s="1"/>
  <c r="L640" i="1" a="1"/>
  <c r="L640" i="1" s="1"/>
  <c r="K645" i="1" a="1"/>
  <c r="K645" i="1" s="1"/>
  <c r="J639" i="1" a="1"/>
  <c r="J639" i="1" s="1"/>
  <c r="J645" i="1" a="1"/>
  <c r="J645" i="1" s="1"/>
  <c r="J642" i="1" a="1"/>
  <c r="J642" i="1" s="1"/>
  <c r="L638" i="1" a="1"/>
  <c r="L638" i="1" s="1"/>
  <c r="L643" i="1" a="1"/>
  <c r="L643" i="1" s="1"/>
  <c r="J638" i="1" a="1"/>
  <c r="J638" i="1" s="1"/>
  <c r="L639" i="1" a="1"/>
  <c r="L639" i="1" s="1"/>
  <c r="K639" i="1" a="1"/>
  <c r="K639" i="1" s="1"/>
  <c r="J640" i="1" a="1"/>
  <c r="J640" i="1" s="1"/>
  <c r="L637" i="1" a="1"/>
  <c r="L637" i="1" s="1"/>
  <c r="L642" i="1" a="1"/>
  <c r="L642" i="1" s="1"/>
  <c r="K640" i="1" a="1"/>
  <c r="K640" i="1" s="1"/>
  <c r="K638" i="1" a="1"/>
  <c r="K638" i="1" s="1"/>
  <c r="K629" i="1" a="1"/>
  <c r="K629" i="1" s="1"/>
  <c r="K628" i="1" a="1"/>
  <c r="K628" i="1" s="1"/>
  <c r="J633" i="1" a="1"/>
  <c r="J633" i="1" s="1"/>
  <c r="L630" i="1" a="1"/>
  <c r="L630" i="1" s="1"/>
  <c r="L629" i="1" a="1"/>
  <c r="L629" i="1" s="1"/>
  <c r="L627" i="1" a="1"/>
  <c r="L627" i="1" s="1"/>
  <c r="K630" i="1" a="1"/>
  <c r="K630" i="1" s="1"/>
  <c r="J632" i="1" a="1"/>
  <c r="J632" i="1" s="1"/>
  <c r="K632" i="1" a="1"/>
  <c r="K632" i="1" s="1"/>
  <c r="J627" i="1" a="1"/>
  <c r="J627" i="1" s="1"/>
  <c r="J629" i="1" a="1"/>
  <c r="J629" i="1" s="1"/>
  <c r="K627" i="1" a="1"/>
  <c r="K627" i="1" s="1"/>
  <c r="K635" i="1" a="1"/>
  <c r="K635" i="1" s="1"/>
  <c r="K637" i="1" a="1"/>
  <c r="K637" i="1" s="1"/>
  <c r="J637" i="1" a="1"/>
  <c r="J637" i="1" s="1"/>
  <c r="K633" i="1" a="1"/>
  <c r="K633" i="1" s="1"/>
  <c r="L632" i="1" a="1"/>
  <c r="L632" i="1" s="1"/>
  <c r="J628" i="1" a="1"/>
  <c r="J628" i="1" s="1"/>
  <c r="L633" i="1" a="1"/>
  <c r="L633" i="1" s="1"/>
  <c r="L628" i="1" a="1"/>
  <c r="L628" i="1" s="1"/>
  <c r="L635" i="1" a="1"/>
  <c r="L635" i="1" s="1"/>
  <c r="J635" i="1" a="1"/>
  <c r="J635" i="1" s="1"/>
  <c r="J630" i="1" a="1"/>
  <c r="J630" i="1" s="1"/>
  <c r="L19" i="1"/>
  <c r="L18" i="1" s="1"/>
  <c r="K19" i="1"/>
  <c r="K18" i="1" s="1"/>
  <c r="J19" i="1"/>
  <c r="J18" i="1" s="1"/>
  <c r="L275" i="1" a="1"/>
  <c r="L275" i="1" s="1"/>
  <c r="L274" i="1" s="1"/>
  <c r="K284" i="1" a="1"/>
  <c r="K284" i="1" s="1"/>
  <c r="K283" i="1" s="1"/>
  <c r="L284" i="1" a="1"/>
  <c r="L284" i="1" s="1"/>
  <c r="L283" i="1" s="1"/>
  <c r="J284" i="1" a="1"/>
  <c r="J284" i="1" s="1"/>
  <c r="J283" i="1" s="1"/>
  <c r="K275" i="1" a="1"/>
  <c r="K275" i="1" s="1"/>
  <c r="J275" i="1" a="1"/>
  <c r="J275" i="1" s="1"/>
  <c r="L242" i="1" a="1"/>
  <c r="L242" i="1" s="1"/>
  <c r="L241" i="1" s="1"/>
  <c r="J242" i="1" a="1"/>
  <c r="J242" i="1" s="1"/>
  <c r="J241" i="1" s="1"/>
  <c r="K242" i="1" a="1"/>
  <c r="K242" i="1" s="1"/>
  <c r="K199" i="1" a="1"/>
  <c r="K199" i="1" s="1"/>
  <c r="K198" i="1" s="1"/>
  <c r="J199" i="1" a="1"/>
  <c r="J199" i="1" s="1"/>
  <c r="J198" i="1" s="1"/>
  <c r="L199" i="1" a="1"/>
  <c r="L199" i="1" s="1"/>
  <c r="L198" i="1" s="1"/>
  <c r="K61" i="1" a="1"/>
  <c r="K61" i="1" s="1"/>
  <c r="L59" i="1" a="1"/>
  <c r="L59" i="1" s="1"/>
  <c r="J62" i="1" a="1"/>
  <c r="J62" i="1" s="1"/>
  <c r="K60" i="1" a="1"/>
  <c r="K60" i="1" s="1"/>
  <c r="L61" i="1" a="1"/>
  <c r="L61" i="1" s="1"/>
  <c r="L60" i="1" a="1"/>
  <c r="L60" i="1" s="1"/>
  <c r="L62" i="1" a="1"/>
  <c r="L62" i="1" s="1"/>
  <c r="J60" i="1" a="1"/>
  <c r="J60" i="1" s="1"/>
  <c r="K62" i="1" a="1"/>
  <c r="K62" i="1" s="1"/>
  <c r="J59" i="1" a="1"/>
  <c r="J59" i="1" s="1"/>
  <c r="K54" i="1" a="1"/>
  <c r="K54" i="1" s="1"/>
  <c r="K53" i="1" a="1"/>
  <c r="K53" i="1" s="1"/>
  <c r="L54" i="1" a="1"/>
  <c r="L54" i="1" s="1"/>
  <c r="L53" i="1" a="1"/>
  <c r="L53" i="1" s="1"/>
  <c r="K52" i="1" a="1"/>
  <c r="K52" i="1" s="1"/>
  <c r="J52" i="1" a="1"/>
  <c r="J52" i="1" s="1"/>
  <c r="J55" i="1" a="1"/>
  <c r="J55" i="1" s="1"/>
  <c r="J53" i="1" a="1"/>
  <c r="J53" i="1" s="1"/>
  <c r="K59" i="1" a="1"/>
  <c r="K59" i="1" s="1"/>
  <c r="L14" i="1" a="1"/>
  <c r="L14" i="1" s="1"/>
  <c r="K15" i="1" a="1"/>
  <c r="K15" i="1" s="1"/>
  <c r="J15" i="1" a="1"/>
  <c r="J15" i="1" s="1"/>
  <c r="K14" i="1" a="1"/>
  <c r="K14" i="1" s="1"/>
  <c r="L15" i="1" a="1"/>
  <c r="L15" i="1" s="1"/>
  <c r="L13" i="1" a="1"/>
  <c r="L13" i="1" s="1"/>
  <c r="K13" i="1" a="1"/>
  <c r="K13" i="1" s="1"/>
  <c r="J14" i="1" a="1"/>
  <c r="J14" i="1" s="1"/>
  <c r="J13" i="1" a="1"/>
  <c r="J13" i="1" s="1"/>
  <c r="L52" i="1" a="1"/>
  <c r="L52" i="1" s="1"/>
  <c r="L55" i="1" a="1"/>
  <c r="L55" i="1" s="1"/>
  <c r="J54" i="1" a="1"/>
  <c r="J54" i="1" s="1"/>
  <c r="K55" i="1" a="1"/>
  <c r="K55" i="1" s="1"/>
  <c r="J61" i="1" a="1"/>
  <c r="J61" i="1" s="1"/>
  <c r="J50" i="1" a="1"/>
  <c r="J50" i="1" s="1"/>
  <c r="L56" i="1" a="1"/>
  <c r="L56" i="1" s="1"/>
  <c r="K56" i="1" a="1"/>
  <c r="K56" i="1" s="1"/>
  <c r="L50" i="1" a="1"/>
  <c r="L50" i="1" s="1"/>
  <c r="J56" i="1" a="1"/>
  <c r="J56" i="1" s="1"/>
  <c r="K50" i="1" a="1"/>
  <c r="K50" i="1" s="1"/>
  <c r="K43" i="1" a="1"/>
  <c r="K43" i="1" s="1"/>
  <c r="K45" i="1" a="1"/>
  <c r="K45" i="1" s="1"/>
  <c r="L44" i="1" a="1"/>
  <c r="L44" i="1" s="1"/>
  <c r="J43" i="1" a="1"/>
  <c r="J43" i="1" s="1"/>
  <c r="L45" i="1" a="1"/>
  <c r="L45" i="1" s="1"/>
  <c r="K44" i="1" a="1"/>
  <c r="K44" i="1" s="1"/>
  <c r="J44" i="1" a="1"/>
  <c r="J44" i="1" s="1"/>
  <c r="J45" i="1" a="1"/>
  <c r="J45" i="1" s="1"/>
  <c r="L43" i="1" a="1"/>
  <c r="L43" i="1" s="1"/>
  <c r="K28" i="1" a="1"/>
  <c r="K28" i="1" s="1"/>
  <c r="J28" i="1" a="1"/>
  <c r="J28" i="1" s="1"/>
  <c r="J26" i="1" a="1"/>
  <c r="J26" i="1" s="1"/>
  <c r="L27" i="1" a="1"/>
  <c r="L27" i="1" s="1"/>
  <c r="J27" i="1" a="1"/>
  <c r="J27" i="1" s="1"/>
  <c r="L26" i="1" a="1"/>
  <c r="L26" i="1" s="1"/>
  <c r="K27" i="1" a="1"/>
  <c r="K27" i="1" s="1"/>
  <c r="L25" i="1" a="1"/>
  <c r="L25" i="1" s="1"/>
  <c r="K24" i="1" a="1"/>
  <c r="K24" i="1" s="1"/>
  <c r="K25" i="1" a="1"/>
  <c r="K25" i="1" s="1"/>
  <c r="K26" i="1" a="1"/>
  <c r="K26" i="1" s="1"/>
  <c r="L28" i="1" a="1"/>
  <c r="L28" i="1" s="1"/>
  <c r="J25" i="1" a="1"/>
  <c r="J25" i="1" s="1"/>
  <c r="L24" i="1" a="1"/>
  <c r="L24" i="1" s="1"/>
  <c r="K21" i="1" a="1"/>
  <c r="K21" i="1" s="1"/>
  <c r="L16" i="1" a="1"/>
  <c r="L16" i="1" s="1"/>
  <c r="J16" i="1" a="1"/>
  <c r="J16" i="1" s="1"/>
  <c r="J21" i="1" a="1"/>
  <c r="J21" i="1" s="1"/>
  <c r="K16" i="1" a="1"/>
  <c r="K16" i="1" s="1"/>
  <c r="K17" i="1" a="1"/>
  <c r="K17" i="1" s="1"/>
  <c r="L21" i="1" a="1"/>
  <c r="L21" i="1" s="1"/>
  <c r="J17" i="1" a="1"/>
  <c r="J17" i="1" s="1"/>
  <c r="L17" i="1" a="1"/>
  <c r="L17" i="1" s="1"/>
  <c r="J24" i="1" a="1"/>
  <c r="J24" i="1" s="1"/>
  <c r="J9" i="1" a="1"/>
  <c r="J9" i="1" s="1"/>
  <c r="L7" i="1" a="1"/>
  <c r="L7" i="1" s="1"/>
  <c r="J6" i="1" a="1"/>
  <c r="J6" i="1" s="1"/>
  <c r="L10" i="1" a="1"/>
  <c r="L10" i="1" s="1"/>
  <c r="L5" i="1" a="1"/>
  <c r="L5" i="1" s="1"/>
  <c r="K7" i="1" a="1"/>
  <c r="K7" i="1" s="1"/>
  <c r="L11" i="1" a="1"/>
  <c r="L11" i="1" s="1"/>
  <c r="J10" i="1" a="1"/>
  <c r="J10" i="1" s="1"/>
  <c r="K9" i="1" a="1"/>
  <c r="K9" i="1" s="1"/>
  <c r="L6" i="1" a="1"/>
  <c r="L6" i="1" s="1"/>
  <c r="J7" i="1" a="1"/>
  <c r="J7" i="1" s="1"/>
  <c r="K11" i="1" a="1"/>
  <c r="K11" i="1" s="1"/>
  <c r="J11" i="1" a="1"/>
  <c r="J11" i="1" s="1"/>
  <c r="K10" i="1" a="1"/>
  <c r="K10" i="1" s="1"/>
  <c r="L9" i="1" a="1"/>
  <c r="L9" i="1" s="1"/>
  <c r="K6" i="1" a="1"/>
  <c r="K6" i="1" s="1"/>
  <c r="L4" i="1" a="1"/>
  <c r="L4" i="1" s="1"/>
  <c r="K5" i="1" a="1"/>
  <c r="K5" i="1" s="1"/>
  <c r="J5" i="1" a="1"/>
  <c r="J5" i="1" s="1"/>
  <c r="K4" i="1" a="1"/>
  <c r="K4" i="1" s="1"/>
  <c r="J4" i="1" a="1"/>
  <c r="J4" i="1" s="1"/>
  <c r="L123" i="1" l="1"/>
  <c r="L319" i="1"/>
  <c r="J320" i="1"/>
  <c r="J475" i="1" s="1"/>
  <c r="L382" i="1"/>
  <c r="L513" i="1" s="1"/>
  <c r="L742" i="1" a="1"/>
  <c r="L742" i="1" s="1"/>
  <c r="L744" i="1" s="1" a="1"/>
  <c r="L744" i="1" s="1"/>
  <c r="L300" i="1"/>
  <c r="L413" i="1" s="1"/>
  <c r="J384" i="1"/>
  <c r="J515" i="1" s="1"/>
  <c r="K322" i="1"/>
  <c r="K477" i="1" s="1"/>
  <c r="J361" i="1"/>
  <c r="J428" i="1" s="1"/>
  <c r="J385" i="1"/>
  <c r="J516" i="1" s="1"/>
  <c r="L325" i="1"/>
  <c r="L480" i="1" s="1"/>
  <c r="K361" i="1"/>
  <c r="K428" i="1" s="1"/>
  <c r="J316" i="1"/>
  <c r="J471" i="1" s="1"/>
  <c r="J386" i="1"/>
  <c r="J517" i="1" s="1"/>
  <c r="K386" i="1"/>
  <c r="K517" i="1" s="1"/>
  <c r="L386" i="1"/>
  <c r="L517" i="1" s="1"/>
  <c r="J300" i="1"/>
  <c r="J413" i="1" s="1"/>
  <c r="J399" i="1"/>
  <c r="J519" i="1" s="1"/>
  <c r="J325" i="1"/>
  <c r="J480" i="1" s="1"/>
  <c r="L320" i="1"/>
  <c r="L475" i="1" s="1"/>
  <c r="L398" i="1"/>
  <c r="L439" i="1" s="1"/>
  <c r="K321" i="1"/>
  <c r="K476" i="1" s="1"/>
  <c r="L400" i="1"/>
  <c r="L520" i="1" s="1"/>
  <c r="K783" i="1"/>
  <c r="L324" i="1"/>
  <c r="L479" i="1" s="1"/>
  <c r="J323" i="1"/>
  <c r="J478" i="1" s="1"/>
  <c r="K384" i="1"/>
  <c r="K515" i="1" s="1"/>
  <c r="K324" i="1"/>
  <c r="K479" i="1" s="1"/>
  <c r="L385" i="1"/>
  <c r="L516" i="1" s="1"/>
  <c r="L314" i="1"/>
  <c r="L419" i="1" s="1"/>
  <c r="K323" i="1"/>
  <c r="K478" i="1" s="1"/>
  <c r="J324" i="1"/>
  <c r="J479" i="1" s="1"/>
  <c r="K301" i="1"/>
  <c r="K465" i="1" s="1"/>
  <c r="K385" i="1"/>
  <c r="K516" i="1" s="1"/>
  <c r="K726" i="1" a="1"/>
  <c r="K726" i="1" s="1"/>
  <c r="K728" i="1" s="1" a="1"/>
  <c r="K728" i="1" s="1"/>
  <c r="J398" i="1"/>
  <c r="J439" i="1" s="1"/>
  <c r="J382" i="1"/>
  <c r="J513" i="1" s="1"/>
  <c r="J380" i="1"/>
  <c r="J437" i="1" s="1"/>
  <c r="K398" i="1"/>
  <c r="K439" i="1" s="1"/>
  <c r="L361" i="1"/>
  <c r="L428" i="1" s="1"/>
  <c r="K400" i="1"/>
  <c r="K520" i="1" s="1"/>
  <c r="L783" i="1"/>
  <c r="L786" i="1"/>
  <c r="L787" i="1" s="1"/>
  <c r="J301" i="1"/>
  <c r="J465" i="1" s="1"/>
  <c r="K320" i="1"/>
  <c r="K475" i="1" s="1"/>
  <c r="K128" i="1"/>
  <c r="L323" i="1"/>
  <c r="L478" i="1" s="1"/>
  <c r="K380" i="1"/>
  <c r="K437" i="1" s="1"/>
  <c r="L384" i="1"/>
  <c r="L515" i="1" s="1"/>
  <c r="K315" i="1"/>
  <c r="K420" i="1" s="1"/>
  <c r="J318" i="1"/>
  <c r="J473" i="1" s="1"/>
  <c r="J321" i="1"/>
  <c r="J476" i="1" s="1"/>
  <c r="L363" i="1"/>
  <c r="L504" i="1" s="1"/>
  <c r="K300" i="1"/>
  <c r="K413" i="1" s="1"/>
  <c r="K318" i="1"/>
  <c r="K473" i="1" s="1"/>
  <c r="J319" i="1"/>
  <c r="J474" i="1" s="1"/>
  <c r="J742" i="1" a="1"/>
  <c r="J742" i="1" s="1"/>
  <c r="J744" i="1" s="1" a="1"/>
  <c r="J744" i="1" s="1"/>
  <c r="K319" i="1"/>
  <c r="K474" i="1" s="1"/>
  <c r="J400" i="1"/>
  <c r="J520" i="1" s="1"/>
  <c r="L316" i="1"/>
  <c r="L471" i="1" s="1"/>
  <c r="L322" i="1"/>
  <c r="L477" i="1" s="1"/>
  <c r="K325" i="1"/>
  <c r="K480" i="1" s="1"/>
  <c r="J322" i="1"/>
  <c r="J477" i="1" s="1"/>
  <c r="J314" i="1"/>
  <c r="J419" i="1" s="1"/>
  <c r="J364" i="1"/>
  <c r="J274" i="1"/>
  <c r="J363" i="1" s="1"/>
  <c r="J504" i="1" s="1"/>
  <c r="L318" i="1"/>
  <c r="L473" i="1" s="1"/>
  <c r="J383" i="1"/>
  <c r="J514" i="1" s="1"/>
  <c r="J128" i="1"/>
  <c r="J726" i="1" a="1"/>
  <c r="J726" i="1" s="1"/>
  <c r="J728" i="1" s="1" a="1"/>
  <c r="J728" i="1" s="1"/>
  <c r="L119" i="1"/>
  <c r="L315" i="1"/>
  <c r="L420" i="1" s="1"/>
  <c r="L383" i="1"/>
  <c r="L514" i="1" s="1"/>
  <c r="K364" i="1"/>
  <c r="K274" i="1"/>
  <c r="K363" i="1" s="1"/>
  <c r="K504" i="1" s="1"/>
  <c r="K742" i="1" a="1"/>
  <c r="K742" i="1" s="1"/>
  <c r="K744" i="1" s="1" a="1"/>
  <c r="K744" i="1" s="1"/>
  <c r="L726" i="1" a="1"/>
  <c r="L726" i="1" s="1"/>
  <c r="L728" i="1" s="1" a="1"/>
  <c r="L728" i="1" s="1"/>
  <c r="J317" i="1"/>
  <c r="J472" i="1" s="1"/>
  <c r="L364" i="1"/>
  <c r="K382" i="1"/>
  <c r="K513" i="1" s="1"/>
  <c r="J125" i="1"/>
  <c r="K314" i="1"/>
  <c r="K419" i="1" s="1"/>
  <c r="K317" i="1"/>
  <c r="K472" i="1" s="1"/>
  <c r="K241" i="1"/>
  <c r="K316" i="1" s="1"/>
  <c r="K471" i="1" s="1"/>
  <c r="K125" i="1"/>
  <c r="J786" i="1"/>
  <c r="J787" i="1" s="1"/>
  <c r="J783" i="1"/>
  <c r="J362" i="1"/>
  <c r="J429" i="1" s="1"/>
  <c r="K399" i="1"/>
  <c r="K519" i="1" s="1"/>
  <c r="K120" i="1"/>
  <c r="J315" i="1"/>
  <c r="J420" i="1" s="1"/>
  <c r="L399" i="1"/>
  <c r="L519" i="1" s="1"/>
  <c r="K124" i="1"/>
  <c r="L124" i="1"/>
  <c r="K903" i="1"/>
  <c r="K925" i="1"/>
  <c r="K924" i="1" s="1"/>
  <c r="K902" i="1"/>
  <c r="K899" i="1"/>
  <c r="L317" i="1"/>
  <c r="L472" i="1" s="1"/>
  <c r="K362" i="1"/>
  <c r="K429" i="1" s="1"/>
  <c r="L362" i="1"/>
  <c r="L429" i="1" s="1"/>
  <c r="L380" i="1"/>
  <c r="L437" i="1" s="1"/>
  <c r="K383" i="1"/>
  <c r="K514" i="1" s="1"/>
  <c r="L321" i="1"/>
  <c r="L476" i="1" s="1"/>
  <c r="L125" i="1"/>
  <c r="J903" i="1"/>
  <c r="J925" i="1"/>
  <c r="J924" i="1" s="1"/>
  <c r="L903" i="1"/>
  <c r="L925" i="1"/>
  <c r="L924" i="1" s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47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624" i="1"/>
  <c r="L1005" i="1"/>
  <c r="L1002" i="1" s="1"/>
  <c r="L1014" i="1"/>
  <c r="L1011" i="1" s="1"/>
  <c r="L1555" i="1"/>
  <c r="L1160" i="1"/>
  <c r="L1602" i="1"/>
  <c r="L1511" i="1"/>
  <c r="L1652" i="1"/>
  <c r="L1653" i="1"/>
  <c r="L1603" i="1"/>
  <c r="L1556" i="1"/>
  <c r="L1161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206" i="1"/>
  <c r="L1414" i="1"/>
  <c r="L1562" i="1"/>
  <c r="L1183" i="1"/>
  <c r="L1658" i="1"/>
  <c r="L1659" i="1" s="1"/>
  <c r="L1570" i="1"/>
  <c r="L1344" i="1"/>
  <c r="L1345" i="1"/>
  <c r="L1207" i="1"/>
  <c r="L1618" i="1"/>
  <c r="L1571" i="1"/>
  <c r="L1429" i="1"/>
  <c r="L1617" i="1"/>
  <c r="L1415" i="1"/>
  <c r="L1563" i="1"/>
  <c r="L1331" i="1"/>
  <c r="L1610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I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F1618" i="1"/>
  <c r="H1618" i="1"/>
  <c r="G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I1556" i="1"/>
  <c r="H1563" i="1"/>
  <c r="I1603" i="1"/>
  <c r="G1556" i="1"/>
  <c r="G1563" i="1"/>
  <c r="H1610" i="1"/>
  <c r="F1563" i="1"/>
  <c r="I1610" i="1"/>
  <c r="F1603" i="1"/>
  <c r="H1603" i="1"/>
  <c r="F1610" i="1"/>
  <c r="G1603" i="1"/>
  <c r="H1556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F1512" i="1"/>
  <c r="I1415" i="1"/>
  <c r="G1429" i="1"/>
  <c r="I1429" i="1"/>
  <c r="F1429" i="1"/>
  <c r="I1512" i="1"/>
  <c r="H1415" i="1"/>
  <c r="G1512" i="1"/>
  <c r="G1415" i="1"/>
  <c r="H1512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F1331" i="1"/>
  <c r="I1345" i="1"/>
  <c r="H1345" i="1"/>
  <c r="H1331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H1207" i="1" l="1"/>
  <c r="I1184" i="1"/>
  <c r="F1184" i="1"/>
  <c r="G1184" i="1"/>
  <c r="H1184" i="1"/>
  <c r="I1207" i="1"/>
  <c r="G1207" i="1"/>
  <c r="F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 a="1"/>
  <c r="J738" i="1" s="1"/>
  <c r="J758" i="1" s="1"/>
  <c r="J736" i="1" a="1"/>
  <c r="J736" i="1" s="1"/>
  <c r="J745" i="1" s="1"/>
  <c r="K736" i="1" a="1"/>
  <c r="K736" i="1" s="1"/>
  <c r="K738" i="1" a="1"/>
  <c r="K73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618" i="1"/>
  <c r="K1571" i="1"/>
  <c r="K1429" i="1"/>
  <c r="K1207" i="1"/>
  <c r="K1345" i="1"/>
  <c r="K1206" i="1"/>
  <c r="K1570" i="1"/>
  <c r="K1617" i="1"/>
  <c r="K1428" i="1"/>
  <c r="J1618" i="1"/>
  <c r="J1571" i="1"/>
  <c r="J1345" i="1"/>
  <c r="J1429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602" i="1"/>
  <c r="G1555" i="1"/>
  <c r="G1511" i="1"/>
  <c r="G1160" i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I1159" i="1" s="1"/>
  <c r="I1158" i="1" s="1"/>
  <c r="H1652" i="1"/>
  <c r="H1602" i="1"/>
  <c r="H1555" i="1"/>
  <c r="H1511" i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F1658" i="1"/>
  <c r="F1659" i="1" s="1"/>
  <c r="F1609" i="1"/>
  <c r="F1562" i="1"/>
  <c r="F1414" i="1"/>
  <c r="F1330" i="1"/>
  <c r="F1183" i="1"/>
  <c r="G1658" i="1"/>
  <c r="G1659" i="1" s="1"/>
  <c r="G1609" i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F1608" i="1"/>
  <c r="F1607" i="1" s="1"/>
  <c r="F1561" i="1"/>
  <c r="F1560" i="1" s="1"/>
  <c r="F1413" i="1"/>
  <c r="F1412" i="1" s="1"/>
  <c r="F1329" i="1"/>
  <c r="F1328" i="1" s="1"/>
  <c r="F1182" i="1"/>
  <c r="F1181" i="1" s="1"/>
  <c r="G1608" i="1"/>
  <c r="G1607" i="1" s="1"/>
  <c r="I1561" i="1"/>
  <c r="I1560" i="1" s="1"/>
  <c r="H1651" i="1"/>
  <c r="H1601" i="1"/>
  <c r="H1600" i="1" s="1"/>
  <c r="H1554" i="1"/>
  <c r="H1553" i="1" s="1"/>
  <c r="H1510" i="1"/>
  <c r="H1509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09" i="1"/>
  <c r="K1330" i="1"/>
  <c r="K1160" i="1"/>
  <c r="J1658" i="1"/>
  <c r="J1659" i="1" s="1"/>
  <c r="K1609" i="1"/>
  <c r="K1511" i="1"/>
  <c r="K1183" i="1"/>
  <c r="K1562" i="1"/>
  <c r="K1555" i="1"/>
  <c r="J1562" i="1"/>
  <c r="K1602" i="1"/>
  <c r="K1414" i="1"/>
  <c r="J1512" i="1"/>
  <c r="J1603" i="1"/>
  <c r="J1556" i="1"/>
  <c r="J1161" i="1"/>
  <c r="J1653" i="1"/>
  <c r="J1511" i="1"/>
  <c r="J1555" i="1"/>
  <c r="K1563" i="1"/>
  <c r="K1415" i="1"/>
  <c r="K1331" i="1"/>
  <c r="K1610" i="1"/>
  <c r="K1184" i="1"/>
  <c r="J1602" i="1"/>
  <c r="J1160" i="1"/>
  <c r="J1563" i="1"/>
  <c r="J1415" i="1"/>
  <c r="J1184" i="1"/>
  <c r="J1610" i="1"/>
  <c r="J1331" i="1"/>
  <c r="K1512" i="1"/>
  <c r="K1556" i="1"/>
  <c r="K1603" i="1"/>
  <c r="K1161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<sst xmlns="http://schemas.openxmlformats.org/spreadsheetml/2006/main" count="5204" uniqueCount="2482">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</sst>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SOC_High_2035.xlsx" TargetMode="External"/><Relationship Id="rId2" Type="http://schemas.openxmlformats.org/officeDocument/2006/relationships/externalLinkPath" Target="file:///J:\WP07%20integrated%20modelling\STEM_Results\SPS1_CLI_BSM_SOC_High_2035.xlsx" TargetMode="External"/><Relationship Id="rId1" Type="http://schemas.openxmlformats.org/officeDocument/2006/relationships/externalLinkPath" Target="/WP07%20integrated%20modelling/STEM_Results/SPS1_CLI_BSM_SO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1.1833264543894107E-4</v>
          </cell>
          <cell r="J4">
            <v>9.188422840666209E-5</v>
          </cell>
          <cell r="K4">
            <v>4.7435949775884092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3.1467752661832221E-5</v>
          </cell>
          <cell r="J5">
            <v>2.1049506119146401E-5</v>
          </cell>
          <cell r="K5">
            <v>3.2612452382895567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1.4812164454434686E-5</v>
          </cell>
          <cell r="J6">
            <v>1.0264524837164231E-5</v>
          </cell>
          <cell r="K6">
            <v>1.5549749426888534E-5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1.48474507671403E-5</v>
          </cell>
          <cell r="J7">
            <v>1.0268571649355093E-5</v>
          </cell>
          <cell r="K7">
            <v>1.5649616340680162E-5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1.4834504452821687E-5</v>
          </cell>
          <cell r="J8">
            <v>1.0259215695806589E-5</v>
          </cell>
          <cell r="K8">
            <v>1.5568487795590186E-5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1.5327937749325068E-5</v>
          </cell>
          <cell r="J9">
            <v>1.509968545873996E-5</v>
          </cell>
          <cell r="K9">
            <v>0.7417065676249448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1.6352370650504679E-5</v>
          </cell>
          <cell r="J10">
            <v>1.5356208573926702E-5</v>
          </cell>
          <cell r="K10">
            <v>0.74058230443372242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1.0672903789100683E-5</v>
          </cell>
          <cell r="J11">
            <v>9.5608659996102892E-6</v>
          </cell>
          <cell r="K11">
            <v>1.4046877340948306E-5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0.48157404194169695</v>
          </cell>
          <cell r="J12">
            <v>1.8059837375457797</v>
          </cell>
          <cell r="K12">
            <v>2.7089758559101687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0.48157404194169695</v>
          </cell>
          <cell r="J13">
            <v>1.8059837375457797</v>
          </cell>
          <cell r="K13">
            <v>2.7089758559101687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3.5322252438656498E-2</v>
          </cell>
          <cell r="J14">
            <v>5.60451281826361E-2</v>
          </cell>
          <cell r="K14">
            <v>0.16277109158516301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5.0299507238689603E-2</v>
          </cell>
          <cell r="J15">
            <v>0.20868735346950901</v>
          </cell>
          <cell r="K15">
            <v>0.31392335964840701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1.2944311121634431</v>
          </cell>
          <cell r="J16">
            <v>1.4006658324865315</v>
          </cell>
          <cell r="K16">
            <v>1.2405043393823525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1.2944311121634431</v>
          </cell>
          <cell r="J17">
            <v>1.4006658324865315</v>
          </cell>
          <cell r="K17">
            <v>1.2405043393823525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0.24022389576522912</v>
          </cell>
          <cell r="J18">
            <v>0.66913320016213196</v>
          </cell>
          <cell r="K18">
            <v>0.42439772724489677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0.39096232270154208</v>
          </cell>
          <cell r="J19">
            <v>0.75786568043632985</v>
          </cell>
          <cell r="K19">
            <v>0.46907117221804473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37.814788802399697</v>
          </cell>
          <cell r="J20">
            <v>105.31885278610299</v>
          </cell>
          <cell r="K20">
            <v>66.618982174176097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0.67047497876595075</v>
          </cell>
          <cell r="J21">
            <v>1.8673555458528956</v>
          </cell>
          <cell r="K21">
            <v>1.1811876272017032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4.1713872492002202E-2</v>
          </cell>
          <cell r="J22">
            <v>1.39766468833144E-7</v>
          </cell>
          <cell r="K22">
            <v>3.57105320375523E-3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5.6867721028947778E-2</v>
          </cell>
          <cell r="J23">
            <v>5.6867729237092213E-2</v>
          </cell>
          <cell r="K23">
            <v>4.0751411640625353E-2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2.1183738481042864E-5</v>
          </cell>
          <cell r="J24">
            <v>1.6715499732346621E-5</v>
          </cell>
          <cell r="K24">
            <v>1.4590657758980318E-5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2.1183738481042864E-5</v>
          </cell>
          <cell r="J25">
            <v>1.6715499732346621E-5</v>
          </cell>
          <cell r="K25">
            <v>1.4590657758980318E-5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5.7225661913567902E-8</v>
          </cell>
          <cell r="J26">
            <v>7.9261886466120598E-8</v>
          </cell>
          <cell r="K26">
            <v>1.17833363856704E-7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3.9963651174534931E-5</v>
          </cell>
          <cell r="J27">
            <v>3.9785764891941966E-5</v>
          </cell>
          <cell r="K27">
            <v>3.9719078765765303E-5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0.40771317812460423</v>
          </cell>
          <cell r="J28">
            <v>0.630946142804513</v>
          </cell>
          <cell r="K28">
            <v>0.9551804692651692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0.40771317812460367</v>
          </cell>
          <cell r="J29">
            <v>0.63094614280451256</v>
          </cell>
          <cell r="K29">
            <v>0.95518046926516842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0.45087566484480424</v>
          </cell>
          <cell r="J30">
            <v>0.69774113936451276</v>
          </cell>
          <cell r="K30">
            <v>1.0563004622445016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0.45087566484480424</v>
          </cell>
          <cell r="J31">
            <v>0.69774113936451276</v>
          </cell>
          <cell r="K31">
            <v>1.0563004622445016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7.8193744547599406E-2</v>
          </cell>
          <cell r="J32">
            <v>0.38530933396547101</v>
          </cell>
          <cell r="K32">
            <v>0.37215950708086698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0.22576817664715246</v>
          </cell>
          <cell r="J33">
            <v>0.47838535361045736</v>
          </cell>
          <cell r="K33">
            <v>0.57911626709201491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4.2315469168326718</v>
          </cell>
          <cell r="J34">
            <v>4.7839824627496377</v>
          </cell>
          <cell r="K34"/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4.2268451980361954</v>
          </cell>
          <cell r="J35">
            <v>4.783982462749643</v>
          </cell>
          <cell r="K35"/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4.7017183382500392</v>
          </cell>
          <cell r="J36">
            <v>5.1440670963878539</v>
          </cell>
          <cell r="K36"/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4.7017183382500392</v>
          </cell>
          <cell r="J37">
            <v>5.1440670963878539</v>
          </cell>
          <cell r="K37"/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8.3742977604491897E-2</v>
          </cell>
          <cell r="J38">
            <v>0.18275355903183399</v>
          </cell>
          <cell r="K38">
            <v>2.9514668390730398E-7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0.26452987778645359</v>
          </cell>
          <cell r="J39">
            <v>0.29850468862536428</v>
          </cell>
          <cell r="K39">
            <v>1.2825532061899736E-4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6.9629090320776378E-5</v>
          </cell>
          <cell r="J40">
            <v>4.1433680127170526E-5</v>
          </cell>
          <cell r="K40">
            <v>4.9267838817455207E-5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1.9124158382132518E-5</v>
          </cell>
          <cell r="J41">
            <v>1.0318555121235265E-5</v>
          </cell>
          <cell r="K41">
            <v>1.3903061200692552E-5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7.9995750547775855E-6</v>
          </cell>
          <cell r="J42">
            <v>4.7242413398005365E-6</v>
          </cell>
          <cell r="K42">
            <v>4.4253477158202745E-6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7.9992742463266241E-6</v>
          </cell>
          <cell r="J43">
            <v>4.724048728813142E-6</v>
          </cell>
          <cell r="K43">
            <v>4.4363015290528948E-6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7.9903368899540317E-6</v>
          </cell>
          <cell r="J44">
            <v>4.7213514874694935E-6</v>
          </cell>
          <cell r="K44">
            <v>4.4248496260717181E-6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9.8842599067331684E-6</v>
          </cell>
          <cell r="J45">
            <v>6.1838917913212709E-6</v>
          </cell>
          <cell r="K45">
            <v>8.8210194552737863E-6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1.0315055094775632E-5</v>
          </cell>
          <cell r="J46">
            <v>6.2610303290779542E-6</v>
          </cell>
          <cell r="K46">
            <v>8.9677449038422011E-6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6.299328220830029E-6</v>
          </cell>
          <cell r="J47">
            <v>4.4494753334488772E-6</v>
          </cell>
          <cell r="K47">
            <v>4.1846526479521173E-6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0.14779776920404716</v>
          </cell>
          <cell r="K48">
            <v>0.15482576500588147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0.14929067596368398</v>
          </cell>
          <cell r="K49">
            <v>0.15638966162210252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1.80001175419739E-7</v>
          </cell>
          <cell r="J50">
            <v>1.88341460609006E-2</v>
          </cell>
          <cell r="K50">
            <v>4.1892519653666602E-6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2.3852836983530002E-7</v>
          </cell>
          <cell r="J51">
            <v>1.8834384589270399E-2</v>
          </cell>
          <cell r="K51">
            <v>1.8838573841235801E-2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0.32084374617089056</v>
          </cell>
          <cell r="J52">
            <v>0.27485794541423092</v>
          </cell>
          <cell r="K52">
            <v>0.47207326046060899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0.32084374617089023</v>
          </cell>
          <cell r="J53">
            <v>0.2748579454142307</v>
          </cell>
          <cell r="K53">
            <v>0.47207326046060871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0.35480981816725582</v>
          </cell>
          <cell r="J54">
            <v>0.30395573728828418</v>
          </cell>
          <cell r="K54">
            <v>0.52204920715793457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0.35480981816725582</v>
          </cell>
          <cell r="J55">
            <v>0.30395573728828418</v>
          </cell>
          <cell r="K55">
            <v>0.52204920715793457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9.5344031942665802E-2</v>
          </cell>
          <cell r="J56">
            <v>0.14963954521818201</v>
          </cell>
          <cell r="K56">
            <v>0.21530600044933401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0.17465113736479723</v>
          </cell>
          <cell r="J57">
            <v>0.25272960419912044</v>
          </cell>
          <cell r="K57">
            <v>0.30708279526366061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2.5042753143663807</v>
          </cell>
          <cell r="K58">
            <v>8.5569598061770833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642.91535149563367</v>
          </cell>
          <cell r="K59">
            <v>2196.8035183520869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-642.91535149563401</v>
          </cell>
          <cell r="K60">
            <v>-2196.8035183520901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694.32602790589897</v>
          </cell>
          <cell r="K61">
            <v>2325.9517078142799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7.4819615076066608</v>
          </cell>
          <cell r="K62">
            <v>25.064134782481414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9.9073075491725796E-2</v>
          </cell>
          <cell r="K63">
            <v>0.22014976756969101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9.9073075491725796E-2</v>
          </cell>
          <cell r="K64">
            <v>0.31922284306141702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0.13698853726457999</v>
          </cell>
          <cell r="J65">
            <v>0.14481616068229908</v>
          </cell>
          <cell r="K65">
            <v>0.1543407099378182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6.0095951824675735</v>
          </cell>
          <cell r="J66">
            <v>6.2759634460479834</v>
          </cell>
          <cell r="K66">
            <v>5.7709509876883063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2.1642872692783728</v>
          </cell>
          <cell r="J67">
            <v>2.3163184152144018</v>
          </cell>
          <cell r="K67">
            <v>2.2080685861230189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2.10842476501452</v>
          </cell>
          <cell r="J68">
            <v>1.6313862649249466</v>
          </cell>
          <cell r="K68">
            <v>2.5986595469799108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0.28262807473870627</v>
          </cell>
          <cell r="J69">
            <v>0.31436491511102194</v>
          </cell>
          <cell r="K69">
            <v>0.33944718456400208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11.716443815114893</v>
          </cell>
          <cell r="J70">
            <v>11.652723304427816</v>
          </cell>
          <cell r="K70">
            <v>11.988801116379111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4.8932676820416599E-8</v>
          </cell>
          <cell r="J71"/>
          <cell r="K71"/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0.62767184840645096</v>
          </cell>
          <cell r="J72">
            <v>0.62767184840645096</v>
          </cell>
          <cell r="K72">
            <v>0.62767184840645096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1.9486805743208939E-4</v>
          </cell>
          <cell r="J73">
            <v>2.4479169842442946E-4</v>
          </cell>
          <cell r="K73">
            <v>3.221649445277321E-6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1.9468911523059122E-4</v>
          </cell>
          <cell r="J74">
            <v>2.4479169842443039E-4</v>
          </cell>
          <cell r="K74">
            <v>3.2216494452773257E-6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2.3620221228472111E-4</v>
          </cell>
          <cell r="J75">
            <v>2.8799023344062833E-4</v>
          </cell>
          <cell r="K75">
            <v>2.5441292807534526E-6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2.3620221228472111E-4</v>
          </cell>
          <cell r="J76">
            <v>2.8799023344062833E-4</v>
          </cell>
          <cell r="K76">
            <v>2.5441292807534526E-6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1.6666698389112899E-4</v>
          </cell>
          <cell r="J77">
            <v>3.4705695548560798E-6</v>
          </cell>
          <cell r="K77">
            <v>6.8709444933459404E-7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2.2207519079786917E-4</v>
          </cell>
          <cell r="J78">
            <v>1.7064561149159204E-4</v>
          </cell>
          <cell r="K78">
            <v>7.2158258015307249E-5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5.1676543291292196E-4</v>
          </cell>
          <cell r="J79">
            <v>5.7588584760436044E-4</v>
          </cell>
          <cell r="K79">
            <v>2.1860558831320086E-4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1.9546375271578556E-4</v>
          </cell>
          <cell r="J80">
            <v>2.2252025250550013E-4</v>
          </cell>
          <cell r="K80">
            <v>8.7949194086308041E-5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8.358177211603609E-4</v>
          </cell>
          <cell r="J81">
            <v>9.3875282416820726E-4</v>
          </cell>
          <cell r="K81">
            <v>3.613634691401509E-4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1.0472612298574701E-5</v>
          </cell>
          <cell r="J82">
            <v>4.5975975160557802E-6</v>
          </cell>
          <cell r="K82">
            <v>5.6790793166523699E-8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1.73783205551E-5</v>
          </cell>
          <cell r="J83">
            <v>1.97867140123141E-5</v>
          </cell>
          <cell r="K83">
            <v>7.8232804277460806E-6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6.5807507434971743E-5</v>
          </cell>
          <cell r="J84">
            <v>2.3135601385757494E-4</v>
          </cell>
          <cell r="K84">
            <v>5.3008771684914772E-5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6.10035593922188E-3</v>
          </cell>
          <cell r="J85">
            <v>2.1446702484597201E-2</v>
          </cell>
          <cell r="K85">
            <v>4.9139131351915903E-3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6.5807507434971743E-5</v>
          </cell>
          <cell r="J86">
            <v>2.3135601385757494E-4</v>
          </cell>
          <cell r="K86">
            <v>5.3008771684914772E-5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4.3428010294872186E-4</v>
          </cell>
          <cell r="J87">
            <v>6.4517633962150184E-3</v>
          </cell>
          <cell r="K87">
            <v>3.0803951708801803E-3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4.3388131497539917E-4</v>
          </cell>
          <cell r="J88">
            <v>6.4517633962150392E-3</v>
          </cell>
          <cell r="K88">
            <v>3.0803951708801825E-3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5.2639863109276634E-4</v>
          </cell>
          <cell r="J89">
            <v>7.5903098779001076E-3</v>
          </cell>
          <cell r="K89">
            <v>3.4226613009781248E-3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5.2639863109276634E-4</v>
          </cell>
          <cell r="J90">
            <v>7.5903098779001076E-3</v>
          </cell>
          <cell r="K90">
            <v>3.4226613009781248E-3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5.6249603260399503E-4</v>
          </cell>
          <cell r="J91">
            <v>5.2461641043444404E-3</v>
          </cell>
          <cell r="K91">
            <v>2.9920933644681201E-6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6.2308664406884591E-4</v>
          </cell>
          <cell r="J92">
            <v>5.8169737060844943E-3</v>
          </cell>
          <cell r="K92">
            <v>2.7376638119056005E-3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0.41890006771544513</v>
          </cell>
          <cell r="K93">
            <v>1.3704479336838284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717.15900856796918</v>
          </cell>
          <cell r="K94">
            <v>2096.0747359039774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-717.15900856796895</v>
          </cell>
          <cell r="K95">
            <v>-2096.0747359039801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3.9304009174879631</v>
          </cell>
          <cell r="K96">
            <v>12.14216869243872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805.79663884041497</v>
          </cell>
          <cell r="K97">
            <v>2355.1401527010999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8.6831534357803406</v>
          </cell>
          <cell r="K98">
            <v>25.378665438589422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2.2886891692532801E-2</v>
          </cell>
          <cell r="K99">
            <v>5.1988451692103699E-2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2.2886891692532801E-2</v>
          </cell>
          <cell r="K100">
            <v>7.4875343384636403E-2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/>
          <cell r="K102">
            <v>0.71956177386413367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/>
          <cell r="K103">
            <v>1.8067512210755345E-2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/>
          <cell r="K105">
            <v>0.72191824264350568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1.8067276992470533E-2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4.2040450431989902E-8</v>
          </cell>
          <cell r="J107">
            <v>7.1998831055731794E-8</v>
          </cell>
          <cell r="K107">
            <v>9.5014109396950905E-8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1.0275121351610088</v>
          </cell>
          <cell r="J108">
            <v>1.0275122071598399</v>
          </cell>
          <cell r="K108">
            <v>0.72467698894772914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334.864716746966</v>
          </cell>
          <cell r="J109">
            <v>284.64748926343998</v>
          </cell>
          <cell r="K109"/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5.3006411842800505</v>
          </cell>
          <cell r="J110">
            <v>4.6306471604978494</v>
          </cell>
          <cell r="K110">
            <v>0.83290596867937516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4.5436189517905845</v>
          </cell>
          <cell r="J111">
            <v>3.8622454445514158</v>
          </cell>
          <cell r="K111"/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0.84705273187065411</v>
          </cell>
          <cell r="J112">
            <v>0.84705278081274205</v>
          </cell>
          <cell r="K112">
            <v>0.84705283515910501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2.7809341310936298E-7</v>
          </cell>
          <cell r="J116">
            <v>1.7804335105793301E-7</v>
          </cell>
          <cell r="K116">
            <v>1.4906586882866699E-7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3.5816445728978664E-7</v>
          </cell>
          <cell r="J117">
            <v>2.9703664610000201E-7</v>
          </cell>
          <cell r="K117">
            <v>2.9900566443819192E-7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4.6248316886270571</v>
          </cell>
          <cell r="J118">
            <v>4.8693277115633657</v>
          </cell>
          <cell r="K118">
            <v>7.3276626263786815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4.6248316886270571</v>
          </cell>
          <cell r="J119">
            <v>4.8693277115633657</v>
          </cell>
          <cell r="K119">
            <v>7.3276626263786815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5.5846102634849104E-3</v>
          </cell>
          <cell r="J120">
            <v>5.5842330652453101E-3</v>
          </cell>
          <cell r="K120">
            <v>5.5830999919913001E-3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0.87378164899686084</v>
          </cell>
          <cell r="J121">
            <v>0.87378172608748539</v>
          </cell>
          <cell r="K121">
            <v>0.88417190308163796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1.2798569972130664</v>
          </cell>
          <cell r="J122">
            <v>0.84203656143641792</v>
          </cell>
          <cell r="K122">
            <v>7.2488405200201301E-6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12.342946451523865</v>
          </cell>
          <cell r="J123">
            <v>7.9005508203360977</v>
          </cell>
          <cell r="K123">
            <v>6.4306563065027252E-5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2535.9315201965701</v>
          </cell>
          <cell r="J124">
            <v>1668.4262866510401</v>
          </cell>
          <cell r="K124">
            <v>1.43812836295456E-2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27.326848277980318</v>
          </cell>
          <cell r="J125">
            <v>17.978731537187965</v>
          </cell>
          <cell r="K125">
            <v>1.5497072876665465E-4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5.3965970359428298E-3</v>
          </cell>
          <cell r="J126"/>
          <cell r="K126"/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6.9925831351191015E-2</v>
          </cell>
          <cell r="J127">
            <v>4.6005315966216057E-2</v>
          </cell>
          <cell r="K127">
            <v>2.2974662358468678E-6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0.889838514899286</v>
          </cell>
          <cell r="J128">
            <v>0.28110827099460201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4.3560040750796327E-3</v>
          </cell>
          <cell r="J129">
            <v>1.3949390257339306E-3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9.8692423154686532E-3</v>
          </cell>
          <cell r="J130">
            <v>3.1324946542797003E-3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1.5777278632966078E-2</v>
          </cell>
          <cell r="J131">
            <v>4.9841892020319415E-3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3.8721078809180647E-4</v>
          </cell>
          <cell r="J133">
            <v>1.2399666961213286E-4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8.0201974536653776E-3</v>
          </cell>
          <cell r="J134">
            <v>0.24897963973994131</v>
          </cell>
          <cell r="K134">
            <v>0.17822800045025253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2.1334515393986717E-2</v>
          </cell>
          <cell r="J135">
            <v>0.66231037172201257</v>
          </cell>
          <cell r="K135">
            <v>0.47410404060658307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2.986687505467097E-2</v>
          </cell>
          <cell r="J136">
            <v>0.90945688514957856</v>
          </cell>
          <cell r="K136">
            <v>0.62554827739172347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5.8088769155993105E-4</v>
          </cell>
          <cell r="J137">
            <v>1.7884520728275601E-2</v>
          </cell>
          <cell r="K137">
            <v>2.3641961543745702E-8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5.9513450886091303E-4</v>
          </cell>
          <cell r="J138">
            <v>1.84751388010083E-2</v>
          </cell>
          <cell r="K138">
            <v>1.3225125969773851E-2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17.38381040532931</v>
          </cell>
          <cell r="J139">
            <v>10.839266232730473</v>
          </cell>
          <cell r="K139">
            <v>10.395995450112951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17.38381040532931</v>
          </cell>
          <cell r="J140">
            <v>10.839266232730473</v>
          </cell>
          <cell r="K140">
            <v>10.395995450112951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8.4654164655679004E-8</v>
          </cell>
          <cell r="J141">
            <v>1.2324347835916299E-7</v>
          </cell>
          <cell r="K141">
            <v>1.8262216243820599E-7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1.699999625005608</v>
          </cell>
          <cell r="J142">
            <v>1.1999999713462366</v>
          </cell>
          <cell r="K142">
            <v>1.1999999771155214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0.10565436686182318</v>
          </cell>
          <cell r="K143">
            <v>351.9288026770858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-0.105654366861823</v>
          </cell>
          <cell r="K144">
            <v>-351.92880267708603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4.2097451381628104E-4</v>
          </cell>
          <cell r="K145">
            <v>0.98976007626618234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8.311377649813588E-5</v>
          </cell>
          <cell r="K146">
            <v>0.29177120370309595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0.138286062721314</v>
          </cell>
          <cell r="K147">
            <v>485.453707863516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1.4901515379451909E-3</v>
          </cell>
          <cell r="K148">
            <v>5.2311821968051184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7.8739405527228899E-6</v>
          </cell>
          <cell r="K149">
            <v>2.9192443774104099E-2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7.8739405527228899E-6</v>
          </cell>
          <cell r="K150">
            <v>2.9200317714656799E-2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3.4972223628197525E-3</v>
          </cell>
          <cell r="J151">
            <v>4.0028556467372424E-3</v>
          </cell>
          <cell r="K151">
            <v>4.0723778362242776E-3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3.4972223628197525E-3</v>
          </cell>
          <cell r="J152">
            <v>4.0028556467372424E-3</v>
          </cell>
          <cell r="K152">
            <v>4.0723778362242776E-3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2.21915361921809E-4</v>
          </cell>
          <cell r="J153"/>
          <cell r="K153"/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3.0724435633685198E-4</v>
          </cell>
          <cell r="J154">
            <v>3.0724435633685198E-4</v>
          </cell>
          <cell r="K154">
            <v>3.0724435633685198E-4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0.1548249249363268</v>
          </cell>
          <cell r="J155">
            <v>0.16816103656491585</v>
          </cell>
          <cell r="K155">
            <v>0.16166779026893452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7.7412462468163348</v>
          </cell>
          <cell r="J156">
            <v>8.4080518282457977</v>
          </cell>
          <cell r="K156">
            <v>8.0833895134467308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13.310519975240201</v>
          </cell>
          <cell r="J157">
            <v>14.457044543538034</v>
          </cell>
          <cell r="K157">
            <v>13.898810883406391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0.148295241092155</v>
          </cell>
          <cell r="J158">
            <v>4.9045144344220797E-2</v>
          </cell>
          <cell r="K158">
            <v>0.10823353820862899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0.29244709332676139</v>
          </cell>
          <cell r="J159">
            <v>0.31763752065360901</v>
          </cell>
          <cell r="K159">
            <v>0.30537250012937489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8.5162238502007215E-2</v>
          </cell>
          <cell r="K160">
            <v>38.016217126519422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-8.5162238502007201E-2</v>
          </cell>
          <cell r="K161">
            <v>-38.0162171265194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5.496964952316979E-4</v>
          </cell>
          <cell r="K162">
            <v>0.24538318489505687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6.2259070136004926E-4</v>
          </cell>
          <cell r="K163">
            <v>0.27121299383137926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9.9749465728841996E-2</v>
          </cell>
          <cell r="K164">
            <v>42.787750711471503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1.7686075483837249E-3</v>
          </cell>
          <cell r="K165">
            <v>0.75864806226013282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6.5371302514705297E-5</v>
          </cell>
          <cell r="K166">
            <v>1.1185780002534E-2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6.5371302514705297E-5</v>
          </cell>
          <cell r="K167">
            <v>1.1251151305048701E-2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18.815542527092401</v>
          </cell>
          <cell r="J168">
            <v>37.27990550484752</v>
          </cell>
          <cell r="K168">
            <v>41.180208187827581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18.815542527092401</v>
          </cell>
          <cell r="J169">
            <v>37.27990550484752</v>
          </cell>
          <cell r="K169">
            <v>41.180208187827581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18.815542527092401</v>
          </cell>
          <cell r="J170">
            <v>37.279905504847498</v>
          </cell>
          <cell r="K170">
            <v>41.180208187827603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0.73007729838206203</v>
          </cell>
          <cell r="J171">
            <v>5.7301876518974098</v>
          </cell>
          <cell r="K171">
            <v>5.0220310148143303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5.423972221099099</v>
          </cell>
          <cell r="J172">
            <v>10.746709584759289</v>
          </cell>
          <cell r="K172">
            <v>11.871053085145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8.0617286216354813</v>
          </cell>
          <cell r="J173">
            <v>8.6193375315054581</v>
          </cell>
          <cell r="K173">
            <v>8.0229273503731307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8.7468677692460819</v>
          </cell>
          <cell r="J174">
            <v>9.3457360218816774</v>
          </cell>
          <cell r="K174">
            <v>8.687673918697655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J175"/>
          <cell r="K175"/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0.84970025448848396</v>
          </cell>
          <cell r="J176">
            <v>0.84970025448848396</v>
          </cell>
          <cell r="K176">
            <v>0.84970025448848396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1.3440675628284006E-3</v>
          </cell>
          <cell r="J177">
            <v>1.3846219212435625E-3</v>
          </cell>
          <cell r="K177">
            <v>1.4385901546950109E-3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1.3440675628284006E-3</v>
          </cell>
          <cell r="J178">
            <v>1.3846219212435625E-3</v>
          </cell>
          <cell r="K178">
            <v>1.4385901546950109E-3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J179">
            <v>1.3587064289030401E-8</v>
          </cell>
          <cell r="K179">
            <v>2.0149266937372399E-8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9.0428565144712206E-5</v>
          </cell>
          <cell r="J180">
            <v>9.0442152209001194E-5</v>
          </cell>
          <cell r="K180">
            <v>9.0462301475938495E-5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5.8634782905472742E-2</v>
          </cell>
          <cell r="J181">
            <v>6.5223080662344862E-2</v>
          </cell>
          <cell r="K181">
            <v>6.0455504475805839E-2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5.8634782905472742E-2</v>
          </cell>
          <cell r="J182">
            <v>6.5223080662344862E-2</v>
          </cell>
          <cell r="K182">
            <v>6.0455504475805839E-2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5.0207889348668801E-3</v>
          </cell>
          <cell r="J184">
            <v>5.0207889348668801E-3</v>
          </cell>
          <cell r="K184">
            <v>5.0207889348668801E-3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5.5502329935609662</v>
          </cell>
          <cell r="J185">
            <v>3.5828714490455589</v>
          </cell>
          <cell r="K185">
            <v>2.789756288204321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2.6237465060469987</v>
          </cell>
          <cell r="J186">
            <v>1.6937210486397145</v>
          </cell>
          <cell r="K186">
            <v>1.3187938662862733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7.5879689164966955</v>
          </cell>
          <cell r="J187">
            <v>4.80397355464273</v>
          </cell>
          <cell r="K187">
            <v>3.5894287992553662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2.4909109420676701E-2</v>
          </cell>
          <cell r="J188">
            <v>9.0713445008290192E-3</v>
          </cell>
          <cell r="K188">
            <v>5.5173595525918301E-2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0.10178255174829429</v>
          </cell>
          <cell r="J189">
            <v>6.8105094042620676E-2</v>
          </cell>
          <cell r="K189">
            <v>7.2293386225376552E-2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1.0258454605463634</v>
          </cell>
          <cell r="J190">
            <v>1.0258465233829825</v>
          </cell>
          <cell r="K190">
            <v>1.0258488264451973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1.0258454605463634</v>
          </cell>
          <cell r="J191">
            <v>1.0258465233829825</v>
          </cell>
          <cell r="K191">
            <v>1.0258488264451973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4.8315041608047097E-8</v>
          </cell>
          <cell r="J192">
            <v>1.3346314098083201E-7</v>
          </cell>
          <cell r="K192">
            <v>7.1965222328261604E-8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7.2929525665574604E-2</v>
          </cell>
          <cell r="J193">
            <v>7.2929586316613795E-2</v>
          </cell>
          <cell r="K193">
            <v>7.29297489680754E-2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1.3893352230433503E-3</v>
          </cell>
          <cell r="J194">
            <v>3.0150355371183998E-3</v>
          </cell>
          <cell r="K194">
            <v>5.3384660567798508E-3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1.3908806459833303E-3</v>
          </cell>
          <cell r="J195">
            <v>3.0150355371183976E-3</v>
          </cell>
          <cell r="K195">
            <v>5.33846605677985E-3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1.5449776329266975E-3</v>
          </cell>
          <cell r="J196">
            <v>3.2419212118475274E-3</v>
          </cell>
          <cell r="K196">
            <v>5.3924066682213053E-3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1.5449776329266975E-3</v>
          </cell>
          <cell r="J197">
            <v>3.2419212118475274E-3</v>
          </cell>
          <cell r="K197">
            <v>5.3924066682213053E-3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1.7088868374739299E-4</v>
          </cell>
          <cell r="J198">
            <v>1.81036365225216E-5</v>
          </cell>
          <cell r="K198">
            <v>2.4741241313366402E-4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2.0708968962014623E-4</v>
          </cell>
          <cell r="J199">
            <v>1.9107983263240229E-4</v>
          </cell>
          <cell r="K199">
            <v>3.3192194021632412E-4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2.2175358452578491E-4</v>
          </cell>
          <cell r="J200">
            <v>1.0289160854937765E-3</v>
          </cell>
          <cell r="K200">
            <v>1.1367518496282019E-3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2.2175358452578491E-4</v>
          </cell>
          <cell r="J201">
            <v>1.0289160854937765E-3</v>
          </cell>
          <cell r="K201">
            <v>1.1367518496282019E-3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2.21753584525785E-4</v>
          </cell>
          <cell r="J202">
            <v>1.02891608549378E-3</v>
          </cell>
          <cell r="K202">
            <v>1.1367518496281999E-3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5.1779600358438602E-6</v>
          </cell>
          <cell r="J203">
            <v>2.32843603463611E-4</v>
          </cell>
          <cell r="K203">
            <v>9.0733451509251699E-5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6.3968693399323604E-5</v>
          </cell>
          <cell r="J204">
            <v>2.9665030506365899E-4</v>
          </cell>
          <cell r="K204">
            <v>3.2771471102312498E-4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-1.1805558383735232E-8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12.910850906725171</v>
          </cell>
          <cell r="J211">
            <v>13.317802453973032</v>
          </cell>
          <cell r="K211">
            <v>13.704436380214428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12.910850906725171</v>
          </cell>
          <cell r="J212">
            <v>13.317802453973032</v>
          </cell>
          <cell r="K212">
            <v>13.704436380214428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16.138563627818179</v>
          </cell>
          <cell r="J213">
            <v>16.647253062201205</v>
          </cell>
          <cell r="K213">
            <v>17.130545469792029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16.138563627818179</v>
          </cell>
          <cell r="J214">
            <v>16.647253062201205</v>
          </cell>
          <cell r="K214">
            <v>17.130545469792029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1.2064536014634296E-4</v>
          </cell>
          <cell r="J216">
            <v>2.3399698402136064E-4</v>
          </cell>
          <cell r="K216">
            <v>3.2243104036492854E-6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1.2053457469166338E-4</v>
          </cell>
          <cell r="J217">
            <v>2.3399698402136159E-4</v>
          </cell>
          <cell r="K217">
            <v>3.2243104036492884E-6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1.4623530648357966E-4</v>
          </cell>
          <cell r="J218">
            <v>2.7529056943691258E-4</v>
          </cell>
          <cell r="K218">
            <v>2.5463073587765364E-6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1.4623530648357966E-4</v>
          </cell>
          <cell r="J219">
            <v>2.7529056943691258E-4</v>
          </cell>
          <cell r="K219">
            <v>2.5463073587765364E-6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1.7256793720844401E-4</v>
          </cell>
          <cell r="J220">
            <v>4.4380300863275999E-6</v>
          </cell>
          <cell r="K220">
            <v>7.0294572570945895E-7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2.204162016909163E-4</v>
          </cell>
          <cell r="J221">
            <v>1.7768231481968147E-4</v>
          </cell>
          <cell r="K221">
            <v>7.5158682153753488E-5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1.050914591330853E-4</v>
          </cell>
          <cell r="J222">
            <v>2.8579296614538466E-4</v>
          </cell>
          <cell r="K222">
            <v>1.8798155558978353E-4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4.9894339542542798E-5</v>
          </cell>
          <cell r="J223">
            <v>1.2847573707453074E-4</v>
          </cell>
          <cell r="K223">
            <v>7.5852206641491575E-5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1.11308136997296E-2</v>
          </cell>
          <cell r="J224">
            <v>2.95756390653205E-2</v>
          </cell>
          <cell r="K224">
            <v>1.8600280237304902E-2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1.9735485283208494E-4</v>
          </cell>
          <cell r="J225">
            <v>5.2439076356951275E-4</v>
          </cell>
          <cell r="K225">
            <v>3.2979220278909403E-4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9.7982182367151695E-6</v>
          </cell>
          <cell r="J226">
            <v>3.31908709527202E-6</v>
          </cell>
          <cell r="K226">
            <v>4.9056431110791598E-6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1.7977241321984799E-5</v>
          </cell>
          <cell r="J227">
            <v>1.8696214888770479E-5</v>
          </cell>
          <cell r="K227">
            <v>1.1454579108980937E-5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7.0807721347822941E-2</v>
          </cell>
          <cell r="J228">
            <v>0.15260506069977001</v>
          </cell>
          <cell r="K228">
            <v>0.19987901981480174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7.0729046101880952E-2</v>
          </cell>
          <cell r="J229">
            <v>0.15260506069977012</v>
          </cell>
          <cell r="K229">
            <v>0.19987901981480177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7.8675245942024699E-2</v>
          </cell>
          <cell r="J230">
            <v>0.1640914631204608</v>
          </cell>
          <cell r="K230">
            <v>0.20189799823130916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7.8675245942024699E-2</v>
          </cell>
          <cell r="J231">
            <v>0.1640914631204608</v>
          </cell>
          <cell r="K231">
            <v>0.20189799823130916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2.1654400664461601E-2</v>
          </cell>
          <cell r="J232">
            <v>1.92222357083476E-2</v>
          </cell>
          <cell r="K232">
            <v>1.62979265186999E-2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2.1713142792807377E-2</v>
          </cell>
          <cell r="J233">
            <v>4.0877203706788497E-2</v>
          </cell>
          <cell r="K233">
            <v>3.9406928460617843E-2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13.121291091797101</v>
          </cell>
          <cell r="J234">
            <v>101.41911147456</v>
          </cell>
          <cell r="K234">
            <v>4.8225012076245601E-4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0.17506309686664334</v>
          </cell>
          <cell r="J235">
            <v>1.3531247506047137</v>
          </cell>
          <cell r="K235">
            <v>6.4341381510670943E-6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0.1780365141356455</v>
          </cell>
          <cell r="J236">
            <v>1.3761073470089511</v>
          </cell>
          <cell r="K236">
            <v>6.5434209058677918E-6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70.378066063850255</v>
          </cell>
          <cell r="J237">
            <v>70.149935219328228</v>
          </cell>
          <cell r="K237">
            <v>71.398847750025851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70.378066063850255</v>
          </cell>
          <cell r="J238">
            <v>70.149935219328228</v>
          </cell>
          <cell r="K238">
            <v>71.398847750025851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7.6717971937754567E-5</v>
          </cell>
          <cell r="J240">
            <v>9.8140612878516281E-5</v>
          </cell>
          <cell r="K240">
            <v>8.6827084236210225E-5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7.678848477960899E-5</v>
          </cell>
          <cell r="J241">
            <v>9.8140612878515928E-5</v>
          </cell>
          <cell r="K241">
            <v>8.6827084236210117E-5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9.3075457554179792E-5</v>
          </cell>
          <cell r="J242">
            <v>1.15459544562988E-4</v>
          </cell>
          <cell r="K242">
            <v>9.6474538040217073E-5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9.3075457554179792E-5</v>
          </cell>
          <cell r="J243">
            <v>1.15459544562988E-4</v>
          </cell>
          <cell r="K243">
            <v>9.6474538040217073E-5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1.63239624888925E-4</v>
          </cell>
          <cell r="J244">
            <v>1.00349194540202E-5</v>
          </cell>
          <cell r="K244">
            <v>1.9983043875592299E-5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2.0073492345621169E-4</v>
          </cell>
          <cell r="J245">
            <v>1.7457845942716929E-4</v>
          </cell>
          <cell r="K245">
            <v>9.5395516770820679E-5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1.2719910953055058</v>
          </cell>
          <cell r="J246">
            <v>2.6856999751314916</v>
          </cell>
          <cell r="K246">
            <v>10.7999995907598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1.2719910953055058</v>
          </cell>
          <cell r="J247">
            <v>2.6856999751314916</v>
          </cell>
          <cell r="K247">
            <v>10.7999995907598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1.27199109530551</v>
          </cell>
          <cell r="J248">
            <v>2.6856999751314898</v>
          </cell>
          <cell r="K248">
            <v>10.7999995907598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0.265538282048841</v>
          </cell>
          <cell r="J249">
            <v>6.3245271979397805E-8</v>
          </cell>
          <cell r="K249">
            <v>2.0920593908287199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0.19660146205402201</v>
          </cell>
          <cell r="J250">
            <v>0.41510710278797802</v>
          </cell>
          <cell r="K250">
            <v>1.6692692166280101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1.8056747928876487E-4</v>
          </cell>
          <cell r="J251">
            <v>1.0406599067624154E-4</v>
          </cell>
          <cell r="K251">
            <v>7.0113574311878352E-5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56.215716489895776</v>
          </cell>
          <cell r="J252">
            <v>46.30600234714386</v>
          </cell>
          <cell r="K252">
            <v>52.372047158193389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1.2734421725406499E-4</v>
          </cell>
          <cell r="J253">
            <v>7.389956141220304E-5</v>
          </cell>
          <cell r="K253">
            <v>5.6165593417104946E-5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56.215633198590503</v>
          </cell>
          <cell r="J254">
            <v>21.032133765371604</v>
          </cell>
          <cell r="K254">
            <v>23.634182456044822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3.9090001452467353E-4</v>
          </cell>
          <cell r="J255">
            <v>25.274046547324314</v>
          </cell>
          <cell r="K255">
            <v>28.737990670949088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3.50487689598694E-8</v>
          </cell>
          <cell r="J256">
            <v>4.9527112064322597E-8</v>
          </cell>
          <cell r="K256">
            <v>1.05377296147182E-7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4.4927374929923038</v>
          </cell>
          <cell r="J257">
            <v>4.4927375434474621</v>
          </cell>
          <cell r="K257">
            <v>4.4927376471032199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5.3955100264920182</v>
          </cell>
          <cell r="J258">
            <v>6.7416446009338946</v>
          </cell>
          <cell r="K258">
            <v>8.1769804044846701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5.3955100264920182</v>
          </cell>
          <cell r="J259">
            <v>6.7416446009338946</v>
          </cell>
          <cell r="K259">
            <v>8.1769804044846701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0.19009259406277801</v>
          </cell>
          <cell r="J260">
            <v>0.20983756864539499</v>
          </cell>
          <cell r="K260">
            <v>0.21622660645033701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0.190108862661998</v>
          </cell>
          <cell r="J261">
            <v>0.24350713450347999</v>
          </cell>
          <cell r="K261">
            <v>0.28810043207656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9.6731249479696246E-6</v>
          </cell>
          <cell r="J262">
            <v>1.2784124701435935</v>
          </cell>
          <cell r="K262">
            <v>1.278412542028992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9.6731249479696246E-6</v>
          </cell>
          <cell r="J263">
            <v>1.2784124701435935</v>
          </cell>
          <cell r="K263">
            <v>1.278412542028992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9.6731249479696195E-6</v>
          </cell>
          <cell r="J264">
            <v>1.2784124701435899</v>
          </cell>
          <cell r="K264">
            <v>1.27841254202899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2.7743456235533E-6</v>
          </cell>
          <cell r="J265">
            <v>0.368526219272797</v>
          </cell>
          <cell r="K265">
            <v>3.46058123398741E-8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2.81250246764983E-6</v>
          </cell>
          <cell r="J266">
            <v>0.36852903177526503</v>
          </cell>
          <cell r="K266">
            <v>0.36852906638107702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7.4918602299475729</v>
          </cell>
          <cell r="J267">
            <v>5.4272217873153528</v>
          </cell>
          <cell r="K267">
            <v>8.0378947800124838E-5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1944.97441447343</v>
          </cell>
          <cell r="J268">
            <v>1408.9701614835101</v>
          </cell>
          <cell r="K268">
            <v>2.0867313609057001E-2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20.958776018032665</v>
          </cell>
          <cell r="J269">
            <v>15.182868119434366</v>
          </cell>
          <cell r="K269">
            <v>2.2486329320104564E-4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8.9261237661801995E-2</v>
          </cell>
          <cell r="J270"/>
          <cell r="K270"/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0.27948864413625324</v>
          </cell>
          <cell r="J271">
            <v>0.21616024980310783</v>
          </cell>
          <cell r="K271">
            <v>4.9527257836856631E-6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9.5437524765059969</v>
          </cell>
          <cell r="J272">
            <v>11.869995343310364</v>
          </cell>
          <cell r="K272">
            <v>12.063807096787061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9.5437524765059969</v>
          </cell>
          <cell r="J273">
            <v>11.869995343310364</v>
          </cell>
          <cell r="K273">
            <v>12.063807096787061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5.6964234644620451</v>
          </cell>
          <cell r="J274">
            <v>6.0737993267107786</v>
          </cell>
          <cell r="K274">
            <v>7.1174035473446366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5.6964234644620451</v>
          </cell>
          <cell r="J275">
            <v>6.0737993267107786</v>
          </cell>
          <cell r="K275">
            <v>7.1174035473446366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3.1489872148368567</v>
          </cell>
          <cell r="J276">
            <v>2.4366271053988178</v>
          </cell>
          <cell r="K276">
            <v>1.9862614591877743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4.498553164052657</v>
          </cell>
          <cell r="J277">
            <v>3.4808958648554551</v>
          </cell>
          <cell r="K277">
            <v>2.8375163702682502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0.228626488800661</v>
          </cell>
          <cell r="J278">
            <v>2.0670322837660501E-2</v>
          </cell>
          <cell r="K278">
            <v>9.3739091545200298E-2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0.399415112911152</v>
          </cell>
          <cell r="J279">
            <v>0.30905992920719699</v>
          </cell>
          <cell r="K279">
            <v>0.29659280843223501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/>
          <cell r="K280">
            <v>0.25369790195893549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/>
          <cell r="K281">
            <v>22.9068382235459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/>
          <cell r="K282">
            <v>0.40614961389265786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6.2704382609928202E-8</v>
          </cell>
          <cell r="K283">
            <v>1.4925841597094062E-2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1.30230144605825E-7</v>
          </cell>
          <cell r="K284">
            <v>2.0170879190939E-2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6.2704382609928202E-8</v>
          </cell>
          <cell r="K285">
            <v>1.4925841597094156E-2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805.42056662103903</v>
          </cell>
          <cell r="J286">
            <v>660.98399220357703</v>
          </cell>
          <cell r="K286">
            <v>612.73164214042902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14.235069431857001</v>
          </cell>
          <cell r="J287">
            <v>11.834649319155375</v>
          </cell>
          <cell r="K287">
            <v>10.829372855685726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2.8626651256578899E-4</v>
          </cell>
          <cell r="J288">
            <v>2.8161637339671362E-3</v>
          </cell>
          <cell r="K288">
            <v>2.6375878834334808E-2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14.280506500373034</v>
          </cell>
          <cell r="J289">
            <v>11.719574329850643</v>
          </cell>
          <cell r="K289">
            <v>10.86403620816365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4.0035090928155473E-5</v>
          </cell>
          <cell r="J290">
            <v>0.15289576544683636</v>
          </cell>
          <cell r="K290">
            <v>2.2259089971077739E-5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2.8625191916092745E-4</v>
          </cell>
          <cell r="J291">
            <v>2.8161370131098476E-3</v>
          </cell>
          <cell r="K291">
            <v>2.6375768263636034E-2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1.75716152883275E-8</v>
          </cell>
          <cell r="J292">
            <v>2.2920069490555801E-8</v>
          </cell>
          <cell r="K292">
            <v>3.8958301930983597E-8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2.2350522540733224</v>
          </cell>
          <cell r="J293">
            <v>2.2350522769933918</v>
          </cell>
          <cell r="K293">
            <v>1.1208906168154136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9.9610729780591213E-5</v>
          </cell>
          <cell r="J294">
            <v>9.8713684073371992E-5</v>
          </cell>
          <cell r="K294">
            <v>4.3743387162075868E-5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2.6335001340472181E-4</v>
          </cell>
          <cell r="J295">
            <v>2.5547253781467677E-4</v>
          </cell>
          <cell r="K295">
            <v>1.0873759851649849E-4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4.5100196526086172E-4</v>
          </cell>
          <cell r="J296">
            <v>4.503395507160367E-4</v>
          </cell>
          <cell r="K296">
            <v>1.9377163418611118E-4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4.7494018820263601E-6</v>
          </cell>
          <cell r="J297">
            <v>1.22354909168798E-6</v>
          </cell>
          <cell r="K297">
            <v>9.9354520498405108E-7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8.8558769987112307E-6</v>
          </cell>
          <cell r="J298">
            <v>8.77761725935219E-6</v>
          </cell>
          <cell r="K298">
            <v>3.8904873921070898E-6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13.251286049121569</v>
          </cell>
          <cell r="J299">
            <v>13.212825074785094</v>
          </cell>
          <cell r="K299">
            <v>12.130887794099182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1.1267741320497577E-4</v>
          </cell>
          <cell r="J300">
            <v>8.1488294073351841E-5</v>
          </cell>
          <cell r="K300">
            <v>4.9424109218293921E-5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18.660553412876673</v>
          </cell>
          <cell r="J301">
            <v>18.836757476265113</v>
          </cell>
          <cell r="K301">
            <v>16.634007940231452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15.115980071394581</v>
          </cell>
          <cell r="J302">
            <v>14.851442186498103</v>
          </cell>
          <cell r="K302">
            <v>13.936152612245987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17.918375933290868</v>
          </cell>
          <cell r="J303">
            <v>18.424687006308197</v>
          </cell>
          <cell r="K303">
            <v>17.045933340756733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64.946308144096889</v>
          </cell>
          <cell r="J304">
            <v>65.325792712650056</v>
          </cell>
          <cell r="K304">
            <v>59.747030690645509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/>
          <cell r="J305"/>
          <cell r="K305">
            <v>1.36773754051479E-8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4.3300925142827298</v>
          </cell>
          <cell r="J306">
            <v>4.3300925142827298</v>
          </cell>
          <cell r="K306">
            <v>4.3300925244034953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52.022666166512202</v>
          </cell>
          <cell r="J307">
            <v>37.614320881145602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0.33197322293602716</v>
          </cell>
          <cell r="J308">
            <v>0.24005642242547914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0.4701714214173669</v>
          </cell>
          <cell r="J309">
            <v>0.36008463363821847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0.92238769798780595</v>
          </cell>
          <cell r="J310">
            <v>0.66692058299903634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2.7171410298093519E-2</v>
          </cell>
          <cell r="J312">
            <v>1.4088596969296163E-2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4.1712411403090508</v>
          </cell>
          <cell r="J313">
            <v>4.1595897999968292</v>
          </cell>
          <cell r="K313">
            <v>4.1364813211443039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4.1712411403090508</v>
          </cell>
          <cell r="J314">
            <v>4.1595897999968292</v>
          </cell>
          <cell r="K314">
            <v>4.1364813211443039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8.1427875618038408E-5</v>
          </cell>
          <cell r="J315">
            <v>1.5079798840277958E-4</v>
          </cell>
          <cell r="K315">
            <v>2.5597544127768539E-2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8.1502717415481304E-5</v>
          </cell>
          <cell r="J316">
            <v>1.5079798840277915E-4</v>
          </cell>
          <cell r="K316">
            <v>2.5597544127768511E-2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9.8791172624830117E-5</v>
          </cell>
          <cell r="J317">
            <v>1.7740939812094266E-4</v>
          </cell>
          <cell r="K317">
            <v>2.8441715697506278E-2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9.8791172624830117E-5</v>
          </cell>
          <cell r="J318">
            <v>1.7740939812094266E-4</v>
          </cell>
          <cell r="K318">
            <v>2.8441715697506278E-2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7.4232897651753203E-6</v>
          </cell>
          <cell r="J319">
            <v>6.4901885335865601E-6</v>
          </cell>
          <cell r="K319">
            <v>4.5481874096197902E-2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1.65452529867861E-5</v>
          </cell>
          <cell r="J320">
            <v>1.6455250818191934E-5</v>
          </cell>
          <cell r="K320">
            <v>4.5494164477902783E-2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0.85004761472101154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0.17144989000246036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47.996711761570999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0.65124439296568504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1.1010559077098612E-2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22.558640910751354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68.007970276467105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0.76677394532945597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1381.590331459</v>
          </cell>
          <cell r="J330">
            <v>795.32264819239003</v>
          </cell>
          <cell r="K330">
            <v>459.89604322795299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24.418313200233321</v>
          </cell>
          <cell r="J331">
            <v>14.253740751769712</v>
          </cell>
          <cell r="K331">
            <v>8.1281621374916497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4.0635409793576138E-4</v>
          </cell>
          <cell r="J332">
            <v>6.7247600103160741E-3</v>
          </cell>
          <cell r="K332">
            <v>2.378076459686454E-2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24.496282472677194</v>
          </cell>
          <cell r="J333">
            <v>14.101465393482089</v>
          </cell>
          <cell r="K333">
            <v>8.1541851636161926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4.0069384803797834E-5</v>
          </cell>
          <cell r="J334">
            <v>0.19783675697245581</v>
          </cell>
          <cell r="K334">
            <v>2.2227256390757406E-5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4.0633927363243184E-4</v>
          </cell>
          <cell r="J335">
            <v>6.7247055053798995E-3</v>
          </cell>
          <cell r="K335">
            <v>2.3780681081988945E-2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1.0087511015818499E-8</v>
          </cell>
          <cell r="J336">
            <v>1.34971992676954E-8</v>
          </cell>
          <cell r="K336">
            <v>2.2699114514427101E-8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3.0972400174834309</v>
          </cell>
          <cell r="J337">
            <v>3.0972400309806303</v>
          </cell>
          <cell r="K337">
            <v>1.5532822943200448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9.0257828124841097E-4</v>
          </cell>
          <cell r="J338">
            <v>9.4565713667725179E-4</v>
          </cell>
          <cell r="K338">
            <v>0.76809462319086308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1.3396589181947942E-3</v>
          </cell>
          <cell r="J339">
            <v>1.5760952277954184E-3</v>
          </cell>
          <cell r="K339">
            <v>1.536189246381727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2.5639405132914703E-3</v>
          </cell>
          <cell r="J340">
            <v>2.8656276869007623E-3</v>
          </cell>
          <cell r="K340">
            <v>2.5603154106362127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1.5282494166530401E-6</v>
          </cell>
          <cell r="J341">
            <v>1.1348681430620101E-4</v>
          </cell>
          <cell r="K341">
            <v>6.6888856197010793E-2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1.01333266788648E-4</v>
          </cell>
          <cell r="J342">
            <v>1.8316919849876119E-4</v>
          </cell>
          <cell r="K342">
            <v>6.6971857351225919E-2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36.403254761748208</v>
          </cell>
          <cell r="J343">
            <v>40.662975355062827</v>
          </cell>
          <cell r="K343">
            <v>40.897489798244671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36.366149623433166</v>
          </cell>
          <cell r="J344">
            <v>21.228465075069572</v>
          </cell>
          <cell r="K344">
            <v>18.766253230207209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3.7105138315029269E-2</v>
          </cell>
          <cell r="J345">
            <v>19.434510279993244</v>
          </cell>
          <cell r="K345">
            <v>22.131236568037473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0.41307098364480399</v>
          </cell>
          <cell r="J346">
            <v>2.5651179883625898E-7</v>
          </cell>
          <cell r="K346">
            <v>3.6886497600463701E-7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1.1721943819238541</v>
          </cell>
          <cell r="J347">
            <v>1.4857906121942821</v>
          </cell>
          <cell r="K347">
            <v>1.4857910181452709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10.472510543066427</v>
          </cell>
          <cell r="J348">
            <v>13.364159059650079</v>
          </cell>
          <cell r="K348">
            <v>99.584516971953079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10.484159609298981</v>
          </cell>
          <cell r="J349">
            <v>13.36415905965006</v>
          </cell>
          <cell r="K349">
            <v>99.584516971953065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11.649066017540333</v>
          </cell>
          <cell r="J350">
            <v>14.370063371088413</v>
          </cell>
          <cell r="K350">
            <v>100.59042120732425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11.649066017540333</v>
          </cell>
          <cell r="J351">
            <v>14.370063371088413</v>
          </cell>
          <cell r="K351">
            <v>100.59042120732425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0.100192088286036</v>
          </cell>
          <cell r="J352">
            <v>0.60180868352980299</v>
          </cell>
          <cell r="K352">
            <v>5.7088881589801401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0.65540282101377578</v>
          </cell>
          <cell r="J353">
            <v>0.83387947717708399</v>
          </cell>
          <cell r="K353">
            <v>6.1880206953675518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2.3003185809846467E-3</v>
          </cell>
          <cell r="J354">
            <v>4.3168043861432005E-2</v>
          </cell>
          <cell r="K354">
            <v>1.6142675067796313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2.3028773335775077E-3</v>
          </cell>
          <cell r="J355">
            <v>4.3168043861431971E-2</v>
          </cell>
          <cell r="K355">
            <v>1.6142675067796313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2.5585221944017925E-3</v>
          </cell>
          <cell r="J356">
            <v>4.6417244455469582E-2</v>
          </cell>
          <cell r="K356">
            <v>1.6305732490041369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2.5585221944017925E-3</v>
          </cell>
          <cell r="J357">
            <v>4.6417244455469582E-2</v>
          </cell>
          <cell r="K357">
            <v>1.6305732490041369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1.8063935188371901E-4</v>
          </cell>
          <cell r="J358">
            <v>2.5113354058289802E-3</v>
          </cell>
          <cell r="K358">
            <v>9.8410033014611403E-2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2.1630030288662995E-4</v>
          </cell>
          <cell r="J359">
            <v>2.6939937727309114E-3</v>
          </cell>
          <cell r="K359">
            <v>0.10030808822220309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7.2033732903860103E-3</v>
          </cell>
          <cell r="J360">
            <v>2.6040954766271499E-2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9.1987903398160761E-5</v>
          </cell>
          <cell r="J361">
            <v>3.3254598017747413E-4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9.355030247254561E-5</v>
          </cell>
          <cell r="J362">
            <v>3.381942177437848E-4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30.521329274356699</v>
          </cell>
          <cell r="J363">
            <v>15.712325375107699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0.16322804823447659</v>
          </cell>
          <cell r="J364">
            <v>8.463577780402505E-2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0.33323496623169679</v>
          </cell>
          <cell r="J365">
            <v>0.1706590273753292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0.54115832046731638</v>
          </cell>
          <cell r="J366">
            <v>0.27858732934588121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1.21120700634845E-2</v>
          </cell>
          <cell r="J368">
            <v>6.2802415129000304E-3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8.4832970973699613E-5</v>
          </cell>
          <cell r="J369">
            <v>2.9029227974974235E-4</v>
          </cell>
          <cell r="K369">
            <v>7.5489804527209957E-5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8.4832970973699613E-5</v>
          </cell>
          <cell r="J370">
            <v>2.9029227974974235E-4</v>
          </cell>
          <cell r="K370">
            <v>7.5489804527209957E-5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9.8367350296865006E-8</v>
          </cell>
          <cell r="J371">
            <v>1.4355258121262701E-7</v>
          </cell>
          <cell r="K371">
            <v>2.2414732886521099E-7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1.4939704430716461E-4</v>
          </cell>
          <cell r="J372">
            <v>1.495128558257619E-4</v>
          </cell>
          <cell r="K372">
            <v>7.5254749912989638E-5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6.1675588584949086E-2</v>
          </cell>
          <cell r="J373">
            <v>0.18882068649603967</v>
          </cell>
          <cell r="K373">
            <v>3.1706394394538244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6.1675588584948926E-2</v>
          </cell>
          <cell r="J374">
            <v>0.18882068649603934</v>
          </cell>
          <cell r="K374">
            <v>3.1706394394538173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7.1133564384503162E-2</v>
          </cell>
          <cell r="J375">
            <v>0.21777638273947486</v>
          </cell>
          <cell r="K375">
            <v>3.6568576094890228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7.1133564384503162E-2</v>
          </cell>
          <cell r="J376">
            <v>0.21777638273947486</v>
          </cell>
          <cell r="K376">
            <v>3.6568576094890228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6.9466020569395298E-2</v>
          </cell>
          <cell r="J377">
            <v>0.61736961403317503</v>
          </cell>
          <cell r="K377">
            <v>0.75730146031753998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9.2873255499563614E-2</v>
          </cell>
          <cell r="J378">
            <v>0.69041671121078396</v>
          </cell>
          <cell r="K378">
            <v>1.0791060331569859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0.8296501095583495</v>
          </cell>
          <cell r="J379">
            <v>1.421250268119211</v>
          </cell>
          <cell r="K379">
            <v>5.867063983898162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0.8296501095583495</v>
          </cell>
          <cell r="J380">
            <v>1.421250268119211</v>
          </cell>
          <cell r="K380">
            <v>5.867063983898162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0.82965010955834895</v>
          </cell>
          <cell r="J381">
            <v>1.4212502681192101</v>
          </cell>
          <cell r="K381">
            <v>5.8670639838981602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0.19423847661450699</v>
          </cell>
          <cell r="J382">
            <v>0.170541097132382</v>
          </cell>
          <cell r="K382">
            <v>1.36598145142967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0.239163969101928</v>
          </cell>
          <cell r="J383">
            <v>0.40970506623431002</v>
          </cell>
          <cell r="K383">
            <v>1.6913035096042699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6.9372570118789796E-4</v>
          </cell>
          <cell r="J384">
            <v>5.4983592507015441E-3</v>
          </cell>
          <cell r="K384">
            <v>6.4062878355927079E-6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6.9308867115926024E-4</v>
          </cell>
          <cell r="J385">
            <v>5.498359250701558E-3</v>
          </cell>
          <cell r="K385">
            <v>6.4062878355927181E-6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8.4087814411009949E-4</v>
          </cell>
          <cell r="J386">
            <v>6.4686579420019453E-3</v>
          </cell>
          <cell r="K386">
            <v>5.5881302441194705E-6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8.4087814411009949E-4</v>
          </cell>
          <cell r="J387">
            <v>6.4686579420019453E-3</v>
          </cell>
          <cell r="K387">
            <v>5.5881302441194705E-6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6.07037397305418E-4</v>
          </cell>
          <cell r="J388">
            <v>4.3845365745578497E-3</v>
          </cell>
          <cell r="K388">
            <v>6.1919850439083001E-7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8.6365185605931252E-4</v>
          </cell>
          <cell r="J389">
            <v>5.0044413272603604E-3</v>
          </cell>
          <cell r="K389">
            <v>2.0956875404526008E-4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7.1908882172097366</v>
          </cell>
          <cell r="J390">
            <v>7.5576959779736121</v>
          </cell>
          <cell r="K390">
            <v>8.3483983257611314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7.1908882172097366</v>
          </cell>
          <cell r="J391">
            <v>7.5576959779736121</v>
          </cell>
          <cell r="K391">
            <v>8.3483983257611314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7.1908882172097304</v>
          </cell>
          <cell r="J392">
            <v>7.5576959779735997</v>
          </cell>
          <cell r="K392">
            <v>8.3483983257611296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0.10060794769645499</v>
          </cell>
          <cell r="J393">
            <v>0.10574013832682699</v>
          </cell>
          <cell r="K393">
            <v>1.8717705317734901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2.0729233915140099</v>
          </cell>
          <cell r="J394">
            <v>2.1786633733148002</v>
          </cell>
          <cell r="K394">
            <v>2.4065997883149399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5.3346126774281636E-4</v>
          </cell>
          <cell r="J395">
            <v>1.7560809255643035E-3</v>
          </cell>
          <cell r="K395">
            <v>1.0454449378664026E-3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5.3395158140802053E-4</v>
          </cell>
          <cell r="J396">
            <v>1.7560809255642977E-3</v>
          </cell>
          <cell r="K396">
            <v>1.0454449378664008E-3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6.4721254437667697E-4</v>
          </cell>
          <cell r="J397">
            <v>2.0659775594874807E-3</v>
          </cell>
          <cell r="K397">
            <v>1.1616054865183089E-3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6.4721254437667697E-4</v>
          </cell>
          <cell r="J398">
            <v>2.0659775594874807E-3</v>
          </cell>
          <cell r="K398">
            <v>1.1616054865183089E-3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5.0904195408846796E-4</v>
          </cell>
          <cell r="J399">
            <v>7.8658429006314896E-4</v>
          </cell>
          <cell r="K399">
            <v>2.8227122783780901E-6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6.6193740500122627E-4</v>
          </cell>
          <cell r="J400">
            <v>1.2980283768767686E-3</v>
          </cell>
          <cell r="K400">
            <v>7.7375775698912679E-4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1.1293700395724104E-4</v>
          </cell>
          <cell r="J401">
            <v>9.4497699580996364E-5</v>
          </cell>
          <cell r="K401">
            <v>5.4439812841447788E-5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42.704096003033278</v>
          </cell>
          <cell r="J402">
            <v>35.206585457338143</v>
          </cell>
          <cell r="K402">
            <v>34.303960237151784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42.704208940037219</v>
          </cell>
          <cell r="J403">
            <v>35.206679744075942</v>
          </cell>
          <cell r="K403">
            <v>34.304014588884911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/>
          <cell r="J404">
            <v>1.18507209855529E-8</v>
          </cell>
          <cell r="K404">
            <v>2.12954978601038E-8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4.3683888589490198</v>
          </cell>
          <cell r="J405">
            <v>4.368388864655012</v>
          </cell>
          <cell r="K405">
            <v>4.3683888865576428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0.34804090141777894</v>
          </cell>
          <cell r="J406">
            <v>0.79289768444524322</v>
          </cell>
          <cell r="K406">
            <v>1.3100350323489263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0.91019125270991164</v>
          </cell>
          <cell r="J407">
            <v>2.0735739211573541</v>
          </cell>
          <cell r="K407">
            <v>3.4259836322004946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1.1978703004093909</v>
          </cell>
          <cell r="J408">
            <v>2.5925535119411913</v>
          </cell>
          <cell r="K408">
            <v>4.2779200610155037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5.1272140150730303E-8</v>
          </cell>
          <cell r="J409">
            <v>1.09038312978488E-2</v>
          </cell>
          <cell r="K409">
            <v>6.9213592428941401E-2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2.3540254616682101E-2</v>
          </cell>
          <cell r="J410">
            <v>3.4443925986090917E-2</v>
          </cell>
          <cell r="K410">
            <v>8.6238667063091537E-2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5.8571783059699085E-4</v>
          </cell>
          <cell r="K411">
            <v>2.0503260651606767E-3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5.8571783059699085E-4</v>
          </cell>
          <cell r="K412">
            <v>2.0503260651606767E-3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8.5955975001370096E-8</v>
          </cell>
          <cell r="J413">
            <v>6.9479367162075296E-5</v>
          </cell>
          <cell r="K413">
            <v>6.5319108038419102E-5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8.5955975001370096E-8</v>
          </cell>
          <cell r="J414">
            <v>6.9494591849683299E-5</v>
          </cell>
          <cell r="K414">
            <v>8.9117267501781096E-5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143.60122052827052</v>
          </cell>
          <cell r="J415">
            <v>122.78098423461371</v>
          </cell>
          <cell r="K415">
            <v>96.466974134145232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145.94747592560989</v>
          </cell>
          <cell r="J416">
            <v>124.34043916686451</v>
          </cell>
          <cell r="K416">
            <v>96.997882034130356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1.85607907142675E-8</v>
          </cell>
          <cell r="J417">
            <v>2.81919382022423E-8</v>
          </cell>
          <cell r="K417">
            <v>9.1044664501475604E-8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15.305609198705598</v>
          </cell>
          <cell r="J418">
            <v>15.305609209104864</v>
          </cell>
          <cell r="K418">
            <v>15.305609264696042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12.26098263433496</v>
          </cell>
          <cell r="J419">
            <v>12.268653442314745</v>
          </cell>
          <cell r="K419">
            <v>12.284936576956506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12.26098263433496</v>
          </cell>
          <cell r="J420">
            <v>12.268653442314745</v>
          </cell>
          <cell r="K420">
            <v>12.284936576956506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8.1638527511305626E-5</v>
          </cell>
          <cell r="J422">
            <v>1.2187712391365771E-4</v>
          </cell>
          <cell r="K422">
            <v>9.8295665137283772E-5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8.1713562922621015E-5</v>
          </cell>
          <cell r="J423">
            <v>1.218771239136573E-4</v>
          </cell>
          <cell r="K423">
            <v>9.8295665137283731E-5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9.904524924275519E-5</v>
          </cell>
          <cell r="J424">
            <v>1.4338485166304505E-4</v>
          </cell>
          <cell r="K424">
            <v>1.0921740570805016E-4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9.904524924275519E-5</v>
          </cell>
          <cell r="J425">
            <v>1.4338485166304505E-4</v>
          </cell>
          <cell r="K425">
            <v>1.0921740570805016E-4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1.6330704592901001E-4</v>
          </cell>
          <cell r="J426">
            <v>1.00735057606145E-5</v>
          </cell>
          <cell r="K426">
            <v>2.0004659782553001E-5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2.0079891760943391E-4</v>
          </cell>
          <cell r="J427">
            <v>1.7468424090077473E-4</v>
          </cell>
          <cell r="K427">
            <v>9.5473652537266963E-5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0.1492309546729278</v>
          </cell>
          <cell r="J428">
            <v>1.5311485471714745E-5</v>
          </cell>
          <cell r="K428"/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12.8717383787007</v>
          </cell>
          <cell r="J429">
            <v>1.32067395543468E-3</v>
          </cell>
          <cell r="K429"/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0.17465045289960254</v>
          </cell>
          <cell r="J430">
            <v>1.7919592339683582E-5</v>
          </cell>
          <cell r="K430"/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5.9867511172345296E-3</v>
          </cell>
          <cell r="J431">
            <v>2.2913995194800701E-7</v>
          </cell>
          <cell r="K431">
            <v>1.34399049279628E-7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1.892836916382518E-2</v>
          </cell>
          <cell r="J432">
            <v>1.9011633369169986E-4</v>
          </cell>
          <cell r="K432">
            <v>1.0385878606763987E-4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0.2094744406699329</v>
          </cell>
          <cell r="J433">
            <v>0.77895659286480801</v>
          </cell>
          <cell r="K433">
            <v>1.1359456645909609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9.4441854882806593E-4</v>
          </cell>
          <cell r="J434">
            <v>6.1950655112501328E-4</v>
          </cell>
          <cell r="K434">
            <v>2.0727606003543837E-4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9.5357531012381488E-4</v>
          </cell>
          <cell r="J435">
            <v>6.2290173093840608E-4</v>
          </cell>
          <cell r="K435">
            <v>2.0736784119272414E-4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3.9771659847545157E-5</v>
          </cell>
          <cell r="J436">
            <v>4.860554957036224E-4</v>
          </cell>
          <cell r="K436">
            <v>1.678578308007907E-4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3.5709001907373612E-5</v>
          </cell>
          <cell r="J437">
            <v>4.485383803658762E-5</v>
          </cell>
          <cell r="K437">
            <v>2.2233062073290585E-5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5.1100041015786128E-2</v>
          </cell>
          <cell r="J438">
            <v>0.36924203179936549</v>
          </cell>
          <cell r="K438">
            <v>0.56974447209941748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2.7813246501494689E-2</v>
          </cell>
          <cell r="J439">
            <v>0.10224461610096199</v>
          </cell>
          <cell r="K439">
            <v>0.16003520797065912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3.4399402826532671E-2</v>
          </cell>
          <cell r="J440">
            <v>0.10919764425297032</v>
          </cell>
          <cell r="K440">
            <v>0.15844864502464961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2.7274834712204463E-2</v>
          </cell>
          <cell r="J441">
            <v>9.9431701390250149E-2</v>
          </cell>
          <cell r="K441">
            <v>0.14969088656380355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1.4085100416426303E-4</v>
          </cell>
          <cell r="J442">
            <v>1.116713241558309E-4</v>
          </cell>
          <cell r="K442">
            <v>2.7706623094223558E-5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2.6031937939225591E-5</v>
          </cell>
          <cell r="J443">
            <v>7.0262428085462897E-5</v>
          </cell>
          <cell r="K443">
            <v>1.6619974364653981E-4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4.6361398718408546E-2</v>
          </cell>
          <cell r="J444">
            <v>6.9580597072992287E-2</v>
          </cell>
          <cell r="K444">
            <v>9.3056857582024546E-2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4.0527958606746559E-4</v>
          </cell>
          <cell r="J445">
            <v>6.4828662977836282E-5</v>
          </cell>
          <cell r="K445">
            <v>3.5616715088572407E-5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1.296446837975916E-2</v>
          </cell>
          <cell r="J446">
            <v>1.9468150413925113E-2</v>
          </cell>
          <cell r="K446">
            <v>6.876862693735048E-5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4.3496714785864706E-4</v>
          </cell>
          <cell r="J447">
            <v>4.1229608042385972E-4</v>
          </cell>
          <cell r="K447">
            <v>2.3090730149287573E-4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6.3042426915691028E-4</v>
          </cell>
          <cell r="J448">
            <v>6.0647375921460899E-4</v>
          </cell>
          <cell r="K448">
            <v>4.0014909191708124E-4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7.1959948192036594E-4</v>
          </cell>
          <cell r="J449">
            <v>7.2153919439310317E-4</v>
          </cell>
          <cell r="K449">
            <v>5.9279642298118885E-4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1.2910398733332574E-5</v>
          </cell>
          <cell r="J450">
            <v>1.4294533907983263E-5</v>
          </cell>
          <cell r="K450">
            <v>9.4270077660140228E-6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1.2692490509071592E-5</v>
          </cell>
          <cell r="J451">
            <v>1.0747421920119143E-5</v>
          </cell>
          <cell r="K451">
            <v>8.0996433887167912E-6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7.6370615075574903E-6</v>
          </cell>
          <cell r="J452">
            <v>6.5575804708374481E-6</v>
          </cell>
          <cell r="K452">
            <v>5.2551801655244625E-6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1.6644151764923903E-5</v>
          </cell>
          <cell r="J453">
            <v>2.0458522655499619E-5</v>
          </cell>
          <cell r="K453">
            <v>1.1936877354678612E-5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5.0847328664859227E-5</v>
          </cell>
          <cell r="J454">
            <v>3.8945368189643508E-5</v>
          </cell>
          <cell r="K454">
            <v>2.1917001259331944E-5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5.1318901640161263E-3</v>
          </cell>
          <cell r="J455">
            <v>5.9424547195307811E-3</v>
          </cell>
          <cell r="K455">
            <v>2.7857087831024492E-3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0.90049278671047395</v>
          </cell>
          <cell r="J456">
            <v>2.0714654696258399</v>
          </cell>
          <cell r="K456">
            <v>2.1037442226487402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0.90093947377928973</v>
          </cell>
          <cell r="J457">
            <v>2.9722626470850813</v>
          </cell>
          <cell r="K457">
            <v>3.9879792718997211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1.1839496095908137</v>
          </cell>
          <cell r="J458">
            <v>1.1839498386183713</v>
          </cell>
          <cell r="K458">
            <v>1.1839497905788452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1.1839496095908137</v>
          </cell>
          <cell r="J459">
            <v>1.1839498386183713</v>
          </cell>
          <cell r="K459">
            <v>1.1839497905788452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97.009325879534273</v>
          </cell>
          <cell r="J460">
            <v>125.77303348352334</v>
          </cell>
          <cell r="K460">
            <v>99.375527258885356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92.581782822023598</v>
          </cell>
          <cell r="J461">
            <v>42.260598840441176</v>
          </cell>
          <cell r="K461">
            <v>42.400435686252031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2.4954290850538616E-4</v>
          </cell>
          <cell r="J462">
            <v>1.219375861446133</v>
          </cell>
          <cell r="K462">
            <v>2.0770076665302821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195.73009724017049</v>
          </cell>
          <cell r="J463">
            <v>173.79176507315202</v>
          </cell>
          <cell r="K463">
            <v>146.13585042764575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2.33653374125204E-8</v>
          </cell>
          <cell r="J464">
            <v>3.54820802066444E-8</v>
          </cell>
          <cell r="K464">
            <v>1.1452437171334999E-7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13.914190212563099</v>
          </cell>
          <cell r="J465">
            <v>13.91419022653518</v>
          </cell>
          <cell r="K465">
            <v>13.914190296493679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0.901773998732186</v>
          </cell>
          <cell r="J466">
            <v>0.90177417317465713</v>
          </cell>
          <cell r="K466">
            <v>0.90177413658459027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1.1839496095908137</v>
          </cell>
          <cell r="J467">
            <v>1.1839498386183713</v>
          </cell>
          <cell r="K467">
            <v>1.1839497905788452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5.1449398442642402E-2</v>
          </cell>
          <cell r="J468">
            <v>1.2930873305519499E-6</v>
          </cell>
          <cell r="K468">
            <v>6.3308740398046404E-2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0.11438037340135832</v>
          </cell>
          <cell r="J469">
            <v>0.1143804094469221</v>
          </cell>
          <cell r="K469">
            <v>0.12067141761009265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107.68476617511018</v>
          </cell>
          <cell r="J470">
            <v>142.64957712048809</v>
          </cell>
          <cell r="K470">
            <v>142.54053842325581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2.1446396615853344E-4</v>
          </cell>
          <cell r="J471">
            <v>1.4269133562115819E-3</v>
          </cell>
          <cell r="K471">
            <v>0.94971279763190464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111.72450374728126</v>
          </cell>
          <cell r="J472">
            <v>147.47247259467738</v>
          </cell>
          <cell r="K472">
            <v>147.28578500331042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5.6474878439764401E-8</v>
          </cell>
          <cell r="J473">
            <v>8.5786713240025795E-8</v>
          </cell>
          <cell r="K473">
            <v>2.7667319714741301E-7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12.649263994977671</v>
          </cell>
          <cell r="J474">
            <v>12.649264058492891</v>
          </cell>
          <cell r="K474">
            <v>12.649264227574024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640.03966082319198</v>
          </cell>
          <cell r="J475">
            <v>265.46477656290898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8.5394373827175514</v>
          </cell>
          <cell r="J476">
            <v>3.541846379309737</v>
          </cell>
          <cell r="K476">
            <v>0.25075394995553096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8.6843915986864424</v>
          </cell>
          <cell r="J477">
            <v>3.6019644038386578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8.6711999013405086E-5</v>
          </cell>
          <cell r="J478">
            <v>3.9696543050329566E-5</v>
          </cell>
          <cell r="K478">
            <v>0.25501283215731718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51.054610969281285</v>
          </cell>
          <cell r="J482">
            <v>49.954971420797484</v>
          </cell>
          <cell r="K482">
            <v>47.773636245522667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51.054610969281285</v>
          </cell>
          <cell r="J483">
            <v>49.954971420797484</v>
          </cell>
          <cell r="K483">
            <v>47.773636245522667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10.626953013004151</v>
          </cell>
          <cell r="J485">
            <v>11.169034505575974</v>
          </cell>
          <cell r="K485">
            <v>12.337562731554446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3.5423176710013791</v>
          </cell>
          <cell r="J486">
            <v>3.7230115018586574</v>
          </cell>
          <cell r="K486">
            <v>4.1125209105181488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21.253906026008298</v>
          </cell>
          <cell r="J487">
            <v>22.338069011152001</v>
          </cell>
          <cell r="K487">
            <v>24.675125463108898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3.1762260251444102E-2</v>
          </cell>
          <cell r="J488">
            <v>0.20363979855898301</v>
          </cell>
          <cell r="K488">
            <v>0.464455710549525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0.6543479970904964</v>
          </cell>
          <cell r="J489">
            <v>0.68784270592063135</v>
          </cell>
          <cell r="K489">
            <v>0.76062627336713651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7.6289060284200305</v>
          </cell>
          <cell r="J490">
            <v>7.6289061791477479</v>
          </cell>
          <cell r="K490">
            <v>9.4502072139533357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8.2772610424409159</v>
          </cell>
          <cell r="J491">
            <v>8.2718356283657428</v>
          </cell>
          <cell r="K491">
            <v>10.23321228692572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0.795472296019198</v>
          </cell>
          <cell r="J493">
            <v>0.795472296019198</v>
          </cell>
          <cell r="K493">
            <v>0.795472296019198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1.2535033021448989</v>
          </cell>
          <cell r="J494">
            <v>1.4185897858103753</v>
          </cell>
          <cell r="K494">
            <v>3.3470573547626277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1.2630529766829266</v>
          </cell>
          <cell r="J495">
            <v>1.429397153237552</v>
          </cell>
          <cell r="K495">
            <v>3.3725565364108911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5.2770955495303799E-2</v>
          </cell>
          <cell r="J496">
            <v>2.2007446961927201E-2</v>
          </cell>
          <cell r="K496">
            <v>7.1388611463400503E-2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5.2789489009622097E-2</v>
          </cell>
          <cell r="J497">
            <v>7.4796935971549294E-2</v>
          </cell>
          <cell r="K497">
            <v>0.14618554743494999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1.7187681272094981</v>
          </cell>
          <cell r="J498">
            <v>1.8064755903049887</v>
          </cell>
          <cell r="K498">
            <v>1.9954730816259396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1.7187681272094981</v>
          </cell>
          <cell r="J499">
            <v>1.8064755903049887</v>
          </cell>
          <cell r="K499">
            <v>1.9954730816259396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1.7187681272094999</v>
          </cell>
          <cell r="J500">
            <v>1.8064755903049901</v>
          </cell>
          <cell r="K500">
            <v>1.9954730816259401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0.112494758103219</v>
          </cell>
          <cell r="J501">
            <v>0.250271904720827</v>
          </cell>
          <cell r="K501">
            <v>0.23532219860929399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0.49547076568673898</v>
          </cell>
          <cell r="J502">
            <v>0.52075427191205592</v>
          </cell>
          <cell r="K502">
            <v>0.57523671599037896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0.6501734660011288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0.6501734660011288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461.78367614702609</v>
          </cell>
          <cell r="K506">
            <v>827.11966579482748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-461.78367614702597</v>
          </cell>
          <cell r="K507">
            <v>-827.11966579482703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3.2873785780329903</v>
          </cell>
          <cell r="K508">
            <v>6.1314708187844955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1.5540335096155902</v>
          </cell>
          <cell r="K509">
            <v>2.8985134779708468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4.6326913747535627</v>
          </cell>
          <cell r="K510">
            <v>8.3036105430532938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5.7459588843672103E-2</v>
          </cell>
          <cell r="K511">
            <v>6.5470699661453594E-2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5.7459588843672103E-2</v>
          </cell>
          <cell r="K512">
            <v>0.10717104955342199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1.9981558783247719E-6</v>
          </cell>
          <cell r="J513">
            <v>2.1468067605404971E-6</v>
          </cell>
          <cell r="K513">
            <v>2.192314594567321E-6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7.0009572139342075E-5</v>
          </cell>
          <cell r="J514">
            <v>7.2769648576698418E-5</v>
          </cell>
          <cell r="K514">
            <v>7.2968426702847071E-5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8.4011486567210523E-6</v>
          </cell>
          <cell r="J515">
            <v>8.7323578292038138E-6</v>
          </cell>
          <cell r="K515">
            <v>8.5303241786261205E-6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9.451292238811186E-5</v>
          </cell>
          <cell r="J516">
            <v>9.8239025578542857E-5</v>
          </cell>
          <cell r="K516">
            <v>9.8507376048843565E-5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1.2207284064842201E-6</v>
          </cell>
          <cell r="J517">
            <v>8.8635114757271405E-7</v>
          </cell>
          <cell r="K517">
            <v>1.58689100073154E-6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4.7166799805369671E-6</v>
          </cell>
          <cell r="J518">
            <v>4.2637038877284879E-6</v>
          </cell>
          <cell r="K518">
            <v>3.596580233592684E-6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1102.1148809424101</v>
          </cell>
          <cell r="J519">
            <v>408.88298633291299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14.704403837867851</v>
          </cell>
          <cell r="J520">
            <v>5.4553194831230476</v>
          </cell>
          <cell r="K520">
            <v>0.53526302780663171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14.954068940873976</v>
          </cell>
          <cell r="J521">
            <v>5.5479373993610928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8.672908608046619E-5</v>
          </cell>
          <cell r="J522">
            <v>3.9772620267776172E-5</v>
          </cell>
          <cell r="K522">
            <v>0.54435434028616458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34.101293911019127</v>
          </cell>
          <cell r="J523">
            <v>22.270134425753149</v>
          </cell>
          <cell r="K523">
            <v>15.831993255671192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34.101293911019127</v>
          </cell>
          <cell r="J524">
            <v>22.270134425753149</v>
          </cell>
          <cell r="K524">
            <v>15.831993255671192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8.3501877674785601E-8</v>
          </cell>
          <cell r="J525">
            <v>1.2116527117109599E-7</v>
          </cell>
          <cell r="K525">
            <v>1.81764967660095E-7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3.7500000652018328</v>
          </cell>
          <cell r="J526">
            <v>2.4000000000173323</v>
          </cell>
          <cell r="K526">
            <v>2.3999999994790349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3.1053454528336546E-2</v>
          </cell>
          <cell r="K527">
            <v>0.23121042054462376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-3.1053454528336501E-2</v>
          </cell>
          <cell r="K528">
            <v>-0.23121042054462401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6.8825116738288448E-5</v>
          </cell>
          <cell r="K529">
            <v>5.1244167281201084E-4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3.499499141345343E-4</v>
          </cell>
          <cell r="K530">
            <v>1.9681385800039771E-3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1.79785572042184E-5</v>
          </cell>
          <cell r="K531">
            <v>1.4228797330669599E-5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8.6564776006350995E-6</v>
          </cell>
          <cell r="K532">
            <v>2.8507354892177E-5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5.4312379410071555E-5</v>
          </cell>
          <cell r="J533">
            <v>2.2288371496095871E-2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1.33800422081556E-2</v>
          </cell>
          <cell r="J534">
            <v>5.1096345777461902</v>
          </cell>
          <cell r="K534">
            <v>2.8955327890020302E-4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1.8154738409980478E-4</v>
          </cell>
          <cell r="J535">
            <v>6.9330184229934755E-2</v>
          </cell>
          <cell r="K535">
            <v>3.9288097544125262E-6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1.9088363308920999E-6</v>
          </cell>
          <cell r="J536">
            <v>1.4715763703437599E-7</v>
          </cell>
          <cell r="K536">
            <v>5.7938106897466897E-8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3.8537142894576021E-2</v>
          </cell>
          <cell r="J537">
            <v>3.8536899182003072E-2</v>
          </cell>
          <cell r="K537">
            <v>1.472109381715006E-4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9.1078753245771633</v>
          </cell>
          <cell r="J538">
            <v>7.6773354300324224</v>
          </cell>
          <cell r="K538">
            <v>4.9392219719718407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9.1078753245771633</v>
          </cell>
          <cell r="J539">
            <v>7.6773354300324224</v>
          </cell>
          <cell r="K539">
            <v>4.9392219719718407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9.8544804222761313E-5</v>
          </cell>
          <cell r="J540">
            <v>1.4836092851143752E-4</v>
          </cell>
          <cell r="K540">
            <v>3.6729372319048869E-5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1.5409698694336728E-4</v>
          </cell>
          <cell r="J541">
            <v>2.2688567472912622E-4</v>
          </cell>
          <cell r="K541">
            <v>5.3940611441460311E-5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3.4438834223138114E-4</v>
          </cell>
          <cell r="J542">
            <v>4.8596465471686197E-4</v>
          </cell>
          <cell r="K542">
            <v>1.2930227491553996E-4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4.4005573445803896E-6</v>
          </cell>
          <cell r="J543">
            <v>2.0025144708483298E-6</v>
          </cell>
          <cell r="K543">
            <v>1.0506111680565799E-6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1.1848583676939E-5</v>
          </cell>
          <cell r="J544">
            <v>1.1479823348698481E-5</v>
          </cell>
          <cell r="K544">
            <v>4.3597640741969412E-6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32.820799801477619</v>
          </cell>
          <cell r="J545">
            <v>32.820799976727905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98.945498808173753</v>
          </cell>
          <cell r="J546">
            <v>98.945499336504312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1.22</v>
          </cell>
          <cell r="J547">
            <v>1.22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1.8432686323646385E-5</v>
          </cell>
          <cell r="J548">
            <v>7.6748107308976579E-6</v>
          </cell>
          <cell r="K548">
            <v>7.2766805978943202E-6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1.8432686323646385E-5</v>
          </cell>
          <cell r="J549">
            <v>7.6748107308976579E-6</v>
          </cell>
          <cell r="K549">
            <v>7.2766805978943202E-6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4.5308369879883302E-6</v>
          </cell>
          <cell r="J550">
            <v>4.9033793370231996E-6</v>
          </cell>
          <cell r="K550">
            <v>1.9899364854651002E-6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7.42050675364381E-6</v>
          </cell>
          <cell r="J551">
            <v>5.7058898983180798E-6</v>
          </cell>
          <cell r="K551">
            <v>3.66944808924274E-6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K552">
            <v>0.13167486934190475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K553">
            <v>17.676445822391202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K554">
            <v>0.31341215997147559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1.82447047629363E-5</v>
          </cell>
          <cell r="J555">
            <v>7.5965213158573144E-5</v>
          </cell>
          <cell r="K555">
            <v>9.2806845060690951E-2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7.5761422169700005E-5</v>
          </cell>
          <cell r="J556">
            <v>4.9980404229254698E-7</v>
          </cell>
          <cell r="K556">
            <v>0.125317832935984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1.82447047629363E-5</v>
          </cell>
          <cell r="J557">
            <v>7.5965213158573131E-5</v>
          </cell>
          <cell r="K557">
            <v>9.2806845060690965E-2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1.7863094857247879E-5</v>
          </cell>
          <cell r="J558">
            <v>7.8779187959209621E-6</v>
          </cell>
          <cell r="K558">
            <v>7.9232138062371922E-6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1.7999182845079031E-5</v>
          </cell>
          <cell r="J559">
            <v>7.9379358380853687E-6</v>
          </cell>
          <cell r="K559">
            <v>7.9835759233654804E-6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2.2830368698691899E-6</v>
          </cell>
          <cell r="J560">
            <v>7.5954923730337396E-8</v>
          </cell>
          <cell r="K560">
            <v>5.4980720909616802E-8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7.1844967863364199E-6</v>
          </cell>
          <cell r="J561">
            <v>7.2604517100667603E-6</v>
          </cell>
          <cell r="K561">
            <v>7.3154324309763702E-6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13.866290120101262</v>
          </cell>
          <cell r="J562">
            <v>13.730964655639355</v>
          </cell>
          <cell r="K562">
            <v>8.6806164292433898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13.866290120101262</v>
          </cell>
          <cell r="J563">
            <v>13.730964655639355</v>
          </cell>
          <cell r="K563">
            <v>8.6806164292433898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2.3784603274045696E-5</v>
          </cell>
          <cell r="J564">
            <v>0.14923971812702003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1.2232081683794918E-4</v>
          </cell>
          <cell r="J565">
            <v>0.76751855036753103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1.7057701670393902E-2</v>
          </cell>
          <cell r="J566">
            <v>94.614496192845095</v>
          </cell>
          <cell r="K566">
            <v>1.21676001976341E-4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2.3144778385880401E-4</v>
          </cell>
          <cell r="J567">
            <v>1.2837787814497315</v>
          </cell>
          <cell r="K567">
            <v>1.6509633918092339E-6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6.2801981168017596E-7</v>
          </cell>
          <cell r="J568">
            <v>1.33480804393402E-2</v>
          </cell>
          <cell r="K568">
            <v>2.5633729457125701E-8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9.8783645502546627E-4</v>
          </cell>
          <cell r="J569">
            <v>1.3693156896178097E-2</v>
          </cell>
          <cell r="K569">
            <v>3.3906325578401258E-5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6.2320761173282176E-2</v>
          </cell>
          <cell r="K570">
            <v>7.3476063900198743E-2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7.5675209996128048E-2</v>
          </cell>
          <cell r="K571">
            <v>9.2719794921679186E-2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0.14838276469829093</v>
          </cell>
          <cell r="K572">
            <v>0.17494300928618742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7.93561292609349E-3</v>
          </cell>
          <cell r="K573">
            <v>1.08963014164101E-5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7.93561292609349E-3</v>
          </cell>
          <cell r="K574">
            <v>7.9465092275099007E-3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29.110882834911639</v>
          </cell>
          <cell r="J575">
            <v>40.847646924517768</v>
          </cell>
          <cell r="K575">
            <v>45.121215044145885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29.110882834911639</v>
          </cell>
          <cell r="J576">
            <v>40.847646924517768</v>
          </cell>
          <cell r="K576">
            <v>45.121215044145885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29.1108828349116</v>
          </cell>
          <cell r="J577">
            <v>40.847646924517797</v>
          </cell>
          <cell r="K577">
            <v>45.121215044145899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3.2895163684653101</v>
          </cell>
          <cell r="J578">
            <v>4.0957970280879996</v>
          </cell>
          <cell r="K578">
            <v>5.7381438758709704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8.3918185840278703</v>
          </cell>
          <cell r="J579">
            <v>11.775185388851037</v>
          </cell>
          <cell r="K579">
            <v>13.0071304270831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0.36846770006436702</v>
          </cell>
          <cell r="J580">
            <v>0.19372346312384101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4.0891816220404243E-3</v>
          </cell>
          <cell r="J581">
            <v>2.1015783202193864E-3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1.8048489681350953E-3</v>
          </cell>
          <cell r="J582">
            <v>9.3538877546248253E-4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6.5331152493682074E-3</v>
          </cell>
          <cell r="J583">
            <v>3.4348131759546242E-3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1.6043255571889501E-4</v>
          </cell>
          <cell r="J585">
            <v>8.3186044265384096E-5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2.1297207057620594E-2</v>
          </cell>
          <cell r="J589">
            <v>0.67053422798888729</v>
          </cell>
          <cell r="K589">
            <v>0.48006800000239802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8.006172282772183E-3</v>
          </cell>
          <cell r="J590">
            <v>0.25207120052174808</v>
          </cell>
          <cell r="K590">
            <v>0.18047000740830882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2.9815258607199125E-2</v>
          </cell>
          <cell r="J591">
            <v>0.92071904744666633</v>
          </cell>
          <cell r="K591">
            <v>0.63341685266805947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5.7759037964905504E-4</v>
          </cell>
          <cell r="J592">
            <v>1.8115680988209201E-2</v>
          </cell>
          <cell r="K592">
            <v>2.21178646451266E-8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5.9409384947886905E-4</v>
          </cell>
          <cell r="J593">
            <v>1.87045430118138E-2</v>
          </cell>
          <cell r="K593">
            <v>1.3391490450953133E-2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7.2387672874119329E-4</v>
          </cell>
          <cell r="J594">
            <v>6.046522885905869E-3</v>
          </cell>
          <cell r="K594">
            <v>6.4069947879523764E-6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7.2454205661687449E-4</v>
          </cell>
          <cell r="J595">
            <v>6.0465228859058508E-3</v>
          </cell>
          <cell r="K595">
            <v>6.4069947879523705E-6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8.7823130220515764E-4</v>
          </cell>
          <cell r="J596">
            <v>7.113556336359953E-3</v>
          </cell>
          <cell r="K596">
            <v>5.5887527793257042E-6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8.7823130220515764E-4</v>
          </cell>
          <cell r="J597">
            <v>7.113556336359953E-3</v>
          </cell>
          <cell r="K597">
            <v>5.5887527793257042E-6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4.4655852401902398E-4</v>
          </cell>
          <cell r="J598">
            <v>4.8955094325852698E-3</v>
          </cell>
          <cell r="K598">
            <v>6.1983545304366502E-7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8.9398247026581325E-4</v>
          </cell>
          <cell r="J599">
            <v>5.5378436955217311E-3</v>
          </cell>
          <cell r="K599">
            <v>2.0923567947488987E-4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1.0654589186493173E-5</v>
          </cell>
          <cell r="J600">
            <v>1.4123403361144226E-5</v>
          </cell>
          <cell r="K600">
            <v>1.0507385953190449E-5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4.1552897827323365E-6</v>
          </cell>
          <cell r="J601">
            <v>5.5081273108462376E-6</v>
          </cell>
          <cell r="K601">
            <v>3.1060913453892447E-6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3.0360251886912282E-5</v>
          </cell>
          <cell r="J602">
            <v>4.0244637877580451E-5</v>
          </cell>
          <cell r="K602">
            <v>2.9940796273616198E-5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7.4049394846127541E-7</v>
          </cell>
          <cell r="J603">
            <v>9.8157653359952352E-7</v>
          </cell>
          <cell r="K603">
            <v>7.3026332374673627E-7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1.4825079198963801E-6</v>
          </cell>
          <cell r="J604">
            <v>6.3890189648801404E-7</v>
          </cell>
          <cell r="K604">
            <v>4.8777949616885501E-8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2.5624587388639597E-6</v>
          </cell>
          <cell r="J605">
            <v>2.1470152144447167E-6</v>
          </cell>
          <cell r="K605">
            <v>1.8532667894866251E-6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0.28532282658230806</v>
          </cell>
          <cell r="J606">
            <v>0.19054154287357325</v>
          </cell>
          <cell r="K606">
            <v>0.35843735030420826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0.28532282658230845</v>
          </cell>
          <cell r="J607">
            <v>0.19054154287357333</v>
          </cell>
          <cell r="K607">
            <v>0.35843735030420842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0.31552848365975383</v>
          </cell>
          <cell r="J608">
            <v>0.21071319572488098</v>
          </cell>
          <cell r="K608">
            <v>0.39638325451041767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0.31552848365975383</v>
          </cell>
          <cell r="J609">
            <v>0.21071319572488098</v>
          </cell>
          <cell r="K609">
            <v>0.39638325451041767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5.9919101256862201E-2</v>
          </cell>
          <cell r="J610">
            <v>0.123372053932523</v>
          </cell>
          <cell r="K610">
            <v>0.16808119212797401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0.1807813122894682</v>
          </cell>
          <cell r="J611">
            <v>0.19628586741614348</v>
          </cell>
          <cell r="K611">
            <v>0.2404680283340761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1.8740428225194023E-5</v>
          </cell>
          <cell r="J612">
            <v>1.8957910811790421E-5</v>
          </cell>
          <cell r="K612">
            <v>9.8787211953265141E-6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1.8740428225194023E-5</v>
          </cell>
          <cell r="J613">
            <v>1.8957910811790421E-5</v>
          </cell>
          <cell r="K613">
            <v>9.8787211953265141E-6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4.8653179543192799E-8</v>
          </cell>
          <cell r="J614">
            <v>7.4953065786443602E-8</v>
          </cell>
          <cell r="K614">
            <v>1.2154508865791201E-7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4.2075013866993416E-5</v>
          </cell>
          <cell r="J615">
            <v>4.194059051498833E-5</v>
          </cell>
          <cell r="K615">
            <v>4.194918204714071E-5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34.306867557634263</v>
          </cell>
          <cell r="J616">
            <v>27.525638396506796</v>
          </cell>
          <cell r="K616">
            <v>21.619596540548052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34.306867557634263</v>
          </cell>
          <cell r="J617">
            <v>27.525638396506796</v>
          </cell>
          <cell r="K617">
            <v>21.619596540548052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9.9149232211055905E-8</v>
          </cell>
          <cell r="J618">
            <v>1.4575554075988E-7</v>
          </cell>
          <cell r="K618">
            <v>2.1977986322360101E-7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2.3999942641894858</v>
          </cell>
          <cell r="J619">
            <v>2.3999941981840203</v>
          </cell>
          <cell r="K619">
            <v>2.3999942579314322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4.3436383447435491E-4</v>
          </cell>
          <cell r="J620">
            <v>6.4508141159385687E-3</v>
          </cell>
          <cell r="K620">
            <v>3.0802364842054016E-3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4.3476306593986382E-4</v>
          </cell>
          <cell r="J621">
            <v>6.4508141159385426E-3</v>
          </cell>
          <cell r="K621">
            <v>3.0802364842054016E-3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5.2698404077906359E-4</v>
          </cell>
          <cell r="J622">
            <v>7.589193077575304E-3</v>
          </cell>
          <cell r="K622">
            <v>3.4224849824503771E-3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5.2698404077906359E-4</v>
          </cell>
          <cell r="J623">
            <v>7.589193077575304E-3</v>
          </cell>
          <cell r="K623">
            <v>3.4224849824503771E-3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5.6294277296608998E-4</v>
          </cell>
          <cell r="J624">
            <v>5.2451222736806698E-3</v>
          </cell>
          <cell r="K624">
            <v>2.9928857040582898E-6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6.235338987458591E-4</v>
          </cell>
          <cell r="J625">
            <v>5.8163786983864282E-3</v>
          </cell>
          <cell r="K625">
            <v>2.7375462398782505E-3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6.0724775163814597E-5</v>
          </cell>
          <cell r="J626">
            <v>3.5145307551291092E-4</v>
          </cell>
          <cell r="K626">
            <v>1.6729250127183747E-4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6.0724775163814597E-5</v>
          </cell>
          <cell r="J627">
            <v>3.5145307551291092E-4</v>
          </cell>
          <cell r="K627">
            <v>1.6729250127183747E-4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9.6125763712890706E-8</v>
          </cell>
          <cell r="J628">
            <v>1.41073804164291E-7</v>
          </cell>
          <cell r="K628">
            <v>2.1210639821626101E-7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2.2636551477983602E-4</v>
          </cell>
          <cell r="J629">
            <v>2.2641800973377535E-4</v>
          </cell>
          <cell r="K629">
            <v>2.2650137654922631E-4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1.6474267062830693E-2</v>
          </cell>
          <cell r="J630">
            <v>1.0674923556981032E-2</v>
          </cell>
          <cell r="K630">
            <v>2.1580534881789522E-2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1.6474267062830703E-2</v>
          </cell>
          <cell r="J631">
            <v>1.0674923556981039E-2</v>
          </cell>
          <cell r="K631">
            <v>2.158053488178956E-2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1.8218326134685884E-2</v>
          </cell>
          <cell r="J632">
            <v>1.1805033528741248E-2</v>
          </cell>
          <cell r="K632">
            <v>2.3865160925582843E-2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1.8218326134685884E-2</v>
          </cell>
          <cell r="J633">
            <v>1.1805033528741248E-2</v>
          </cell>
          <cell r="K633">
            <v>2.3865160925582843E-2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4.7664507229258097E-3</v>
          </cell>
          <cell r="J634">
            <v>5.1258269020122097E-3</v>
          </cell>
          <cell r="K634">
            <v>8.5786509463297907E-3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9.0752837241273136E-3</v>
          </cell>
          <cell r="J635">
            <v>9.9070634636975741E-3</v>
          </cell>
          <cell r="K635">
            <v>1.1985715345611768E-2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8.5112680800794279E-4</v>
          </cell>
          <cell r="J636">
            <v>1.7082352679533535E-3</v>
          </cell>
          <cell r="K636">
            <v>3.3565798282106577E-5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1.4422370893735071E-4</v>
          </cell>
          <cell r="J637">
            <v>3.3726004688461802E-4</v>
          </cell>
          <cell r="K637">
            <v>9.8877536675336165E-6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0.21596559235173801</v>
          </cell>
          <cell r="J638">
            <v>0.50502491122074</v>
          </cell>
          <cell r="K638">
            <v>1.4816901046793301E-2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2.3272154348247609E-3</v>
          </cell>
          <cell r="J639">
            <v>5.4420787847062483E-3</v>
          </cell>
          <cell r="K639">
            <v>1.5966488196975594E-4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1.06961126936073E-8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4.0890982291714138E-5</v>
          </cell>
          <cell r="J641">
            <v>4.0849935976102966E-5</v>
          </cell>
          <cell r="K641">
            <v>4.2595298902635588E-6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2.5623450891005097E-3</v>
          </cell>
          <cell r="J642">
            <v>1.8372194948439613E-2</v>
          </cell>
          <cell r="K642">
            <v>9.4499484101999917E-2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2.5623450891005092E-3</v>
          </cell>
          <cell r="J643">
            <v>1.8372194948439603E-2</v>
          </cell>
          <cell r="K643">
            <v>9.4499484101999834E-2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3.6605286088518449E-3</v>
          </cell>
          <cell r="J644">
            <v>2.6246022582936922E-2</v>
          </cell>
          <cell r="K644">
            <v>0.13499928541294962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3.6605286088518449E-3</v>
          </cell>
          <cell r="J645">
            <v>2.6246022582936922E-2</v>
          </cell>
          <cell r="K645">
            <v>0.13499928541294962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7.0664113327586594E-8</v>
          </cell>
          <cell r="J646">
            <v>7.3205523725739302E-8</v>
          </cell>
          <cell r="K646">
            <v>4.8132183191602803E-8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9.9999862142725063E-2</v>
          </cell>
          <cell r="J647">
            <v>9.9999896830708215E-2</v>
          </cell>
          <cell r="K647">
            <v>9.9999911887587209E-2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4.2706646548511956E-6</v>
          </cell>
          <cell r="J648">
            <v>4.3291872545815717E-6</v>
          </cell>
          <cell r="K648">
            <v>4.3470943197504692E-6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4.2706646548511956E-6</v>
          </cell>
          <cell r="J649">
            <v>4.3291872545815717E-6</v>
          </cell>
          <cell r="K649">
            <v>4.3470943197504692E-6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4.2706646548511897E-6</v>
          </cell>
          <cell r="J650">
            <v>4.32918725458157E-6</v>
          </cell>
          <cell r="K650">
            <v>4.34709431975047E-6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1.9455288327952199E-7</v>
          </cell>
          <cell r="J651">
            <v>2.14904845517286E-8</v>
          </cell>
          <cell r="K651">
            <v>4.4792638522103402E-7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1.1281745425544699E-6</v>
          </cell>
          <cell r="J652">
            <v>1.1496650271062E-6</v>
          </cell>
          <cell r="K652">
            <v>8.6722358464516799E-7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33.086150562873001</v>
          </cell>
          <cell r="J653">
            <v>13.5127425654546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0.36124363348394939</v>
          </cell>
          <cell r="J654">
            <v>0.14675914107139712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0.1769474971294504</v>
          </cell>
          <cell r="J655">
            <v>7.2782988661424533E-2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0.58663387522824495</v>
          </cell>
          <cell r="J656">
            <v>0.23958763413926679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1.3130093477366449E-2</v>
          </cell>
          <cell r="J658">
            <v>5.4007241823726742E-3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7.0523933268565089E-6</v>
          </cell>
          <cell r="J659">
            <v>0.98086196771767176</v>
          </cell>
          <cell r="K659">
            <v>1.0378153016191365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7.1236296230873768E-6</v>
          </cell>
          <cell r="J660">
            <v>0.99076966436128411</v>
          </cell>
          <cell r="K660">
            <v>1.0482982844637738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3.9950187605103502E-6</v>
          </cell>
          <cell r="J661">
            <v>0.131715688617069</v>
          </cell>
          <cell r="K661">
            <v>7.6480852033023704E-3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7.1981195766362001E-6</v>
          </cell>
          <cell r="J662">
            <v>0.13172288673664601</v>
          </cell>
          <cell r="K662">
            <v>0.13937097193994799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2.9901363665514658</v>
          </cell>
          <cell r="J663">
            <v>2.9494143865312066</v>
          </cell>
          <cell r="K663">
            <v>2.8712066305663808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2.9901363665514658</v>
          </cell>
          <cell r="J664">
            <v>2.9494143865312066</v>
          </cell>
          <cell r="K664">
            <v>2.8712066305663808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1.164906408241364</v>
          </cell>
          <cell r="J665">
            <v>1.0059043114383375</v>
          </cell>
          <cell r="K665">
            <v>1.0059042353713281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1.1059352931647444</v>
          </cell>
          <cell r="J666">
            <v>1.1059352769566622</v>
          </cell>
          <cell r="K666">
            <v>1.1059351933252601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2.9901363665514658</v>
          </cell>
          <cell r="J667">
            <v>2.9494143865312066</v>
          </cell>
          <cell r="K667">
            <v>2.8712066305663808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4.40836999289946E-2</v>
          </cell>
          <cell r="J668">
            <v>3.1150848274797201E-2</v>
          </cell>
          <cell r="K668">
            <v>4.34895755224304E-2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8.4743970695255438E-2</v>
          </cell>
          <cell r="J669">
            <v>8.4743956455698002E-2</v>
          </cell>
          <cell r="K669">
            <v>8.4743952528719912E-2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3.698937063964429E-4</v>
          </cell>
          <cell r="J670">
            <v>5.1604950611185852E-3</v>
          </cell>
          <cell r="K670">
            <v>2.8848620858740206E-2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2.5564486082428601E-4</v>
          </cell>
          <cell r="J671">
            <v>3.2492005940376245E-3</v>
          </cell>
          <cell r="K671">
            <v>1.630574222450536E-2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7.2885459388461588E-4</v>
          </cell>
          <cell r="J672">
            <v>9.5564723354047906E-3</v>
          </cell>
          <cell r="K672">
            <v>5.0171514536939535E-2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1.4084950201773E-5</v>
          </cell>
          <cell r="J673">
            <v>2.8356052387375501E-4</v>
          </cell>
          <cell r="K673">
            <v>1.4814135314915799E-3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2.1744847514753199E-5</v>
          </cell>
          <cell r="J674">
            <v>3.0287707907366201E-4</v>
          </cell>
          <cell r="K674">
            <v>1.6931607683143199E-3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0.2836749973677547</v>
          </cell>
          <cell r="J675">
            <v>0.19024661109377722</v>
          </cell>
          <cell r="K675">
            <v>0.3575079778355531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0.28367499736775487</v>
          </cell>
          <cell r="J676">
            <v>0.19024661109377733</v>
          </cell>
          <cell r="K676">
            <v>0.35750797783555344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0.31370620734116078</v>
          </cell>
          <cell r="J677">
            <v>0.21038704105299905</v>
          </cell>
          <cell r="K677">
            <v>0.39535549421459482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0.31370620734116078</v>
          </cell>
          <cell r="J678">
            <v>0.21038704105299905</v>
          </cell>
          <cell r="K678">
            <v>0.39535549421459482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6.2595179715328006E-2</v>
          </cell>
          <cell r="J679">
            <v>0.121524714885844</v>
          </cell>
          <cell r="K679">
            <v>0.167982160479104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0.17973626178404059</v>
          </cell>
          <cell r="J680">
            <v>0.19598336556155663</v>
          </cell>
          <cell r="K680">
            <v>0.23991216774024793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591.09876613961205</v>
          </cell>
          <cell r="J681">
            <v>376.42718455265702</v>
          </cell>
          <cell r="K681">
            <v>61.5045326825404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0.28269236562885353</v>
          </cell>
          <cell r="J682">
            <v>0.27672644353303966</v>
          </cell>
          <cell r="K682">
            <v>0.10943865597094647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12.889257446285647</v>
          </cell>
          <cell r="J683">
            <v>9.0951626349354484</v>
          </cell>
          <cell r="K683">
            <v>3.5297411353968169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10.48047457694347</v>
          </cell>
          <cell r="J684">
            <v>6.6742408608627022</v>
          </cell>
          <cell r="K684">
            <v>1.0905058986266032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2.4508646528408304</v>
          </cell>
          <cell r="J685">
            <v>2.4508647277897331</v>
          </cell>
          <cell r="K685">
            <v>2.4508648140669056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0.28269233585248132</v>
          </cell>
          <cell r="J686">
            <v>0.27672644353354781</v>
          </cell>
          <cell r="K686">
            <v>0.10943827943664497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7.1986573932607304E-8</v>
          </cell>
          <cell r="J687">
            <v>1.0121611171587E-7</v>
          </cell>
          <cell r="K687">
            <v>3.3367898786604602E-7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1.9844835626706478</v>
          </cell>
          <cell r="J688">
            <v>1.9844836638867596</v>
          </cell>
          <cell r="K688">
            <v>1.0954600647455675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3.6358960170609032</v>
          </cell>
          <cell r="J689">
            <v>7.1993351986073213</v>
          </cell>
          <cell r="K689">
            <v>19.549205888358543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3.6358960170609032</v>
          </cell>
          <cell r="J690">
            <v>7.1993351986073213</v>
          </cell>
          <cell r="K690">
            <v>19.549205888358543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0.74282610371348301</v>
          </cell>
          <cell r="J691">
            <v>3.8774906093580501E-7</v>
          </cell>
          <cell r="K691">
            <v>3.80804656346811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0.60450241001123783</v>
          </cell>
          <cell r="J692">
            <v>1.1969581888439267</v>
          </cell>
          <cell r="K692">
            <v>3.2502420347997001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1.5364526501551816E-3</v>
          </cell>
          <cell r="K693">
            <v>7.4521516567393533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1.0243017667701219E-2</v>
          </cell>
          <cell r="K694">
            <v>49.681011044929058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3.8946994953099E-4</v>
          </cell>
          <cell r="K695">
            <v>0.51183386805834197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6.0971508820605701E-5</v>
          </cell>
          <cell r="K696">
            <v>0.29572031401109838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1.3101008178954745</v>
          </cell>
          <cell r="J697">
            <v>1.4138068049598014</v>
          </cell>
          <cell r="K697">
            <v>1.1859547446014871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1.3101008178954745</v>
          </cell>
          <cell r="J698">
            <v>1.4138068049598014</v>
          </cell>
          <cell r="K698">
            <v>1.1859547446014871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4.6110719558770228</v>
          </cell>
          <cell r="J699">
            <v>4.8944565626239314</v>
          </cell>
          <cell r="K699">
            <v>5.5145440976959232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4.6110719558770228</v>
          </cell>
          <cell r="J700">
            <v>4.8944565626239314</v>
          </cell>
          <cell r="K700">
            <v>5.5145440976959232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4.6110719558770201</v>
          </cell>
          <cell r="J701">
            <v>4.8944565626239296</v>
          </cell>
          <cell r="K701">
            <v>5.5145440976959197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0.299844317146232</v>
          </cell>
          <cell r="J702">
            <v>0.66479872136986795</v>
          </cell>
          <cell r="K702">
            <v>0.68594925721612499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1.3292376006584941</v>
          </cell>
          <cell r="J703">
            <v>1.4109291199480229</v>
          </cell>
          <cell r="K703">
            <v>1.58968226025943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3.4117277168314733E-4</v>
          </cell>
          <cell r="K704">
            <v>1.1655496074330367E-3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-3.4117277168314701E-4</v>
          </cell>
          <cell r="K705">
            <v>-1.1655496074330399E-3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2.2685192818800722E-6</v>
          </cell>
          <cell r="K706">
            <v>7.4289456945895825E-6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4.7309291006729733E-7</v>
          </cell>
          <cell r="K707">
            <v>1.0606501427640636E-6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1.06328503633016E-4</v>
          </cell>
          <cell r="K708">
            <v>1.14517602555184E-4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1.06328503633016E-4</v>
          </cell>
          <cell r="K709">
            <v>1.9126351500040606E-4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0.72184367236181135</v>
          </cell>
          <cell r="J710">
            <v>0.71039825229043363</v>
          </cell>
          <cell r="K710">
            <v>0.72818753172855055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0.72184367236181135</v>
          </cell>
          <cell r="J711">
            <v>0.71039825229043363</v>
          </cell>
          <cell r="K711">
            <v>0.72818753172855055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1.4558496745318E-8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7.5298885399062696E-2</v>
          </cell>
          <cell r="J713">
            <v>7.5298885399062696E-2</v>
          </cell>
          <cell r="K713">
            <v>7.5298885399062696E-2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4.2601514405524538E-2</v>
          </cell>
          <cell r="J714">
            <v>6.3704360110269989E-2</v>
          </cell>
          <cell r="K714">
            <v>0.79417992004981053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4.2601514405524524E-2</v>
          </cell>
          <cell r="J715">
            <v>6.3704360110269989E-2</v>
          </cell>
          <cell r="K715">
            <v>0.79417992004981031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4.7638344295382391E-2</v>
          </cell>
          <cell r="J716">
            <v>7.1236189389481772E-2</v>
          </cell>
          <cell r="K716">
            <v>0.88807654828423577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4.7638344295382391E-2</v>
          </cell>
          <cell r="J717">
            <v>7.1236189389481772E-2</v>
          </cell>
          <cell r="K717">
            <v>0.88807654828423577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2.1680842007130999E-2</v>
          </cell>
          <cell r="J718">
            <v>5.5785060012725998E-2</v>
          </cell>
          <cell r="K718">
            <v>0.23336518579688501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3.3428795330288329E-2</v>
          </cell>
          <cell r="J719">
            <v>7.9199372072075253E-2</v>
          </cell>
          <cell r="K719">
            <v>0.26514638939377166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1.6475223521195379E-2</v>
          </cell>
          <cell r="J720">
            <v>1.0675731538701785E-2</v>
          </cell>
          <cell r="K720">
            <v>2.1585569004074177E-2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1.6475223521195386E-2</v>
          </cell>
          <cell r="J721">
            <v>1.0675731538701791E-2</v>
          </cell>
          <cell r="K721">
            <v>2.1585569004074184E-2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1.8219383848320236E-2</v>
          </cell>
          <cell r="J722">
            <v>1.1805927050835299E-2</v>
          </cell>
          <cell r="K722">
            <v>2.3870727984341273E-2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1.8219383848320236E-2</v>
          </cell>
          <cell r="J723">
            <v>1.1805927050835299E-2</v>
          </cell>
          <cell r="K723">
            <v>2.3870727984341273E-2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4.7665056150599803E-3</v>
          </cell>
          <cell r="J724">
            <v>5.12659276208716E-3</v>
          </cell>
          <cell r="K724">
            <v>8.5809828939437498E-3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9.0757712033580195E-3</v>
          </cell>
          <cell r="J725">
            <v>9.9078837202732552E-3</v>
          </cell>
          <cell r="K725">
            <v>1.1988441009060585E-2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1.1506507696459907E-5</v>
          </cell>
          <cell r="K726">
            <v>1.1782823622879591E-5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1.3537067878188111E-5</v>
          </cell>
          <cell r="K727">
            <v>1.3862145438681869E-5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8.5276802611912403E-7</v>
          </cell>
          <cell r="K728">
            <v>1.08992807964963E-8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8.5276802611912403E-7</v>
          </cell>
          <cell r="K729">
            <v>8.6366730691562004E-7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2.3051470783473264E-4</v>
          </cell>
          <cell r="J730">
            <v>2.2742929486019715E-4</v>
          </cell>
          <cell r="K730">
            <v>2.0167863365683718E-4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2.3051470783473264E-4</v>
          </cell>
          <cell r="J731">
            <v>2.2742929486019715E-4</v>
          </cell>
          <cell r="K731">
            <v>2.0167863365683718E-4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2.8813331876183712E-4</v>
          </cell>
          <cell r="J732">
            <v>2.842766376662633E-4</v>
          </cell>
          <cell r="K732">
            <v>2.520869443108519E-4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2.8813331876183712E-4</v>
          </cell>
          <cell r="J733">
            <v>2.842766376662633E-4</v>
          </cell>
          <cell r="K733">
            <v>2.520869443108519E-4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J734">
            <v>1.5154084984747301E-8</v>
          </cell>
          <cell r="K734">
            <v>4.9048053256191703E-8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2.0590552134126201E-5</v>
          </cell>
          <cell r="J735">
            <v>2.0605454921654899E-5</v>
          </cell>
          <cell r="K735">
            <v>2.0625382017991202E-5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2240.4529577540902</v>
          </cell>
          <cell r="J736">
            <v>2288.7594827144799</v>
          </cell>
          <cell r="K736">
            <v>2340.5634741118902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48.285624296012891</v>
          </cell>
          <cell r="J737">
            <v>49.326712989536226</v>
          </cell>
          <cell r="K737">
            <v>50.443178321376998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24.1428120447639</v>
          </cell>
          <cell r="J738">
            <v>24.663356494768117</v>
          </cell>
          <cell r="K738">
            <v>25.221589160688499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24.1428120447639</v>
          </cell>
          <cell r="J739">
            <v>24.663356494768117</v>
          </cell>
          <cell r="K739">
            <v>25.221589160688499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5.2581241774361763E-3</v>
          </cell>
          <cell r="E4">
            <v>16.806821022735662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5.9366355327371474E-4</v>
          </cell>
          <cell r="E5">
            <v>4.9759217332249134E-3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1.1563168896275011E-3</v>
          </cell>
          <cell r="E6">
            <v>12.047944364529211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3.5066251620846649E-3</v>
          </cell>
          <cell r="E7">
            <v>4.7539004480938596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642.91535149563367</v>
          </cell>
          <cell r="E8">
            <v>2196.8035183520869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717.15900856796918</v>
          </cell>
          <cell r="E9">
            <v>2096.0747359039774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0.10565436686182318</v>
          </cell>
          <cell r="E10">
            <v>351.9288026770858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8.5162238502007215E-2</v>
          </cell>
          <cell r="E11">
            <v>38.016217126519422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461.78367614702609</v>
          </cell>
          <cell r="E12">
            <v>827.11966579482748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3.1053454528336546E-2</v>
          </cell>
          <cell r="E13">
            <v>0.23121042054462376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7.284290876121001E-3</v>
          </cell>
          <cell r="E14">
            <v>1031.8746876847708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7.5964404507157298E-3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3.4117277168314733E-4</v>
          </cell>
          <cell r="E16">
            <v>1.1655496074330367E-3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1822.0864643610685</v>
          </cell>
          <cell r="E17">
            <v>6542.0566648991571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833.33330332809464</v>
          </cell>
          <cell r="E18">
            <v>1904.7619651633099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833.33330332809464</v>
          </cell>
          <cell r="E19">
            <v>1904.7619651633099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988.74790290878946</v>
          </cell>
          <cell r="E20">
            <v>4620.4878787131165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988.74790290878946</v>
          </cell>
          <cell r="E21">
            <v>4620.4878787131165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17.556123361876399</v>
          </cell>
          <cell r="I4">
            <v>33.421801344780299</v>
          </cell>
          <cell r="J4">
            <v>81.945597418233504</v>
          </cell>
        </row>
        <row r="5">
          <cell r="A5" t="str">
            <v>EXPELC_DE</v>
          </cell>
          <cell r="C5" t="str">
            <v>ELC_E-DE</v>
          </cell>
          <cell r="H5">
            <v>8.4832970973699613E-5</v>
          </cell>
          <cell r="I5">
            <v>2.9029227974974235E-4</v>
          </cell>
          <cell r="J5">
            <v>7.5489804527209957E-5</v>
          </cell>
        </row>
        <row r="6">
          <cell r="A6" t="str">
            <v>IMPDSL</v>
          </cell>
          <cell r="C6" t="str">
            <v>DSL</v>
          </cell>
          <cell r="H6">
            <v>40.621246216683431</v>
          </cell>
          <cell r="I6">
            <v>21.740631245018932</v>
          </cell>
        </row>
        <row r="7">
          <cell r="A7" t="str">
            <v>IMPH2</v>
          </cell>
          <cell r="C7" t="str">
            <v>H2</v>
          </cell>
          <cell r="I7">
            <v>0.461641378045133</v>
          </cell>
          <cell r="J7">
            <v>0.46164145702857495</v>
          </cell>
        </row>
        <row r="8">
          <cell r="A8" t="str">
            <v>IMPELC_AT</v>
          </cell>
          <cell r="C8" t="str">
            <v>ELC_I-AT</v>
          </cell>
          <cell r="H8">
            <v>4.6248316886270571</v>
          </cell>
          <cell r="I8">
            <v>4.8693277115633657</v>
          </cell>
          <cell r="J8">
            <v>7.3276626263786815</v>
          </cell>
        </row>
        <row r="9">
          <cell r="A9" t="str">
            <v>IMPELC_AT</v>
          </cell>
          <cell r="C9" t="str">
            <v>ELCS</v>
          </cell>
          <cell r="H9">
            <v>4.6248316886270571</v>
          </cell>
          <cell r="I9">
            <v>4.8693277115633657</v>
          </cell>
          <cell r="J9">
            <v>7.3276626263786815</v>
          </cell>
        </row>
        <row r="10">
          <cell r="A10" t="str">
            <v>IMPELC_FR</v>
          </cell>
          <cell r="C10" t="str">
            <v>ELC_I-FR</v>
          </cell>
          <cell r="H10">
            <v>17.38381040532931</v>
          </cell>
          <cell r="I10">
            <v>10.839266232730473</v>
          </cell>
          <cell r="J10">
            <v>10.395995450112951</v>
          </cell>
        </row>
        <row r="11">
          <cell r="A11" t="str">
            <v>IMPELC_FR</v>
          </cell>
          <cell r="C11" t="str">
            <v>ELCS</v>
          </cell>
          <cell r="H11">
            <v>17.38381040532931</v>
          </cell>
          <cell r="I11">
            <v>10.839266232730473</v>
          </cell>
          <cell r="J11">
            <v>10.395995450112951</v>
          </cell>
        </row>
        <row r="12">
          <cell r="A12" t="str">
            <v>RNWHYDR1</v>
          </cell>
          <cell r="C12" t="str">
            <v>HYDR</v>
          </cell>
          <cell r="H12">
            <v>64.404915136993779</v>
          </cell>
          <cell r="I12">
            <v>63.320081944725516</v>
          </cell>
          <cell r="J12">
            <v>61.15038812139106</v>
          </cell>
        </row>
        <row r="13">
          <cell r="A13" t="str">
            <v>EXPELC_IT</v>
          </cell>
          <cell r="C13" t="str">
            <v>ELC_E-IT</v>
          </cell>
          <cell r="H13">
            <v>34.101293911019127</v>
          </cell>
          <cell r="I13">
            <v>22.270134425753149</v>
          </cell>
          <cell r="J13">
            <v>15.831993255671192</v>
          </cell>
        </row>
        <row r="14">
          <cell r="A14" t="str">
            <v>IMPLNG</v>
          </cell>
          <cell r="C14" t="str">
            <v>LBIO</v>
          </cell>
          <cell r="H14">
            <v>2.135610709444093</v>
          </cell>
          <cell r="I14">
            <v>2.1356343486761333</v>
          </cell>
          <cell r="J14">
            <v>2.135646287236916</v>
          </cell>
        </row>
        <row r="15">
          <cell r="A15" t="str">
            <v>IMPLNG</v>
          </cell>
          <cell r="C15" t="str">
            <v>LNGA</v>
          </cell>
          <cell r="H15">
            <v>8.9268934876852784E-5</v>
          </cell>
          <cell r="I15">
            <v>6.5612935424890048E-5</v>
          </cell>
          <cell r="J15">
            <v>5.363244558132717E-5</v>
          </cell>
        </row>
        <row r="16">
          <cell r="A16" t="str">
            <v>IMPURN1</v>
          </cell>
          <cell r="C16" t="str">
            <v>URN</v>
          </cell>
          <cell r="H16">
            <v>167.60364255064215</v>
          </cell>
          <cell r="I16">
            <v>98.945499336504312</v>
          </cell>
        </row>
        <row r="17">
          <cell r="A17" t="str">
            <v>EXPELC_AT</v>
          </cell>
          <cell r="C17" t="str">
            <v>ELC_E-AT</v>
          </cell>
          <cell r="H17">
            <v>1.8740428225194023E-5</v>
          </cell>
          <cell r="I17">
            <v>1.8957910811790421E-5</v>
          </cell>
          <cell r="J17">
            <v>9.8787211953265141E-6</v>
          </cell>
        </row>
        <row r="18">
          <cell r="A18" t="str">
            <v>EXPELC_FR</v>
          </cell>
          <cell r="C18" t="str">
            <v>ELC_E-FR</v>
          </cell>
          <cell r="H18">
            <v>6.0724775163814597E-5</v>
          </cell>
          <cell r="I18">
            <v>3.5145307551291092E-4</v>
          </cell>
          <cell r="J18">
            <v>1.6729250127183747E-4</v>
          </cell>
        </row>
        <row r="19">
          <cell r="A19" t="str">
            <v>RNWWND1</v>
          </cell>
          <cell r="C19" t="str">
            <v>WND</v>
          </cell>
          <cell r="H19">
            <v>0.87512147779678684</v>
          </cell>
          <cell r="I19">
            <v>0.8751214308956361</v>
          </cell>
          <cell r="J19">
            <v>0.875121512955368</v>
          </cell>
        </row>
        <row r="20">
          <cell r="A20" t="str">
            <v>RNWWND2</v>
          </cell>
          <cell r="C20" t="str">
            <v>WND</v>
          </cell>
          <cell r="H20">
            <v>2.3070787678680551</v>
          </cell>
          <cell r="I20">
            <v>2.307079292730585</v>
          </cell>
          <cell r="J20">
            <v>2.3070798659591789</v>
          </cell>
        </row>
        <row r="21">
          <cell r="A21" t="str">
            <v>RNWMNR1</v>
          </cell>
          <cell r="C21" t="str">
            <v>MNR</v>
          </cell>
          <cell r="H21">
            <v>12.540425621853979</v>
          </cell>
          <cell r="I21">
            <v>12.540425348179971</v>
          </cell>
          <cell r="J21">
            <v>12.540425483880696</v>
          </cell>
        </row>
        <row r="22">
          <cell r="A22" t="str">
            <v>RNWWND3</v>
          </cell>
          <cell r="C22" t="str">
            <v>WND</v>
          </cell>
          <cell r="H22">
            <v>0.45340572079974917</v>
          </cell>
          <cell r="I22">
            <v>4.0169029252422268</v>
          </cell>
          <cell r="J22">
            <v>6.1741547025886119</v>
          </cell>
        </row>
        <row r="23">
          <cell r="A23" t="str">
            <v>RNWMNR2</v>
          </cell>
          <cell r="C23" t="str">
            <v>MNR</v>
          </cell>
          <cell r="I23">
            <v>2.0900679518034764</v>
          </cell>
          <cell r="J23">
            <v>6.2702126230869233</v>
          </cell>
        </row>
        <row r="24">
          <cell r="A24" t="str">
            <v>RNWWND4</v>
          </cell>
          <cell r="C24" t="str">
            <v>WND</v>
          </cell>
          <cell r="H24">
            <v>1.9999249594560719E-4</v>
          </cell>
          <cell r="I24">
            <v>1.6200287457222894E-4</v>
          </cell>
          <cell r="J24">
            <v>10.192777521306985</v>
          </cell>
        </row>
        <row r="25">
          <cell r="A25" t="str">
            <v>RNWMNR3</v>
          </cell>
          <cell r="C25" t="str">
            <v>MNR</v>
          </cell>
          <cell r="I25">
            <v>9.5229034313571819E-5</v>
          </cell>
          <cell r="J25">
            <v>8.0064569058919481</v>
          </cell>
        </row>
        <row r="26">
          <cell r="A26" t="str">
            <v>IMPLFO1</v>
          </cell>
          <cell r="C26" t="str">
            <v>LFO</v>
          </cell>
          <cell r="H26">
            <v>28.360307380869504</v>
          </cell>
          <cell r="I26">
            <v>14.388416947680252</v>
          </cell>
        </row>
        <row r="27">
          <cell r="A27" t="str">
            <v>RNWWND5</v>
          </cell>
          <cell r="C27" t="str">
            <v>WND</v>
          </cell>
          <cell r="H27">
            <v>9.0395583518583609E-5</v>
          </cell>
          <cell r="I27">
            <v>6.9721580791462794E-5</v>
          </cell>
          <cell r="J27">
            <v>7.2428763179966182E-5</v>
          </cell>
        </row>
        <row r="28">
          <cell r="A28" t="str">
            <v>IMPBNGA</v>
          </cell>
          <cell r="C28" t="str">
            <v>BIO</v>
          </cell>
          <cell r="H28">
            <v>2.1417351452107662</v>
          </cell>
          <cell r="I28">
            <v>3.4289994619103701</v>
          </cell>
          <cell r="J28">
            <v>3.105389589454513E-5</v>
          </cell>
        </row>
        <row r="29">
          <cell r="A29" t="str">
            <v>RNWGEO1</v>
          </cell>
          <cell r="C29" t="str">
            <v>GEO</v>
          </cell>
          <cell r="I29">
            <v>8.6398436812309409E-3</v>
          </cell>
          <cell r="J29">
            <v>21.359998843205048</v>
          </cell>
        </row>
        <row r="30">
          <cell r="A30" t="str">
            <v>RNWGEO2</v>
          </cell>
          <cell r="C30" t="str">
            <v>GEO</v>
          </cell>
          <cell r="I30">
            <v>9.1198027177023214E-4</v>
          </cell>
          <cell r="J30">
            <v>28.319992442507914</v>
          </cell>
        </row>
        <row r="31">
          <cell r="A31" t="str">
            <v>IMPKERintl</v>
          </cell>
          <cell r="C31" t="str">
            <v>KERintl</v>
          </cell>
          <cell r="H31">
            <v>70.224493443183107</v>
          </cell>
          <cell r="I31">
            <v>52.509662908546701</v>
          </cell>
        </row>
        <row r="32">
          <cell r="A32" t="str">
            <v>RNWGEO3</v>
          </cell>
          <cell r="C32" t="str">
            <v>GEO</v>
          </cell>
          <cell r="I32">
            <v>3.1579879888730137E-4</v>
          </cell>
          <cell r="J32">
            <v>4.9626304313281691E-4</v>
          </cell>
        </row>
        <row r="33">
          <cell r="A33" t="str">
            <v>RNWGEO4</v>
          </cell>
          <cell r="C33" t="str">
            <v>GEO</v>
          </cell>
          <cell r="I33">
            <v>2.2011554257062705E-4</v>
          </cell>
          <cell r="J33">
            <v>3.1151499566833731E-4</v>
          </cell>
        </row>
        <row r="34">
          <cell r="A34" t="str">
            <v>RNWGEO5</v>
          </cell>
          <cell r="C34" t="str">
            <v>GEO</v>
          </cell>
          <cell r="I34">
            <v>1.6919668421293109E-4</v>
          </cell>
          <cell r="J34">
            <v>2.2615196345196351E-4</v>
          </cell>
        </row>
        <row r="35">
          <cell r="A35" t="str">
            <v>IMPGSL</v>
          </cell>
          <cell r="C35" t="str">
            <v>GSL</v>
          </cell>
          <cell r="H35">
            <v>17.063843290495576</v>
          </cell>
          <cell r="I35">
            <v>7.8730205934403683</v>
          </cell>
        </row>
        <row r="36">
          <cell r="A36" t="str">
            <v>RNWWOD1</v>
          </cell>
          <cell r="C36" t="str">
            <v>WOD</v>
          </cell>
          <cell r="H36">
            <v>15.849139764607624</v>
          </cell>
          <cell r="I36">
            <v>16.266396733204218</v>
          </cell>
          <cell r="J36">
            <v>16.956994258042773</v>
          </cell>
        </row>
        <row r="37">
          <cell r="A37" t="str">
            <v>RNWWOD2</v>
          </cell>
          <cell r="C37" t="str">
            <v>WOD</v>
          </cell>
          <cell r="H37">
            <v>7.6690267933074656</v>
          </cell>
          <cell r="I37">
            <v>7.6690268416047909</v>
          </cell>
          <cell r="J37">
            <v>7.6690268773606221</v>
          </cell>
        </row>
        <row r="38">
          <cell r="A38" t="str">
            <v>RNWWOD3</v>
          </cell>
          <cell r="C38" t="str">
            <v>WOD</v>
          </cell>
          <cell r="H38">
            <v>4.8053861123725321</v>
          </cell>
          <cell r="I38">
            <v>4.8053861713802277</v>
          </cell>
          <cell r="J38">
            <v>4.8053861862364755</v>
          </cell>
        </row>
        <row r="39">
          <cell r="A39" t="str">
            <v>RNWWOD4</v>
          </cell>
          <cell r="C39" t="str">
            <v>WOD</v>
          </cell>
          <cell r="H39">
            <v>19.869257518592036</v>
          </cell>
          <cell r="I39">
            <v>19.869257672173589</v>
          </cell>
          <cell r="J39">
            <v>19.86925778356694</v>
          </cell>
        </row>
        <row r="40">
          <cell r="A40" t="str">
            <v>RNWWOD5</v>
          </cell>
          <cell r="C40" t="str">
            <v>WOD</v>
          </cell>
          <cell r="H40">
            <v>2.3698789368010993</v>
          </cell>
          <cell r="I40">
            <v>1.9526217820947487</v>
          </cell>
          <cell r="J40">
            <v>1.2620241934811305</v>
          </cell>
        </row>
        <row r="41">
          <cell r="A41" t="str">
            <v>RNNWWST1</v>
          </cell>
          <cell r="C41" t="str">
            <v>WSTNREN</v>
          </cell>
          <cell r="H41">
            <v>34.937583663595944</v>
          </cell>
          <cell r="I41">
            <v>35.403639203934581</v>
          </cell>
          <cell r="J41">
            <v>35.85289425663737</v>
          </cell>
        </row>
        <row r="42">
          <cell r="A42" t="str">
            <v>RNWSOL1</v>
          </cell>
          <cell r="C42" t="str">
            <v>SOL</v>
          </cell>
          <cell r="H42">
            <v>66.05419969727896</v>
          </cell>
          <cell r="I42">
            <v>100.80248901718262</v>
          </cell>
          <cell r="J42">
            <v>123.67573899396893</v>
          </cell>
        </row>
        <row r="43">
          <cell r="A43" t="str">
            <v>IMPHFO1</v>
          </cell>
          <cell r="C43" t="str">
            <v>HFO</v>
          </cell>
          <cell r="H43">
            <v>9.355030247254561E-5</v>
          </cell>
          <cell r="I43">
            <v>3.381942177437848E-4</v>
          </cell>
        </row>
        <row r="44">
          <cell r="A44" t="str">
            <v>RNWHYDD1</v>
          </cell>
          <cell r="C44" t="str">
            <v>HYDD</v>
          </cell>
          <cell r="H44">
            <v>71.581483778153711</v>
          </cell>
          <cell r="I44">
            <v>72.666317209164461</v>
          </cell>
          <cell r="J44">
            <v>74.836011137664656</v>
          </cell>
        </row>
        <row r="45">
          <cell r="A45" t="str">
            <v>IMPKER</v>
          </cell>
          <cell r="C45" t="str">
            <v>KER</v>
          </cell>
          <cell r="H45">
            <v>2.5882017514099558</v>
          </cell>
          <cell r="I45">
            <v>2.1521502261575196</v>
          </cell>
        </row>
        <row r="46">
          <cell r="A46" t="str">
            <v>IMPBDS</v>
          </cell>
          <cell r="C46" t="str">
            <v>BDS</v>
          </cell>
          <cell r="H46">
            <v>3.8631196592496098</v>
          </cell>
          <cell r="I46">
            <v>3.8625685839199999</v>
          </cell>
          <cell r="J46">
            <v>6.822624407128826</v>
          </cell>
        </row>
        <row r="47">
          <cell r="A47" t="str">
            <v>IMPCOA1</v>
          </cell>
          <cell r="C47" t="str">
            <v>COA</v>
          </cell>
          <cell r="H47">
            <v>6.5807507434971743E-5</v>
          </cell>
          <cell r="I47">
            <v>2.3135601385757494E-4</v>
          </cell>
          <cell r="J47">
            <v>5.3008771684914772E-5</v>
          </cell>
        </row>
        <row r="48">
          <cell r="A48" t="str">
            <v>IMPETH</v>
          </cell>
          <cell r="C48" t="str">
            <v>ETH</v>
          </cell>
          <cell r="H48">
            <v>1.7428784401208879</v>
          </cell>
          <cell r="I48">
            <v>0.45616519491378377</v>
          </cell>
          <cell r="J48">
            <v>0.92507779510564192</v>
          </cell>
        </row>
        <row r="49">
          <cell r="A49" t="str">
            <v>IMPELC_DE</v>
          </cell>
          <cell r="C49" t="str">
            <v>ELC_I-DE</v>
          </cell>
          <cell r="H49">
            <v>34.306867557634263</v>
          </cell>
          <cell r="I49">
            <v>27.525638396506796</v>
          </cell>
          <cell r="J49">
            <v>21.619596540548052</v>
          </cell>
        </row>
        <row r="50">
          <cell r="A50" t="str">
            <v>IMPELC_DE</v>
          </cell>
          <cell r="C50" t="str">
            <v>ELCS</v>
          </cell>
          <cell r="H50">
            <v>34.306867557634263</v>
          </cell>
          <cell r="I50">
            <v>27.525638396506796</v>
          </cell>
          <cell r="J50">
            <v>21.619596540548052</v>
          </cell>
        </row>
        <row r="51">
          <cell r="A51" t="str">
            <v>RNWWST1</v>
          </cell>
          <cell r="C51" t="str">
            <v>WSTREN</v>
          </cell>
          <cell r="H51">
            <v>37.453331946788992</v>
          </cell>
          <cell r="I51">
            <v>39.120454913048626</v>
          </cell>
          <cell r="J51">
            <v>39.120458371826089</v>
          </cell>
        </row>
        <row r="52">
          <cell r="A52" t="str">
            <v>IMPNGA1</v>
          </cell>
          <cell r="C52" t="str">
            <v>NGA</v>
          </cell>
          <cell r="H52">
            <v>49.359575129968</v>
          </cell>
          <cell r="I52">
            <v>32.562630386117753</v>
          </cell>
          <cell r="J52">
            <v>20.123105120938757</v>
          </cell>
        </row>
        <row r="53">
          <cell r="A53" t="str">
            <v>IMPELC_IT</v>
          </cell>
          <cell r="C53" t="str">
            <v>ELC_I-IT</v>
          </cell>
          <cell r="H53">
            <v>2.1183738481042864E-5</v>
          </cell>
          <cell r="I53">
            <v>1.6715499732346621E-5</v>
          </cell>
          <cell r="J53">
            <v>1.4590657758980318E-5</v>
          </cell>
        </row>
        <row r="54">
          <cell r="A54" t="str">
            <v>IMPELC_IT</v>
          </cell>
          <cell r="C54" t="str">
            <v>ELCS</v>
          </cell>
          <cell r="H54">
            <v>2.1183738481042864E-5</v>
          </cell>
          <cell r="I54">
            <v>1.6715499732346621E-5</v>
          </cell>
          <cell r="J54">
            <v>1.4590657758980318E-5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1.2944311121634431</v>
          </cell>
          <cell r="I4">
            <v>1.4006658324865315</v>
          </cell>
          <cell r="J4">
            <v>1.2405043393823525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1.2944311121634431</v>
          </cell>
          <cell r="I5">
            <v>1.4006658324865315</v>
          </cell>
          <cell r="J5">
            <v>1.2405043393823525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7.5661126444844551E-5</v>
          </cell>
          <cell r="I6">
            <v>7.6621146640551316E-5</v>
          </cell>
          <cell r="J6">
            <v>1.8303262621870611E-4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7.5736787571289334E-5</v>
          </cell>
          <cell r="I7">
            <v>7.6697767787191912E-5</v>
          </cell>
          <cell r="J7">
            <v>1.8321565884492485E-4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7.5769745982946462E-5</v>
          </cell>
          <cell r="I8">
            <v>7.6667264433264947E-5</v>
          </cell>
          <cell r="J8">
            <v>1.8322964988321561E-4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1.01413275111385E-8</v>
          </cell>
          <cell r="I9">
            <v>1.2893460466554401E-5</v>
          </cell>
          <cell r="J9">
            <v>1.7932467822339299E-5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1.8934846071228301E-5</v>
          </cell>
          <cell r="I10">
            <v>1.5739822780555299E-5</v>
          </cell>
          <cell r="J10">
            <v>2.7293974048979001E-5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4.7574632490989304</v>
          </cell>
          <cell r="I11">
            <v>2.7725306866105899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6.1305025590102633E-2</v>
          </cell>
          <cell r="I12">
            <v>3.5727036824551278E-2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6.455174015059599E-2</v>
          </cell>
          <cell r="I13">
            <v>3.7619140930944178E-2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1.5657947977593869E-2</v>
          </cell>
          <cell r="I15">
            <v>2.7733432987567699E-3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24.393883794976801</v>
          </cell>
          <cell r="I16">
            <v>29.369402590925802</v>
          </cell>
          <cell r="J16">
            <v>31.045845629772899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0.88381473262270638</v>
          </cell>
          <cell r="I17">
            <v>1.0761510193720716</v>
          </cell>
          <cell r="J17">
            <v>1.1798286508842724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0.43251567012370135</v>
          </cell>
          <cell r="I18">
            <v>0.52073408849159164</v>
          </cell>
          <cell r="J18">
            <v>0.55045825584703756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0.88381473262270638</v>
          </cell>
          <cell r="I19">
            <v>1.0761510193720716</v>
          </cell>
          <cell r="J19">
            <v>1.1798286508842724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3.0942536035231401E-2</v>
          </cell>
          <cell r="I20">
            <v>3.1483414017136897E-2</v>
          </cell>
          <cell r="J20">
            <v>5.02706140832185E-2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6.4385418944441164E-2</v>
          </cell>
          <cell r="I21">
            <v>7.8396213622319966E-2</v>
          </cell>
          <cell r="J21">
            <v>8.6207705804022428E-2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3.1023605981048585</v>
          </cell>
          <cell r="I22">
            <v>3.1023607258309656</v>
          </cell>
          <cell r="J22">
            <v>3.1023609908582284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3.1023605981048585</v>
          </cell>
          <cell r="I23">
            <v>3.1023607258309656</v>
          </cell>
          <cell r="J23">
            <v>3.1023609908582284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4.1712411403090508</v>
          </cell>
          <cell r="I24">
            <v>4.1595897999968292</v>
          </cell>
          <cell r="J24">
            <v>4.1364813211443039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6.8893509411024401E-2</v>
          </cell>
          <cell r="I25">
            <v>0.10859128553884601</v>
          </cell>
          <cell r="J25">
            <v>0.102638329695645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0.21870257227347722</v>
          </cell>
          <cell r="I26">
            <v>0.21755750768364779</v>
          </cell>
          <cell r="J26">
            <v>0.21058783805969999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1.2759427195789514E-4</v>
          </cell>
          <cell r="I27">
            <v>1.6073618295086908E-4</v>
          </cell>
          <cell r="J27">
            <v>6.0382968963943654E-5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6.8126061483933807E-5</v>
          </cell>
          <cell r="I28">
            <v>6.1980615482436853E-5</v>
          </cell>
          <cell r="J28">
            <v>2.7759994900207526E-5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1.9546375271578556E-4</v>
          </cell>
          <cell r="I29">
            <v>2.2252025250550013E-4</v>
          </cell>
          <cell r="J29">
            <v>8.7949194086308041E-5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1.2389539919299082</v>
          </cell>
          <cell r="I30">
            <v>1.2011787396469078</v>
          </cell>
          <cell r="J30">
            <v>0.93576645723887997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2.6795390962436341</v>
          </cell>
          <cell r="I31">
            <v>2.5411355108013667</v>
          </cell>
          <cell r="J31">
            <v>1.8856696232080978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2.6507482754648499E-2</v>
          </cell>
          <cell r="I32">
            <v>4.76576280811363E-2</v>
          </cell>
          <cell r="J32">
            <v>2.0488772876391899E-2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8.4683574351725133E-2</v>
          </cell>
          <cell r="I33">
            <v>8.3746090907054913E-2</v>
          </cell>
          <cell r="J33">
            <v>6.6288017136456878E-2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3.5335608813772486</v>
          </cell>
          <cell r="I34">
            <v>2.8055475146147675</v>
          </cell>
          <cell r="J34">
            <v>1.5407758845167951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4.8563531649259559</v>
          </cell>
          <cell r="I35">
            <v>3.8323282010940662</v>
          </cell>
          <cell r="J35">
            <v>2.0476086793238113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0.143331248086492</v>
          </cell>
          <cell r="I36">
            <v>7.9178025600343593E-2</v>
          </cell>
          <cell r="J36">
            <v>6.6043887312645499E-3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0.28547152330643777</v>
          </cell>
          <cell r="I37">
            <v>0.22666085518539678</v>
          </cell>
          <cell r="J37">
            <v>0.12469488141975948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0.14779776920404716</v>
          </cell>
          <cell r="J38">
            <v>0.15482576500588147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0.14929067596368398</v>
          </cell>
          <cell r="J39">
            <v>0.15638966162210252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1.80001175419739E-7</v>
          </cell>
          <cell r="I40">
            <v>1.88341460609006E-2</v>
          </cell>
          <cell r="J40">
            <v>4.1892519653666602E-6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2.3852836983530002E-7</v>
          </cell>
          <cell r="I41">
            <v>1.8834384589270399E-2</v>
          </cell>
          <cell r="J41">
            <v>1.8838573841235801E-2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6.1592913045068496</v>
          </cell>
          <cell r="I42">
            <v>5.2148560200635137</v>
          </cell>
          <cell r="J42">
            <v>3.4316118727897553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9.1075309362349373</v>
          </cell>
          <cell r="I43">
            <v>7.6768494653777033</v>
          </cell>
          <cell r="J43">
            <v>4.9390928408655626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0.306709112959762</v>
          </cell>
          <cell r="I44">
            <v>0.13694511837662801</v>
          </cell>
          <cell r="J44">
            <v>6.9562877274518306E-2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0.48030535078172204</v>
          </cell>
          <cell r="I45">
            <v>0.44860847230913242</v>
          </cell>
          <cell r="J45">
            <v>0.29868480698248062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6.3640838279661818</v>
          </cell>
          <cell r="I46">
            <v>7.1820709108296521</v>
          </cell>
          <cell r="J46">
            <v>10.822114033975414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6.3640838279661818</v>
          </cell>
          <cell r="I47">
            <v>7.1820709108296521</v>
          </cell>
          <cell r="J47">
            <v>10.822114033975414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6.7751524811127481</v>
          </cell>
          <cell r="I48">
            <v>7.6058918953322303</v>
          </cell>
          <cell r="J48">
            <v>11.391698983132022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0.24174271329799801</v>
          </cell>
          <cell r="I49">
            <v>0.18430928912342701</v>
          </cell>
          <cell r="J49">
            <v>0.52148260559273496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0.36276936471190435</v>
          </cell>
          <cell r="I50">
            <v>0.42866642549952672</v>
          </cell>
          <cell r="J50">
            <v>0.75314007486999768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0.18217152223612956</v>
          </cell>
          <cell r="I51">
            <v>0.27168015201836532</v>
          </cell>
          <cell r="J51">
            <v>0.42078545527810207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0.18235369375836574</v>
          </cell>
          <cell r="I52">
            <v>0.27195183217038355</v>
          </cell>
          <cell r="J52">
            <v>0.42120624073338003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0.1821718007778014</v>
          </cell>
          <cell r="I53">
            <v>0.27168027421986568</v>
          </cell>
          <cell r="J53">
            <v>0.42078568675629374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2.15040982913536E-2</v>
          </cell>
          <cell r="I54">
            <v>3.1281476623375097E-2</v>
          </cell>
          <cell r="J54">
            <v>4.0720225126445603E-2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4.8534113437474838E-2</v>
          </cell>
          <cell r="I55">
            <v>6.4329161167622148E-2</v>
          </cell>
          <cell r="J55">
            <v>7.2513718180346284E-2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0.13698853726457999</v>
          </cell>
          <cell r="I56">
            <v>0.14481616068229908</v>
          </cell>
          <cell r="J56">
            <v>0.1543407099378182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6.0095951824675735</v>
          </cell>
          <cell r="I57">
            <v>6.2759634460479834</v>
          </cell>
          <cell r="J57">
            <v>5.7709509876883063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2.1642872692783728</v>
          </cell>
          <cell r="I58">
            <v>2.3163184152144018</v>
          </cell>
          <cell r="J58">
            <v>2.2080685861230189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2.10842476501452</v>
          </cell>
          <cell r="I59">
            <v>1.6313862649249466</v>
          </cell>
          <cell r="J59">
            <v>2.5986595469799108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0.28262807473870627</v>
          </cell>
          <cell r="I60">
            <v>0.31436491511102194</v>
          </cell>
          <cell r="J60">
            <v>0.33944718456400208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11.716443815114893</v>
          </cell>
          <cell r="I61">
            <v>11.652723304427816</v>
          </cell>
          <cell r="J61">
            <v>11.988801116379111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4.8932676820416599E-8</v>
          </cell>
          <cell r="I62"/>
          <cell r="J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0.62767184840645096</v>
          </cell>
          <cell r="I63">
            <v>0.62767184840645096</v>
          </cell>
          <cell r="J63">
            <v>0.62767184840645096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1.4912553289505762E-4</v>
          </cell>
          <cell r="I64">
            <v>1.1391815827784159E-4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0.17679868083779571</v>
          </cell>
          <cell r="I65">
            <v>7.2669245739335891E-2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0.1769474971294504</v>
          </cell>
          <cell r="I66">
            <v>7.2782988661424533E-2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60.977351887810308</v>
          </cell>
          <cell r="I67">
            <v>61.041358692624613</v>
          </cell>
          <cell r="J67">
            <v>59.839734568143065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6.8338179596384254</v>
          </cell>
          <cell r="I68">
            <v>6.963936569756811</v>
          </cell>
          <cell r="J68">
            <v>8.4741388038595851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6.1592913045068496</v>
          </cell>
          <cell r="I69">
            <v>5.2148560200635137</v>
          </cell>
          <cell r="J69">
            <v>3.4316118727897553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6.6417358738253629</v>
          </cell>
          <cell r="I70">
            <v>7.101127559413599</v>
          </cell>
          <cell r="J70">
            <v>6.6097690578497419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0.22925829649232871</v>
          </cell>
          <cell r="I71">
            <v>0.19183475872365183</v>
          </cell>
          <cell r="J71">
            <v>0.15459929689006235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18.624995256187333</v>
          </cell>
          <cell r="I73">
            <v>24.083691844735743</v>
          </cell>
          <cell r="J73">
            <v>26.435593448691709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0.8775872491086647</v>
          </cell>
          <cell r="I74">
            <v>0.94827089390337782</v>
          </cell>
          <cell r="J74">
            <v>0.79544557420925688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0.86655230663725724</v>
          </cell>
          <cell r="I76">
            <v>1.0815279874333634</v>
          </cell>
          <cell r="J76">
            <v>1.3215023554663401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9.9259170257417466</v>
          </cell>
          <cell r="I77">
            <v>7.7471782610566979</v>
          </cell>
          <cell r="J77">
            <v>7.6241805762979711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3.8418711710372371</v>
          </cell>
          <cell r="I78">
            <v>4.8154100944965856</v>
          </cell>
          <cell r="J78">
            <v>4.7867451197710089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6.9763254446351644</v>
          </cell>
          <cell r="I80">
            <v>2.8935247030412841</v>
          </cell>
          <cell r="J80">
            <v>0.2061484623176168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6.9358945613000577E-5</v>
          </cell>
          <cell r="I81">
            <v>3.3121962946930328E-5</v>
          </cell>
          <cell r="J81">
            <v>4.9545136077450273E-5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8.4077715663319E-5</v>
          </cell>
          <cell r="I82">
            <v>3.8968782331577298E-5</v>
          </cell>
          <cell r="J82">
            <v>5.4906882566315012E-5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2.3153415644505098E-6</v>
          </cell>
          <cell r="I83">
            <v>3.6563889155910799E-6</v>
          </cell>
          <cell r="J83">
            <v>5.9591279963188204E-6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1.2712683072315802E-5</v>
          </cell>
          <cell r="I84">
            <v>3.1178005942358803E-6</v>
          </cell>
          <cell r="J84">
            <v>6.1532080040204097E-6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6.3723189988254998E-3</v>
          </cell>
          <cell r="I85">
            <v>0.21896221575458921</v>
          </cell>
          <cell r="J85">
            <v>0.21931116051952787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6.3723657279982403E-3</v>
          </cell>
          <cell r="I86">
            <v>0.21896224682563417</v>
          </cell>
          <cell r="J86">
            <v>0.21931118442510161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8.9171282656426494E-5</v>
          </cell>
          <cell r="I87">
            <v>7.8345064894373394E-3</v>
          </cell>
          <cell r="J87">
            <v>1.0655621155215299E-4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2.3812758514439263E-4</v>
          </cell>
          <cell r="I88">
            <v>8.0101868497340998E-3</v>
          </cell>
          <cell r="J88">
            <v>8.0125238231046562E-3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9.8202941299477611E-3</v>
          </cell>
          <cell r="I89">
            <v>1.4533057276197188E-3</v>
          </cell>
          <cell r="J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7.0574390119270281E-6</v>
          </cell>
          <cell r="I90">
            <v>3.0134078119942501E-6</v>
          </cell>
          <cell r="J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1.632254009755126E-3</v>
          </cell>
          <cell r="J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9.8278006146702186E-3</v>
          </cell>
          <cell r="I92">
            <v>3.0892352252962158E-3</v>
          </cell>
          <cell r="J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6.5807507434971743E-5</v>
          </cell>
          <cell r="I93">
            <v>2.3135601385757494E-4</v>
          </cell>
          <cell r="J93">
            <v>5.3008771684914772E-5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6.10035593922188E-3</v>
          </cell>
          <cell r="I94">
            <v>2.1446702484597201E-2</v>
          </cell>
          <cell r="J94">
            <v>4.9139131351915903E-3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6.5807507434971743E-5</v>
          </cell>
          <cell r="I95">
            <v>2.3135601385757494E-4</v>
          </cell>
          <cell r="J95">
            <v>5.3008771684914772E-5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2.8169011739939411</v>
          </cell>
          <cell r="I96">
            <v>3.7579290188370509</v>
          </cell>
          <cell r="J96">
            <v>4.24701383801861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2.8169011739939411</v>
          </cell>
          <cell r="I97">
            <v>3.7579290188370509</v>
          </cell>
          <cell r="J97">
            <v>4.24701383801861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8.1505355675265304E-2</v>
          </cell>
          <cell r="I98">
            <v>6.6448881385095304E-2</v>
          </cell>
          <cell r="J98">
            <v>5.9894075726255901E-2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0.198912622461871</v>
          </cell>
          <cell r="I99">
            <v>0.265361503846966</v>
          </cell>
          <cell r="J99">
            <v>0.29989739303973301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3.910374939127448E-3</v>
          </cell>
          <cell r="I100">
            <v>3.2678191293682851E-3</v>
          </cell>
          <cell r="J100">
            <v>2.6051404505597251E-3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4.1738680778693046E-3</v>
          </cell>
          <cell r="I101">
            <v>3.4880148734188756E-3</v>
          </cell>
          <cell r="J101">
            <v>2.7546857056866274E-3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5.2661879962324002E-6</v>
          </cell>
          <cell r="I102">
            <v>2.5997328450169801E-4</v>
          </cell>
          <cell r="J102">
            <v>2.2430355086618601E-7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3.8317088679613864E-4</v>
          </cell>
          <cell r="I103">
            <v>2.6522147469446597E-4</v>
          </cell>
          <cell r="J103">
            <v>1.9021576319955543E-4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3.68370684103468E-3</v>
          </cell>
          <cell r="I107">
            <v>1.26293496942147E-3</v>
          </cell>
          <cell r="J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1.1014554256969001E-2</v>
          </cell>
          <cell r="I108">
            <v>4.731176182366589E-3</v>
          </cell>
          <cell r="J108">
            <v>-6.40394199908495E-10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3.70812800565121</v>
          </cell>
          <cell r="I109">
            <v>4.0246133393233343</v>
          </cell>
          <cell r="J109">
            <v>6.6148174521168723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3.70812800565121</v>
          </cell>
          <cell r="I110">
            <v>4.0246133393233343</v>
          </cell>
          <cell r="J110">
            <v>6.6148174521168723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0.108758105930266</v>
          </cell>
          <cell r="I111">
            <v>2.23477164714205E-2</v>
          </cell>
          <cell r="J111">
            <v>0.22239920883970299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0.26184531663140198</v>
          </cell>
          <cell r="I112">
            <v>0.28419303310282301</v>
          </cell>
          <cell r="J112">
            <v>0.46709631082365999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0.11783833197947062</v>
          </cell>
          <cell r="I113">
            <v>0.55067940395653281</v>
          </cell>
          <cell r="J113">
            <v>8.1610505606383892E-8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7.2862761483095517E-3</v>
          </cell>
          <cell r="I114">
            <v>0.26080646620487347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0.20177868924081355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1.1469462657669314E-4</v>
          </cell>
          <cell r="I116">
            <v>1.3236218515997401E-4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8.9981418889931617E-5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0.1104373612045844</v>
          </cell>
          <cell r="I118">
            <v>4.9663991914895352E-2</v>
          </cell>
          <cell r="J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3.6050172889711025E-2</v>
          </cell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1.632254009755126E-3</v>
          </cell>
          <cell r="J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5.2552659936369161E-4</v>
          </cell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1.21055501458225E-3</v>
          </cell>
          <cell r="I122">
            <v>2.8812003998053199E-3</v>
          </cell>
          <cell r="J122">
            <v>1.78892890626521E-3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1.2300897658561812E-3</v>
          </cell>
          <cell r="I123">
            <v>3.7344295759854092E-3</v>
          </cell>
          <cell r="J123">
            <v>3.13202670936119E-3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7.2862761483095517E-3</v>
          </cell>
          <cell r="I124">
            <v>0.26080646620487347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1.3941527760941139E-2</v>
          </cell>
          <cell r="I125">
            <v>0.40016512364849738</v>
          </cell>
          <cell r="J125">
            <v>0.47365296675184299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1.4382963951018744E-5</v>
          </cell>
          <cell r="I126">
            <v>2.0031489558521582E-4</v>
          </cell>
          <cell r="J126">
            <v>1.0846117121592531E-4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2.1242186873201743E-2</v>
          </cell>
          <cell r="I127">
            <v>0.66117193122813733</v>
          </cell>
          <cell r="J127">
            <v>0.47376173011616574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1.9345376360590043</v>
          </cell>
          <cell r="I128">
            <v>2.0722943994613283</v>
          </cell>
          <cell r="J128">
            <v>1.9759570388937469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1.9345376360590043</v>
          </cell>
          <cell r="I129">
            <v>2.0722943994613283</v>
          </cell>
          <cell r="J129">
            <v>1.9759570388937469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2.1642872692783728</v>
          </cell>
          <cell r="I130">
            <v>2.3163184152144018</v>
          </cell>
          <cell r="J130">
            <v>2.2080685861230189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1.6246511036466599E-2</v>
          </cell>
          <cell r="I131">
            <v>3.4898880941947601E-3</v>
          </cell>
          <cell r="J131">
            <v>1.9844998484893399E-2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0.18208537431576791</v>
          </cell>
          <cell r="I132">
            <v>0.17276920116546371</v>
          </cell>
          <cell r="J132">
            <v>0.18713326342977113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0.97660434506810645</v>
          </cell>
          <cell r="I133">
            <v>2.2587498851785899</v>
          </cell>
          <cell r="J133">
            <v>4.3400814647288355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0.97660434506810645</v>
          </cell>
          <cell r="I134">
            <v>2.2587498851785899</v>
          </cell>
          <cell r="J134">
            <v>4.3400814647288355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1.7455190388224301E-8</v>
          </cell>
          <cell r="I135">
            <v>9.0536414301347803E-2</v>
          </cell>
          <cell r="J135">
            <v>0.17870602260260501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6.8962705281838205E-2</v>
          </cell>
          <cell r="I136">
            <v>0.15949911958318599</v>
          </cell>
          <cell r="J136">
            <v>0.30646873134113101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61.387477165866429</v>
          </cell>
          <cell r="I137">
            <v>61.194455629362693</v>
          </cell>
          <cell r="J137">
            <v>58.286457442403332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19.627575194613016</v>
          </cell>
          <cell r="I138">
            <v>19.864033988296239</v>
          </cell>
          <cell r="J138">
            <v>19.494422334926675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13.952648790770523</v>
          </cell>
          <cell r="I139">
            <v>14.05265868608225</v>
          </cell>
          <cell r="J139">
            <v>13.536224091202223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14.578497030703854</v>
          </cell>
          <cell r="I140">
            <v>14.382279818355547</v>
          </cell>
          <cell r="J140">
            <v>13.231674472113591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13.228756149778988</v>
          </cell>
          <cell r="I141">
            <v>12.895483136628657</v>
          </cell>
          <cell r="J141">
            <v>12.024136544160783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6.6417358738253629</v>
          </cell>
          <cell r="I142">
            <v>7.101127559413599</v>
          </cell>
          <cell r="J142">
            <v>6.6097690578497419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6.6417358738253629</v>
          </cell>
          <cell r="I143">
            <v>7.101127559413599</v>
          </cell>
          <cell r="J143">
            <v>6.6097690578497419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8.0617286216354813</v>
          </cell>
          <cell r="I144">
            <v>8.6193375315054581</v>
          </cell>
          <cell r="J144">
            <v>8.0229273503731307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0.450541322892339</v>
          </cell>
          <cell r="I145">
            <v>0.22065732680839101</v>
          </cell>
          <cell r="J145">
            <v>0.503372169074221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0.84970008821139698</v>
          </cell>
          <cell r="I146">
            <v>0.84970008551865084</v>
          </cell>
          <cell r="J146">
            <v>0.8497001942108684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1.4468660924407814E-4</v>
          </cell>
          <cell r="I147">
            <v>0.26706357281346987</v>
          </cell>
          <cell r="J147">
            <v>0.6862603257008445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1.8617553289824055E-4</v>
          </cell>
          <cell r="I148">
            <v>0.31421647053643703</v>
          </cell>
          <cell r="J148">
            <v>0.762551220153318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0.108222732638265</v>
          </cell>
          <cell r="I149">
            <v>6.2553553511386098E-2</v>
          </cell>
          <cell r="J149">
            <v>0.13246939439748301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0.22847562696629506</v>
          </cell>
          <cell r="I150">
            <v>0.19121971003693092</v>
          </cell>
          <cell r="J150">
            <v>0.2236439455966199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1.0616449493582404E-4</v>
          </cell>
          <cell r="I151">
            <v>1.1500408803246744</v>
          </cell>
          <cell r="J151">
            <v>1.0600421541081202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18.81541115876394</v>
          </cell>
          <cell r="I152">
            <v>36.129843355490337</v>
          </cell>
          <cell r="J152">
            <v>39.378450656510921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18.815517323258884</v>
          </cell>
          <cell r="I153">
            <v>37.279884235815018</v>
          </cell>
          <cell r="J153">
            <v>40.438492810619039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334.864716746966</v>
          </cell>
          <cell r="I154">
            <v>284.64748926343998</v>
          </cell>
          <cell r="J154"/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5.3006411842800505</v>
          </cell>
          <cell r="I155">
            <v>4.6306471604978494</v>
          </cell>
          <cell r="J155">
            <v>0.83290596867937516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4.5436189517905845</v>
          </cell>
          <cell r="I156">
            <v>3.8622454445514158</v>
          </cell>
          <cell r="J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0.84705273187065411</v>
          </cell>
          <cell r="I157">
            <v>0.84705278081274205</v>
          </cell>
          <cell r="J157">
            <v>0.84705283515910501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0.38897309673347086</v>
          </cell>
          <cell r="I158">
            <v>0.46986446577261914</v>
          </cell>
          <cell r="J158">
            <v>0.43683817676133935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0.38858451222124979</v>
          </cell>
          <cell r="I159">
            <v>0.46939507070191699</v>
          </cell>
          <cell r="J159">
            <v>0.43640177498635291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0.38858531081682701</v>
          </cell>
          <cell r="I160">
            <v>0.46939557599869819</v>
          </cell>
          <cell r="J160">
            <v>0.43640227817775779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1.28763585367589E-2</v>
          </cell>
          <cell r="I161">
            <v>4.6732063277573899E-2</v>
          </cell>
          <cell r="J161">
            <v>3.1892328350664398E-2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6.4352760467586062E-2</v>
          </cell>
          <cell r="I162">
            <v>7.9694107494432634E-2</v>
          </cell>
          <cell r="J162">
            <v>7.1248686269281172E-2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0.53694729434349586</v>
          </cell>
          <cell r="I163">
            <v>0.53695350329851832</v>
          </cell>
          <cell r="J163">
            <v>0.31041716729544561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0.53694729434349586</v>
          </cell>
          <cell r="I164">
            <v>0.53695350329851832</v>
          </cell>
          <cell r="J164">
            <v>0.31041716729544561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/>
          <cell r="I165"/>
          <cell r="J165">
            <v>7.9789597582080494E-8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3.7916974549630403E-2</v>
          </cell>
          <cell r="I166">
            <v>3.7916974549630403E-2</v>
          </cell>
          <cell r="J166">
            <v>2.1919837636440499E-2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1.7418829471840342E-4</v>
          </cell>
          <cell r="I167">
            <v>2.4708097903501543E-3</v>
          </cell>
          <cell r="J167">
            <v>2.4682444602219895E-3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1.7418829471840342E-4</v>
          </cell>
          <cell r="I168">
            <v>2.4708097903501543E-3</v>
          </cell>
          <cell r="J168">
            <v>2.4682444602219895E-3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3.9886164579626598E-6</v>
          </cell>
          <cell r="I169">
            <v>1.7778420952123701E-4</v>
          </cell>
          <cell r="J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1.3763952756721199E-5</v>
          </cell>
          <cell r="I170">
            <v>1.9154816227795799E-4</v>
          </cell>
          <cell r="J170">
            <v>1.9154816227795799E-4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0.37435254848623734</v>
          </cell>
          <cell r="I171">
            <v>0.37435874570215516</v>
          </cell>
          <cell r="J171">
            <v>0.21642078984098689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0.37435254848623734</v>
          </cell>
          <cell r="I172">
            <v>0.37435874570215516</v>
          </cell>
          <cell r="J172">
            <v>0.21642078984098689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/>
          <cell r="I173"/>
          <cell r="J173">
            <v>1.7771198493160999E-8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2.64355877351737E-2</v>
          </cell>
          <cell r="I174">
            <v>2.64355877351737E-2</v>
          </cell>
          <cell r="J174">
            <v>1.5282424042415E-2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9.9003431313770065</v>
          </cell>
          <cell r="I175">
            <v>5.8674309294994895</v>
          </cell>
          <cell r="J175">
            <v>1.2963154317380747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689.11219965013402</v>
          </cell>
          <cell r="I176">
            <v>407.51589194011802</v>
          </cell>
          <cell r="J176">
            <v>89.645216699475696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12.218301412236434</v>
          </cell>
          <cell r="I177">
            <v>7.2254590769524576</v>
          </cell>
          <cell r="J177">
            <v>1.5894541967992153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0.29165322260743098</v>
          </cell>
          <cell r="I178">
            <v>5.1392807483398598E-2</v>
          </cell>
          <cell r="J178">
            <v>3.6845109347554599E-7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0.62233070454674855</v>
          </cell>
          <cell r="I179">
            <v>0.34304620320941015</v>
          </cell>
          <cell r="J179">
            <v>0.10385302854792161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1.2107397486361821E-4</v>
          </cell>
          <cell r="I180">
            <v>1.4800746939337608E-4</v>
          </cell>
          <cell r="J180">
            <v>2.9733198644154598E-4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1.2107397486361821E-4</v>
          </cell>
          <cell r="I181">
            <v>1.4800746939337608E-4</v>
          </cell>
          <cell r="J181">
            <v>2.9733198644154598E-4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3.1613696478823301E-5</v>
          </cell>
          <cell r="I182">
            <v>5.6471422371404295E-7</v>
          </cell>
          <cell r="J182">
            <v>5.5754523107118198E-5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9.7266686896639977E-5</v>
          </cell>
          <cell r="I183">
            <v>3.2221245328087247E-5</v>
          </cell>
          <cell r="J183">
            <v>6.9516300731304839E-5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0.52105594319186577</v>
          </cell>
          <cell r="I184">
            <v>0.54566901863930373</v>
          </cell>
          <cell r="J184">
            <v>0.44401704403493786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0.52105594319186577</v>
          </cell>
          <cell r="I185">
            <v>0.54566901863930373</v>
          </cell>
          <cell r="J185">
            <v>0.44401704403493786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0.70643129111662484</v>
          </cell>
          <cell r="I186">
            <v>0.73980092616996029</v>
          </cell>
          <cell r="J186">
            <v>0.59754852176611484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1.6863279369375501E-2</v>
          </cell>
          <cell r="I187">
            <v>2.1670843865148101E-2</v>
          </cell>
          <cell r="J187">
            <v>8.5503472631609408E-3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3.6797506366738501E-2</v>
          </cell>
          <cell r="I188">
            <v>3.8534133363278072E-2</v>
          </cell>
          <cell r="J188">
            <v>3.1410672319067925E-2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5.674878064224758E-5</v>
          </cell>
          <cell r="I189">
            <v>5.8832380156021979E-5</v>
          </cell>
          <cell r="J189">
            <v>3.6138492560118268E-5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5.674878064224758E-5</v>
          </cell>
          <cell r="I190">
            <v>5.8832380156021979E-5</v>
          </cell>
          <cell r="J190">
            <v>3.6138492560118268E-5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/>
          <cell r="I191"/>
          <cell r="J191">
            <v>1.0331555855749599E-8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4.58385624547944E-6</v>
          </cell>
          <cell r="I192">
            <v>4.58385624547944E-6</v>
          </cell>
          <cell r="J192">
            <v>2.6602635955881199E-6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1.9830423000457881E-5</v>
          </cell>
          <cell r="I193">
            <v>2.0560369879773551E-5</v>
          </cell>
          <cell r="J193">
            <v>1.3181507307182289E-5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1.9830423000457881E-5</v>
          </cell>
          <cell r="I194">
            <v>2.0560369879773551E-5</v>
          </cell>
          <cell r="J194">
            <v>1.3181507307182289E-5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/>
          <cell r="I195"/>
          <cell r="J195"/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1.7096444118061401E-6</v>
          </cell>
          <cell r="I196">
            <v>1.7096444118061401E-6</v>
          </cell>
          <cell r="J196">
            <v>9.8834720392079803E-7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3.6737306586187488E-6</v>
          </cell>
          <cell r="I197">
            <v>3.4991752370749308E-6</v>
          </cell>
          <cell r="J197">
            <v>1.9277875976824305E-6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3.6737306586187488E-6</v>
          </cell>
          <cell r="I198">
            <v>3.4991752370749308E-6</v>
          </cell>
          <cell r="J198">
            <v>1.9277875976824305E-6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/>
          <cell r="I199"/>
          <cell r="J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2.7084804545957998E-7</v>
          </cell>
          <cell r="I200">
            <v>2.7084804545957998E-7</v>
          </cell>
          <cell r="J200">
            <v>1.5657753540374399E-7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31.528070252035416</v>
          </cell>
          <cell r="I201">
            <v>34.663897874312745</v>
          </cell>
          <cell r="J201">
            <v>34.057845641859927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9.2798919769444872</v>
          </cell>
          <cell r="I202">
            <v>9.6573328318834921</v>
          </cell>
          <cell r="J202">
            <v>8.5737853719388664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31.528070252035416</v>
          </cell>
          <cell r="I203">
            <v>34.663897874312745</v>
          </cell>
          <cell r="J203">
            <v>34.057845641859927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0.84992765250339297</v>
          </cell>
          <cell r="I204">
            <v>1.370898183103</v>
          </cell>
          <cell r="J204">
            <v>1.3970334165824101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2.5470809992342964</v>
          </cell>
          <cell r="I205">
            <v>2.8004167491454601</v>
          </cell>
          <cell r="J205">
            <v>2.7514550369183701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13.13356291944695</v>
          </cell>
          <cell r="I206">
            <v>16.843021121706236</v>
          </cell>
          <cell r="J206">
            <v>20.483220900387614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5.6096043945329441</v>
          </cell>
          <cell r="I207">
            <v>6.7861334396626143</v>
          </cell>
          <cell r="J207">
            <v>7.455979321550962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0.44378423410185402</v>
          </cell>
          <cell r="I208">
            <v>0.49176004744159801</v>
          </cell>
          <cell r="J208">
            <v>0.85540478333330605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0.89767268318506233</v>
          </cell>
          <cell r="I209">
            <v>1.1512094118262584</v>
          </cell>
          <cell r="J209">
            <v>1.4000098860811201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6.7751524811127481</v>
          </cell>
          <cell r="I210">
            <v>7.6058918953322303</v>
          </cell>
          <cell r="J210">
            <v>11.391698983132022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1.0025787556515954E-2</v>
          </cell>
          <cell r="I211">
            <v>1.4559546532125545E-2</v>
          </cell>
          <cell r="J211">
            <v>2.57543991011101E-2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6.7851782686692639</v>
          </cell>
          <cell r="I212">
            <v>7.6204514418643488</v>
          </cell>
          <cell r="J212">
            <v>11.417453382233138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8.3561343342181522E-7</v>
          </cell>
          <cell r="I213">
            <v>1.0030177793433299E-8</v>
          </cell>
          <cell r="J213"/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8.3561343342181522E-7</v>
          </cell>
          <cell r="I214">
            <v>1.0030177793433299E-8</v>
          </cell>
          <cell r="J214"/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H215">
            <v>18.635436851846446</v>
          </cell>
          <cell r="I215">
            <v>24.383182577402962</v>
          </cell>
          <cell r="J215">
            <v>26.610607891930631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H216">
            <v>18.635436851846446</v>
          </cell>
          <cell r="I216">
            <v>24.383182577402962</v>
          </cell>
          <cell r="J216">
            <v>26.610607891930631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H217">
            <v>5.3260550010294727</v>
          </cell>
          <cell r="I217">
            <v>6.6497432043101243</v>
          </cell>
          <cell r="J217">
            <v>6.8452799017130941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H218">
            <v>0.71475054006419403</v>
          </cell>
          <cell r="I218">
            <v>0.75030656087730596</v>
          </cell>
          <cell r="J218">
            <v>1.2226566771302501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H219">
            <v>1.4399683531669132</v>
          </cell>
          <cell r="I219">
            <v>1.8840991847894697</v>
          </cell>
          <cell r="J219">
            <v>2.0695149406860773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H220">
            <v>0.17111092570231401</v>
          </cell>
          <cell r="I220"/>
          <cell r="J220"/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H221">
            <v>3.3936699560191332E-4</v>
          </cell>
          <cell r="I221"/>
          <cell r="J221"/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H222">
            <v>0.17144989000246036</v>
          </cell>
          <cell r="I222"/>
          <cell r="J222"/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H223">
            <v>1.1281504136231744E-2</v>
          </cell>
          <cell r="I223">
            <v>1.1396082768883277E-2</v>
          </cell>
          <cell r="J223">
            <v>9.585409685922721E-3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H224">
            <v>1.1875267511822902E-2</v>
          </cell>
          <cell r="I224">
            <v>1.1995876598824512E-2</v>
          </cell>
          <cell r="J224">
            <v>1.0089904932550247E-2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H225">
            <v>1.65483485352912E-3</v>
          </cell>
          <cell r="I225"/>
          <cell r="J225"/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H226">
            <v>4.2407143281839388E-3</v>
          </cell>
          <cell r="I226">
            <v>1.6548209294727787E-3</v>
          </cell>
          <cell r="J226">
            <v>6.9996366139039997E-4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H227">
            <v>2.9068476191797813E-5</v>
          </cell>
          <cell r="I227">
            <v>6.1940595437609192E-5</v>
          </cell>
          <cell r="J227">
            <v>4.5260917364392427E-5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H228">
            <v>3.2704844942782588E-5</v>
          </cell>
          <cell r="I228">
            <v>7.0986806682768464E-5</v>
          </cell>
          <cell r="J228">
            <v>4.9103271031201308E-5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H229">
            <v>1.59225578797177E-6</v>
          </cell>
          <cell r="I229">
            <v>6.3179022284697799E-6</v>
          </cell>
          <cell r="J229">
            <v>3.3869176143002303E-8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H230">
            <v>3.3258377437586902E-6</v>
          </cell>
          <cell r="I230">
            <v>8.1996838125940401E-6</v>
          </cell>
          <cell r="J230">
            <v>5.29249830579534E-6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H232"/>
          <cell r="I232"/>
          <cell r="J232"/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H234">
            <v>3.56201362899921E-4</v>
          </cell>
          <cell r="I234">
            <v>8.5227599666425798E-5</v>
          </cell>
          <cell r="J234"/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H235">
            <v>7.1750956572892016E-4</v>
          </cell>
          <cell r="I235">
            <v>2.1209642437938693E-4</v>
          </cell>
          <cell r="J235">
            <v>-6.404720660074803E-10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H236">
            <v>0.37815212335279613</v>
          </cell>
          <cell r="I236">
            <v>0.38007462734883141</v>
          </cell>
          <cell r="J236">
            <v>0.3265228820220345</v>
          </cell>
        </row>
        <row r="237">
          <cell r="A237" t="str">
            <v>RHSA-WHSTG-ELC</v>
          </cell>
          <cell r="B237" t="str">
            <v>VAR_fout</v>
          </cell>
          <cell r="C237" t="str">
            <v>AUX_RHSA-WHSTG-ELC_OUT</v>
          </cell>
          <cell r="H237">
            <v>0.37853027547614881</v>
          </cell>
          <cell r="I237">
            <v>0.38045470197618009</v>
          </cell>
          <cell r="J237">
            <v>0.32684940490405667</v>
          </cell>
        </row>
        <row r="238">
          <cell r="A238" t="str">
            <v>RHSA-WHSTG-ELC</v>
          </cell>
          <cell r="B238" t="str">
            <v>VAR_fin</v>
          </cell>
          <cell r="C238" t="str">
            <v>RHSA-WHAELCB</v>
          </cell>
          <cell r="H238">
            <v>0.37815212910034551</v>
          </cell>
          <cell r="I238">
            <v>0.38007463309195527</v>
          </cell>
          <cell r="J238">
            <v>0.32652289640687288</v>
          </cell>
        </row>
        <row r="239">
          <cell r="A239" t="str">
            <v>RHSA-WHSTG-ELC</v>
          </cell>
          <cell r="B239" t="str">
            <v>VAR_ncap</v>
          </cell>
          <cell r="C239" t="str">
            <v>-</v>
          </cell>
          <cell r="H239">
            <v>1.89232831141233E-2</v>
          </cell>
          <cell r="I239">
            <v>1.71870205292959E-2</v>
          </cell>
          <cell r="J239">
            <v>1.19371659514488E-2</v>
          </cell>
        </row>
        <row r="240">
          <cell r="A240" t="str">
            <v>RHSA-WHSTG-ELC</v>
          </cell>
          <cell r="B240" t="str">
            <v>VAR_cap</v>
          </cell>
          <cell r="C240" t="str">
            <v>-</v>
          </cell>
          <cell r="H240">
            <v>3.377007480635303E-2</v>
          </cell>
          <cell r="I240">
            <v>3.6109529201734776E-2</v>
          </cell>
          <cell r="J240">
            <v>3.2410164277446127E-2</v>
          </cell>
        </row>
        <row r="241">
          <cell r="A241" t="str">
            <v>ITOT-SWHLFOBR</v>
          </cell>
          <cell r="B241" t="str">
            <v>VAR_fout</v>
          </cell>
          <cell r="C241" t="str">
            <v>ITOT-SWH</v>
          </cell>
          <cell r="H241">
            <v>3.6585889199029187</v>
          </cell>
          <cell r="I241">
            <v>3.6583949374351663</v>
          </cell>
          <cell r="J241">
            <v>0.66326670514878716</v>
          </cell>
        </row>
        <row r="242">
          <cell r="A242" t="str">
            <v>ITOT-SWHLFOBR</v>
          </cell>
          <cell r="B242" t="str">
            <v>VAR_fout</v>
          </cell>
          <cell r="C242" t="str">
            <v>CO2_I</v>
          </cell>
          <cell r="H242">
            <v>342.66059194317501</v>
          </cell>
          <cell r="I242">
            <v>341.27869572869099</v>
          </cell>
          <cell r="J242">
            <v>61.385169891670003</v>
          </cell>
        </row>
        <row r="243">
          <cell r="A243" t="str">
            <v>ITOT-SWHLFOBR</v>
          </cell>
          <cell r="B243" t="str">
            <v>VAR_fin</v>
          </cell>
          <cell r="C243" t="str">
            <v>ILFO</v>
          </cell>
          <cell r="H243">
            <v>4.6493974483470168</v>
          </cell>
          <cell r="I243">
            <v>4.6306471604978494</v>
          </cell>
          <cell r="J243">
            <v>0.83290596867937516</v>
          </cell>
        </row>
        <row r="244">
          <cell r="A244" t="str">
            <v>ITOT-SWHLFOBR</v>
          </cell>
          <cell r="B244" t="str">
            <v>VAR_ncap</v>
          </cell>
          <cell r="C244" t="str">
            <v>-</v>
          </cell>
          <cell r="H244">
            <v>0.14136026262075299</v>
          </cell>
          <cell r="I244">
            <v>6.9127361723038197E-2</v>
          </cell>
          <cell r="J244">
            <v>4.7212484633458201E-7</v>
          </cell>
        </row>
        <row r="245">
          <cell r="A245" t="str">
            <v>ITOT-SWHLFOBR</v>
          </cell>
          <cell r="B245" t="str">
            <v>VAR_cap</v>
          </cell>
          <cell r="C245" t="str">
            <v>-</v>
          </cell>
          <cell r="H245">
            <v>0.23894844966804693</v>
          </cell>
          <cell r="I245">
            <v>0.21048787962315596</v>
          </cell>
          <cell r="J245">
            <v>5.3754666665275903E-2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H246"/>
          <cell r="I246"/>
          <cell r="J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H247"/>
          <cell r="I247"/>
          <cell r="J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H248">
            <v>13.825567244569509</v>
          </cell>
          <cell r="I248">
            <v>14.777992432183664</v>
          </cell>
          <cell r="J248">
            <v>22.012281758005777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H249">
            <v>13.825567244569509</v>
          </cell>
          <cell r="I249">
            <v>14.777992432183664</v>
          </cell>
          <cell r="J249">
            <v>22.012281758005777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H250">
            <v>36.071761218710648</v>
          </cell>
          <cell r="I250">
            <v>33.756263227256845</v>
          </cell>
          <cell r="J250">
            <v>33.743705718369014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H251">
            <v>36.071761218710648</v>
          </cell>
          <cell r="I251">
            <v>33.756263227256845</v>
          </cell>
          <cell r="J251">
            <v>33.743705718369014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H252">
            <v>1.2639437229231799E-7</v>
          </cell>
          <cell r="I252">
            <v>1.4701736258169801E-7</v>
          </cell>
          <cell r="J252">
            <v>3.2497481505419699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H253">
            <v>3.8127603052253156</v>
          </cell>
          <cell r="I253">
            <v>3.5680137683629782</v>
          </cell>
          <cell r="J253">
            <v>3.5666863174855745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H254">
            <v>8.0264700266691872E-5</v>
          </cell>
          <cell r="I254">
            <v>3.2695739655899008E-4</v>
          </cell>
          <cell r="J254">
            <v>0.24855670750063949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H255">
            <v>6.4361839187984649E-5</v>
          </cell>
          <cell r="I255">
            <v>9.3399140801115861E-5</v>
          </cell>
          <cell r="J255">
            <v>4.3224415378449794E-2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H256">
            <v>1.4422370893735071E-4</v>
          </cell>
          <cell r="I256">
            <v>4.2035653736010589E-4</v>
          </cell>
          <cell r="J256">
            <v>0.29178112287908936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H257">
            <v>3.9270390135864276E-5</v>
          </cell>
          <cell r="I257">
            <v>5.190646391841402E-5</v>
          </cell>
          <cell r="J257">
            <v>3.3383303877651227E-5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H258">
            <v>1.6545502471024184E-4</v>
          </cell>
          <cell r="I258">
            <v>9.6291943092379666E-4</v>
          </cell>
          <cell r="J258">
            <v>1.0849906125987682E-3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H259">
            <v>2.0472541484610609E-4</v>
          </cell>
          <cell r="I259">
            <v>1.0148258948422101E-3</v>
          </cell>
          <cell r="J259">
            <v>1.1183851100702768E-3</v>
          </cell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H260">
            <v>0.45545952392352912</v>
          </cell>
          <cell r="I260">
            <v>0.59705303398879783</v>
          </cell>
          <cell r="J260">
            <v>0.64042020665687738</v>
          </cell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H261">
            <v>0.45500451940412467</v>
          </cell>
          <cell r="I261">
            <v>0.59645657741138669</v>
          </cell>
          <cell r="J261">
            <v>0.63978042623064646</v>
          </cell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H262">
            <v>0.45500460189302949</v>
          </cell>
          <cell r="I262">
            <v>0.59645674061453635</v>
          </cell>
          <cell r="J262">
            <v>0.63978059997728365</v>
          </cell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H263">
            <v>2.0510956516701099E-2</v>
          </cell>
          <cell r="I263">
            <v>2.6462347247545599E-2</v>
          </cell>
          <cell r="J263">
            <v>3.9137588384346E-2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H264">
            <v>4.9603409528911575E-2</v>
          </cell>
          <cell r="I264">
            <v>5.8156505261899027E-2</v>
          </cell>
          <cell r="J264">
            <v>6.7012918037958558E-2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H265">
            <v>8.0617286216354813</v>
          </cell>
          <cell r="I265">
            <v>8.6193375315054581</v>
          </cell>
          <cell r="J265">
            <v>8.0229273503731307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H266">
            <v>8.7468677692460819</v>
          </cell>
          <cell r="I266">
            <v>9.3457360218816774</v>
          </cell>
          <cell r="J266">
            <v>8.687673918697655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H267"/>
          <cell r="I267"/>
          <cell r="J267"/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H268">
            <v>0.84970025448848396</v>
          </cell>
          <cell r="I268">
            <v>0.84970025448848396</v>
          </cell>
          <cell r="J268">
            <v>0.84970025448848396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H269">
            <v>6.7856080107957624</v>
          </cell>
          <cell r="I269">
            <v>8.4395666890936614</v>
          </cell>
          <cell r="J269">
            <v>8.685941109686679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H270">
            <v>9.5437524765059969</v>
          </cell>
          <cell r="I270">
            <v>11.869995343310364</v>
          </cell>
          <cell r="J270">
            <v>12.063807096787061</v>
          </cell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H271">
            <v>0.102630651719712</v>
          </cell>
          <cell r="I271">
            <v>0.28037172020622703</v>
          </cell>
          <cell r="J271">
            <v>0.308533318368089</v>
          </cell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H272">
            <v>0.38514096676819892</v>
          </cell>
          <cell r="I272">
            <v>0.50715288107101619</v>
          </cell>
          <cell r="J272">
            <v>0.55541947173994011</v>
          </cell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H273">
            <v>1.4593051293745701E-2</v>
          </cell>
          <cell r="I273">
            <v>1.5257809161631487E-2</v>
          </cell>
          <cell r="J273">
            <v>1.7555612850441549E-2</v>
          </cell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H274">
            <v>1.9079262256028184E-2</v>
          </cell>
          <cell r="I274">
            <v>1.9913397971901194E-2</v>
          </cell>
          <cell r="J274">
            <v>2.2891629009258854E-2</v>
          </cell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H275">
            <v>1.2591764108614299E-4</v>
          </cell>
          <cell r="I275">
            <v>4.04093107567509E-4</v>
          </cell>
          <cell r="J275">
            <v>9.3704419718266499E-4</v>
          </cell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H276">
            <v>1.066085741021455E-3</v>
          </cell>
          <cell r="I276">
            <v>1.1130300061852054E-3</v>
          </cell>
          <cell r="J276">
            <v>1.2835626835608423E-3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ELC5</v>
          </cell>
          <cell r="H277">
            <v>1.455243398431426E-4</v>
          </cell>
          <cell r="I277">
            <v>1.1622427374927149E-4</v>
          </cell>
          <cell r="J277">
            <v>6.5238274676761995E-5</v>
          </cell>
        </row>
        <row r="278">
          <cell r="A278" t="str">
            <v>D-RHNM_KEV_WOD_ELC_CHP</v>
          </cell>
          <cell r="B278" t="str">
            <v>VAR_fout</v>
          </cell>
          <cell r="C278" t="str">
            <v>RHNM_ELC</v>
          </cell>
          <cell r="H278">
            <v>7.8609331147744769E-3</v>
          </cell>
          <cell r="I278">
            <v>0.25195517991109251</v>
          </cell>
          <cell r="J278">
            <v>0.18040494721327888</v>
          </cell>
        </row>
        <row r="279">
          <cell r="A279" t="str">
            <v>D-RHNM_KEV_WOD_ELC_CHP</v>
          </cell>
          <cell r="B279" t="str">
            <v>VAR_fin</v>
          </cell>
          <cell r="C279" t="str">
            <v>RHNM_KEV_WOD_ELC_CHP</v>
          </cell>
          <cell r="H279">
            <v>8.006172282772183E-3</v>
          </cell>
          <cell r="I279">
            <v>0.25207120052174808</v>
          </cell>
          <cell r="J279">
            <v>0.18047000740830882</v>
          </cell>
        </row>
        <row r="280">
          <cell r="A280" t="str">
            <v>SCOM-SHLTHCHPNGA</v>
          </cell>
          <cell r="B280" t="str">
            <v>VAR_fout</v>
          </cell>
          <cell r="C280" t="str">
            <v>SCOM-SHLTHC-NGA</v>
          </cell>
          <cell r="H280"/>
          <cell r="I280"/>
          <cell r="J280"/>
        </row>
        <row r="281">
          <cell r="A281" t="str">
            <v>SCOM-SHLTHCHPNGA</v>
          </cell>
          <cell r="B281" t="str">
            <v>VAR_fin</v>
          </cell>
          <cell r="C281" t="str">
            <v>SCOMLTHCHPC</v>
          </cell>
          <cell r="H281"/>
          <cell r="I281"/>
          <cell r="J281"/>
        </row>
        <row r="282">
          <cell r="A282" t="str">
            <v>SCOM-SHLTHCHPNGA</v>
          </cell>
          <cell r="B282" t="str">
            <v>VAR_fin</v>
          </cell>
          <cell r="C282" t="str">
            <v>SCOM_LTH_CHPNGA_ON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VAR_ncap</v>
          </cell>
          <cell r="C283" t="str">
            <v>-</v>
          </cell>
          <cell r="H283">
            <v>2.33922972539168E-2</v>
          </cell>
          <cell r="I283">
            <v>2.0579010997899801E-3</v>
          </cell>
          <cell r="J283">
            <v>4.7612497365230402E-8</v>
          </cell>
        </row>
        <row r="284">
          <cell r="A284" t="str">
            <v>SCOM-SHLTHCHPNGA</v>
          </cell>
          <cell r="B284" t="str">
            <v>VAR_cap</v>
          </cell>
          <cell r="C284" t="str">
            <v>-</v>
          </cell>
          <cell r="H284">
            <v>3.8482495795069502E-2</v>
          </cell>
          <cell r="I284">
            <v>2.1132795210295801E-2</v>
          </cell>
          <cell r="J284">
            <v>1.1688558640074453E-7</v>
          </cell>
        </row>
        <row r="285">
          <cell r="A285" t="str">
            <v>ITOT-PROCESSCO2</v>
          </cell>
          <cell r="B285" t="str">
            <v>VAR_fout</v>
          </cell>
          <cell r="C285" t="str">
            <v>CO2</v>
          </cell>
          <cell r="H285">
            <v>2085.5349713670898</v>
          </cell>
          <cell r="I285">
            <v>2077.4129283666498</v>
          </cell>
          <cell r="J285">
            <v>2063.7487246818</v>
          </cell>
        </row>
        <row r="286">
          <cell r="A286" t="str">
            <v>ITOT-PROCESSCO2</v>
          </cell>
          <cell r="B286" t="str">
            <v>VAR_fout</v>
          </cell>
          <cell r="C286" t="str">
            <v>CO2P</v>
          </cell>
          <cell r="H286">
            <v>2085.5349713670921</v>
          </cell>
          <cell r="I286">
            <v>2077.4129283666489</v>
          </cell>
          <cell r="J286">
            <v>2063.7487246817986</v>
          </cell>
        </row>
        <row r="287">
          <cell r="A287" t="str">
            <v>RHNM-SHWODBR</v>
          </cell>
          <cell r="B287" t="str">
            <v>VAR_fout</v>
          </cell>
          <cell r="C287" t="str">
            <v>RHNM-SHWOD</v>
          </cell>
          <cell r="H287">
            <v>0.15765524034243986</v>
          </cell>
          <cell r="I287">
            <v>0.16477803641675204</v>
          </cell>
          <cell r="J287">
            <v>0.14230722190939984</v>
          </cell>
        </row>
        <row r="288">
          <cell r="A288" t="str">
            <v>RHNM-SHWODBR</v>
          </cell>
          <cell r="B288" t="str">
            <v>VAR_fin</v>
          </cell>
          <cell r="C288" t="str">
            <v>RHNMWODBRC</v>
          </cell>
          <cell r="H288">
            <v>0.15765524034243986</v>
          </cell>
          <cell r="I288">
            <v>0.16477803641675204</v>
          </cell>
          <cell r="J288">
            <v>0.14230722190939984</v>
          </cell>
        </row>
        <row r="289">
          <cell r="A289" t="str">
            <v>RHNM-SHWODBR</v>
          </cell>
          <cell r="B289" t="str">
            <v>VAR_fin</v>
          </cell>
          <cell r="C289" t="str">
            <v>RWOD</v>
          </cell>
          <cell r="H289">
            <v>0.20852253100390772</v>
          </cell>
          <cell r="I289">
            <v>0.21710614064000011</v>
          </cell>
          <cell r="J289">
            <v>0.18749933186367804</v>
          </cell>
        </row>
        <row r="290">
          <cell r="A290" t="str">
            <v>RHNM-SHWODBR</v>
          </cell>
          <cell r="B290" t="str">
            <v>VAR_ncap</v>
          </cell>
          <cell r="C290" t="str">
            <v>-</v>
          </cell>
          <cell r="H290">
            <v>2.6115491958946101E-2</v>
          </cell>
          <cell r="I290"/>
          <cell r="J290"/>
        </row>
        <row r="291">
          <cell r="A291" t="str">
            <v>RHNM-SHWODBR</v>
          </cell>
          <cell r="B291" t="str">
            <v>VAR_cap</v>
          </cell>
          <cell r="C291" t="str">
            <v>-</v>
          </cell>
          <cell r="H291">
            <v>3.0164747413630365E-2</v>
          </cell>
          <cell r="I291">
            <v>2.6831388561654925E-2</v>
          </cell>
          <cell r="J291">
            <v>1.1046708673481249E-2</v>
          </cell>
        </row>
        <row r="292">
          <cell r="A292" t="str">
            <v>RHNS-SHDEM</v>
          </cell>
          <cell r="B292" t="str">
            <v>VAR_fout</v>
          </cell>
          <cell r="C292" t="str">
            <v>RHNS-SHD</v>
          </cell>
          <cell r="H292">
            <v>4.2334288524311914</v>
          </cell>
          <cell r="I292">
            <v>4.9141221918892732</v>
          </cell>
          <cell r="J292">
            <v>5.4402801213050695</v>
          </cell>
        </row>
        <row r="293">
          <cell r="A293" t="str">
            <v>RHNS-SHDEM</v>
          </cell>
          <cell r="B293" t="str">
            <v>VAR_fin</v>
          </cell>
          <cell r="C293" t="str">
            <v>RHNS-SHLTHC-WOD</v>
          </cell>
          <cell r="H293">
            <v>2.8747035305832572E-5</v>
          </cell>
          <cell r="I293"/>
          <cell r="J293">
            <v>2.4595483679801869E-5</v>
          </cell>
        </row>
        <row r="294">
          <cell r="A294" t="str">
            <v>RHNS-SHDEM</v>
          </cell>
          <cell r="B294" t="str">
            <v>VAR_fin</v>
          </cell>
          <cell r="C294" t="str">
            <v>RHNS-SHLFO</v>
          </cell>
          <cell r="H294">
            <v>2.5969182351851219E-2</v>
          </cell>
          <cell r="I294">
            <v>2.2186789716228561E-2</v>
          </cell>
          <cell r="J294"/>
        </row>
        <row r="295">
          <cell r="A295" t="str">
            <v>RHNS-SHDEM</v>
          </cell>
          <cell r="B295" t="str">
            <v>VAR_fin</v>
          </cell>
          <cell r="C295" t="str">
            <v>RHNS-SHNGAH</v>
          </cell>
          <cell r="H295">
            <v>0.88378782792804034</v>
          </cell>
          <cell r="I295">
            <v>1.0761301017771483</v>
          </cell>
          <cell r="J295">
            <v>1.1798035402581548</v>
          </cell>
        </row>
        <row r="296">
          <cell r="A296" t="str">
            <v>RHNS-SHDEM</v>
          </cell>
          <cell r="B296" t="str">
            <v>VAR_fin</v>
          </cell>
          <cell r="C296" t="str">
            <v>RHNS-SHCON</v>
          </cell>
          <cell r="H296">
            <v>1.5193891244720173E-4</v>
          </cell>
          <cell r="I296">
            <v>1.2853323051194604E-3</v>
          </cell>
          <cell r="J296">
            <v>1.3473224154521431E-3</v>
          </cell>
        </row>
        <row r="297">
          <cell r="A297" t="str">
            <v>RHNS-SHDEM</v>
          </cell>
          <cell r="B297" t="str">
            <v>VAR_fin</v>
          </cell>
          <cell r="C297" t="str">
            <v>RHNS-SHWOD</v>
          </cell>
          <cell r="H297">
            <v>0.12734254723203106</v>
          </cell>
          <cell r="I297">
            <v>0.13053882998140853</v>
          </cell>
          <cell r="J297">
            <v>0.1290343270288925</v>
          </cell>
        </row>
        <row r="298">
          <cell r="A298" t="str">
            <v>RHNS-SHDEM</v>
          </cell>
          <cell r="B298" t="str">
            <v>VAR_fin</v>
          </cell>
          <cell r="C298" t="str">
            <v>RHNS-SHNST</v>
          </cell>
          <cell r="H298">
            <v>1.7769505944227982E-6</v>
          </cell>
          <cell r="I298">
            <v>2.35453134898452E-5</v>
          </cell>
          <cell r="J298"/>
        </row>
        <row r="299">
          <cell r="A299" t="str">
            <v>RHNS-SHDEM</v>
          </cell>
          <cell r="B299" t="str">
            <v>VAR_fin</v>
          </cell>
          <cell r="C299" t="str">
            <v>RHNS-SHPLT</v>
          </cell>
          <cell r="H299">
            <v>1.4574942213393416E-2</v>
          </cell>
          <cell r="I299">
            <v>1.5243501462644617E-2</v>
          </cell>
          <cell r="J299">
            <v>1.7540067059441188E-2</v>
          </cell>
        </row>
        <row r="300">
          <cell r="A300" t="str">
            <v>RHNS-SHDEM</v>
          </cell>
          <cell r="B300" t="str">
            <v>VAR_fin</v>
          </cell>
          <cell r="C300" t="str">
            <v>RHNS-SHLTHD</v>
          </cell>
          <cell r="H300">
            <v>0.12457218983314793</v>
          </cell>
          <cell r="I300">
            <v>0.13174699034244428</v>
          </cell>
          <cell r="J300">
            <v>0.14041756954261778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RHNS-SHELCB</v>
          </cell>
          <cell r="H301">
            <v>1.1263126110751982E-2</v>
          </cell>
          <cell r="I301">
            <v>1.1381675661423809E-2</v>
          </cell>
          <cell r="J301">
            <v>9.5729037470158526E-3</v>
          </cell>
        </row>
        <row r="302">
          <cell r="A302" t="str">
            <v>RHNS-SHDEM</v>
          </cell>
          <cell r="B302" t="str">
            <v>VAR_fin</v>
          </cell>
          <cell r="C302" t="str">
            <v>RHNS-SHELCH</v>
          </cell>
          <cell r="H302">
            <v>2.9815931157513718</v>
          </cell>
          <cell r="I302">
            <v>3.4623485652598665</v>
          </cell>
          <cell r="J302">
            <v>3.9229557524682148</v>
          </cell>
        </row>
        <row r="303">
          <cell r="A303" t="str">
            <v>RHNS-SHDEM</v>
          </cell>
          <cell r="B303" t="str">
            <v>VAR_fin</v>
          </cell>
          <cell r="C303" t="str">
            <v>RHNS-SHSOL</v>
          </cell>
          <cell r="H303">
            <v>5.5116578470710534E-4</v>
          </cell>
          <cell r="I303">
            <v>5.9250326625654044E-4</v>
          </cell>
          <cell r="J303">
            <v>1.0418842287563494E-3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RHNS-SHLTHC-NGA</v>
          </cell>
          <cell r="H304">
            <v>2.2231187446070101E-7</v>
          </cell>
          <cell r="I304"/>
          <cell r="J304">
            <v>8.2217698773372598E-7</v>
          </cell>
        </row>
        <row r="305">
          <cell r="A305" t="str">
            <v>RHNS-SHDEM</v>
          </cell>
          <cell r="B305" t="str">
            <v>VAR_fin</v>
          </cell>
          <cell r="C305" t="str">
            <v>RHNS-SHNGA</v>
          </cell>
          <cell r="H305">
            <v>6.3598653041704561E-2</v>
          </cell>
          <cell r="I305">
            <v>6.2649658755741341E-2</v>
          </cell>
          <cell r="J305">
            <v>3.8545202058937897E-2</v>
          </cell>
        </row>
        <row r="306">
          <cell r="A306" t="str">
            <v>RES-ELCSPEC</v>
          </cell>
          <cell r="B306" t="str">
            <v>VAR_fout</v>
          </cell>
          <cell r="C306" t="str">
            <v>RHSA-ELS</v>
          </cell>
          <cell r="H306">
            <v>41.195315116010285</v>
          </cell>
          <cell r="I306">
            <v>36.350525359719818</v>
          </cell>
          <cell r="J306">
            <v>25.4337963158329</v>
          </cell>
        </row>
        <row r="307">
          <cell r="A307" t="str">
            <v>RES-ELCSPEC</v>
          </cell>
          <cell r="B307" t="str">
            <v>VAR_fin</v>
          </cell>
          <cell r="C307" t="str">
            <v>RHSA_ELC</v>
          </cell>
          <cell r="H307">
            <v>41.195315116010285</v>
          </cell>
          <cell r="I307">
            <v>36.350525359719818</v>
          </cell>
          <cell r="J307">
            <v>25.4337963158329</v>
          </cell>
        </row>
        <row r="308">
          <cell r="A308" t="str">
            <v>RES-ELCSPEC</v>
          </cell>
          <cell r="B308" t="str">
            <v>VAR_ncap</v>
          </cell>
          <cell r="C308" t="str">
            <v>-</v>
          </cell>
          <cell r="H308">
            <v>2.4006131388128801E-7</v>
          </cell>
          <cell r="I308">
            <v>1.02505647291614E-7</v>
          </cell>
          <cell r="J308">
            <v>2.1799498589334401</v>
          </cell>
        </row>
        <row r="309">
          <cell r="A309" t="str">
            <v>RES-ELCSPEC</v>
          </cell>
          <cell r="B309" t="str">
            <v>VAR_cap</v>
          </cell>
          <cell r="C309" t="str">
            <v>-</v>
          </cell>
          <cell r="H309">
            <v>4.3543163976234895</v>
          </cell>
          <cell r="I309">
            <v>3.842225962376963</v>
          </cell>
          <cell r="J309">
            <v>2.6883346782920365</v>
          </cell>
        </row>
        <row r="310">
          <cell r="A310" t="str">
            <v>SCOM-SHCONBR1</v>
          </cell>
          <cell r="B310" t="str">
            <v>VAR_fout</v>
          </cell>
          <cell r="C310" t="str">
            <v>SCOM-SHCON</v>
          </cell>
          <cell r="H310">
            <v>1.4898830536308585</v>
          </cell>
          <cell r="I310">
            <v>1.519681485831915</v>
          </cell>
          <cell r="J310">
            <v>2.6177907611903701</v>
          </cell>
        </row>
        <row r="311">
          <cell r="A311" t="str">
            <v>SCOM-SHCONBR1</v>
          </cell>
          <cell r="B311" t="str">
            <v>VAR_fin</v>
          </cell>
          <cell r="C311" t="str">
            <v>CON</v>
          </cell>
          <cell r="H311">
            <v>1.4898830536308585</v>
          </cell>
          <cell r="I311">
            <v>1.519681485831915</v>
          </cell>
          <cell r="J311">
            <v>2.6177907611903701</v>
          </cell>
        </row>
        <row r="312">
          <cell r="A312" t="str">
            <v>SCOM-SHCONBR1</v>
          </cell>
          <cell r="B312" t="str">
            <v>VAR_ncap</v>
          </cell>
          <cell r="C312" t="str">
            <v>-</v>
          </cell>
          <cell r="H312">
            <v>5.2765082451803102E-8</v>
          </cell>
          <cell r="I312">
            <v>1.16684185574694E-7</v>
          </cell>
          <cell r="J312">
            <v>0.15416905244725901</v>
          </cell>
        </row>
        <row r="313">
          <cell r="A313" t="str">
            <v>SCOM-SHCONBR1</v>
          </cell>
          <cell r="B313" t="str">
            <v>VAR_cap</v>
          </cell>
          <cell r="C313" t="str">
            <v>-</v>
          </cell>
          <cell r="H313">
            <v>0.1174313297290429</v>
          </cell>
          <cell r="I313">
            <v>0.11743148916008461</v>
          </cell>
          <cell r="J313">
            <v>0.22205640576278399</v>
          </cell>
        </row>
        <row r="314">
          <cell r="A314" t="str">
            <v>RHSA-WHSTG-SOL</v>
          </cell>
          <cell r="B314" t="str">
            <v>VAR_fout</v>
          </cell>
          <cell r="C314" t="str">
            <v>RHSA-WHASOL</v>
          </cell>
          <cell r="H314">
            <v>0.57017068365054158</v>
          </cell>
          <cell r="I314">
            <v>0.71803865029909253</v>
          </cell>
          <cell r="J314">
            <v>0.85749818883345463</v>
          </cell>
        </row>
        <row r="315">
          <cell r="A315" t="str">
            <v>RHSA-WHSTG-SOL</v>
          </cell>
          <cell r="B315" t="str">
            <v>VAR_fout</v>
          </cell>
          <cell r="C315" t="str">
            <v>AUX_RHSA-WHSTG-SOL_OUT</v>
          </cell>
          <cell r="H315">
            <v>0.57074085433419197</v>
          </cell>
          <cell r="I315">
            <v>0.71875668894939171</v>
          </cell>
          <cell r="J315">
            <v>0.85835568702228715</v>
          </cell>
        </row>
        <row r="316">
          <cell r="A316" t="str">
            <v>RHSA-WHSTG-SOL</v>
          </cell>
          <cell r="B316" t="str">
            <v>VAR_fin</v>
          </cell>
          <cell r="C316" t="str">
            <v>RHSA-WHASOL</v>
          </cell>
          <cell r="H316">
            <v>0.57017125609754882</v>
          </cell>
          <cell r="I316">
            <v>0.71803904292943699</v>
          </cell>
          <cell r="J316">
            <v>0.85749857149249353</v>
          </cell>
        </row>
        <row r="317">
          <cell r="A317" t="str">
            <v>RHSA-WHSTG-SOL</v>
          </cell>
          <cell r="B317" t="str">
            <v>VAR_ncap</v>
          </cell>
          <cell r="C317" t="str">
            <v>-</v>
          </cell>
          <cell r="H317">
            <v>6.2806200125403805E-2</v>
          </cell>
          <cell r="I317">
            <v>4.6651276864832197E-2</v>
          </cell>
          <cell r="J317">
            <v>7.0389861461602005E-2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VAR_cap</v>
          </cell>
          <cell r="C318" t="str">
            <v>-</v>
          </cell>
          <cell r="H318">
            <v>8.5644351537860861E-2</v>
          </cell>
          <cell r="I318">
            <v>0.109457524536878</v>
          </cell>
          <cell r="J318">
            <v>0.13081294373826699</v>
          </cell>
        </row>
        <row r="319">
          <cell r="A319" t="str">
            <v>SCOM-SHCONBR2</v>
          </cell>
          <cell r="B319" t="str">
            <v>VAR_fout</v>
          </cell>
          <cell r="C319" t="str">
            <v>SCOM-SHCON</v>
          </cell>
          <cell r="H319">
            <v>2.3286941762644</v>
          </cell>
          <cell r="I319">
            <v>2.3669716616726371</v>
          </cell>
          <cell r="J319">
            <v>4.0772669755573636</v>
          </cell>
        </row>
        <row r="320">
          <cell r="A320" t="str">
            <v>SCOM-SHCONBR2</v>
          </cell>
          <cell r="B320" t="str">
            <v>VAR_fin</v>
          </cell>
          <cell r="C320" t="str">
            <v>CON</v>
          </cell>
          <cell r="H320">
            <v>2.3286941762644</v>
          </cell>
          <cell r="I320">
            <v>2.3669716616726371</v>
          </cell>
          <cell r="J320">
            <v>4.0772669755573636</v>
          </cell>
        </row>
        <row r="321">
          <cell r="A321" t="str">
            <v>SCOM-SHCONBR2</v>
          </cell>
          <cell r="B321" t="str">
            <v>VAR_ncap</v>
          </cell>
          <cell r="C321" t="str">
            <v>-</v>
          </cell>
          <cell r="H321">
            <v>4.0736009397102401E-8</v>
          </cell>
          <cell r="I321">
            <v>7.4619007239625502E-8</v>
          </cell>
          <cell r="J321">
            <v>0.240121454541566</v>
          </cell>
        </row>
        <row r="322">
          <cell r="A322" t="str">
            <v>SCOM-SHCONBR2</v>
          </cell>
          <cell r="B322" t="str">
            <v>VAR_cap</v>
          </cell>
          <cell r="C322" t="str">
            <v>-</v>
          </cell>
          <cell r="H322">
            <v>0.18290186669051414</v>
          </cell>
          <cell r="I322">
            <v>0.18290198404037439</v>
          </cell>
          <cell r="J322">
            <v>0.345857344254972</v>
          </cell>
        </row>
        <row r="323">
          <cell r="A323" t="str">
            <v>SCOM-SHCONBR3</v>
          </cell>
          <cell r="B323" t="str">
            <v>VAR_fout</v>
          </cell>
          <cell r="C323" t="str">
            <v>SCOM-SHCON</v>
          </cell>
          <cell r="H323">
            <v>1.8693888417819773</v>
          </cell>
          <cell r="I323">
            <v>1.9019341947483241</v>
          </cell>
          <cell r="J323">
            <v>1.0995347967396309</v>
          </cell>
        </row>
        <row r="324">
          <cell r="A324" t="str">
            <v>SCOM-SHCONBR3</v>
          </cell>
          <cell r="B324" t="str">
            <v>VAR_fin</v>
          </cell>
          <cell r="C324" t="str">
            <v>CON</v>
          </cell>
          <cell r="H324">
            <v>1.8693888417819773</v>
          </cell>
          <cell r="I324">
            <v>1.9019341947483241</v>
          </cell>
          <cell r="J324">
            <v>1.0995347967396309</v>
          </cell>
        </row>
        <row r="325">
          <cell r="A325" t="str">
            <v>SCOM-SHCONBR3</v>
          </cell>
          <cell r="B325" t="str">
            <v>VAR_ncap</v>
          </cell>
          <cell r="C325" t="str">
            <v>-</v>
          </cell>
          <cell r="H325">
            <v>1.0321893672480899E-8</v>
          </cell>
          <cell r="I325">
            <v>1.2896254335920901E-8</v>
          </cell>
          <cell r="J325">
            <v>3.6407030452727398E-7</v>
          </cell>
        </row>
        <row r="326">
          <cell r="A326" t="str">
            <v>SCOM-SHCONBR3</v>
          </cell>
          <cell r="B326" t="str">
            <v>VAR_cap</v>
          </cell>
          <cell r="C326" t="str">
            <v>-</v>
          </cell>
          <cell r="H326">
            <v>0.14696826191702125</v>
          </cell>
          <cell r="I326">
            <v>0.14696831729529852</v>
          </cell>
          <cell r="J326">
            <v>8.4962916162579796E-2</v>
          </cell>
        </row>
        <row r="327">
          <cell r="A327" t="str">
            <v>SCOM-SHCONBR4</v>
          </cell>
          <cell r="B327" t="str">
            <v>VAR_fout</v>
          </cell>
          <cell r="C327" t="str">
            <v>SCOM-SHCON</v>
          </cell>
          <cell r="H327">
            <v>0.50921598900745635</v>
          </cell>
          <cell r="I327">
            <v>0.52279777673291605</v>
          </cell>
          <cell r="J327">
            <v>0.30224969683890329</v>
          </cell>
        </row>
        <row r="328">
          <cell r="A328" t="str">
            <v>SCOM-SHCONBR4</v>
          </cell>
          <cell r="B328" t="str">
            <v>VAR_fin</v>
          </cell>
          <cell r="C328" t="str">
            <v>CON</v>
          </cell>
          <cell r="H328">
            <v>0.50921598900745635</v>
          </cell>
          <cell r="I328">
            <v>0.52279777673291605</v>
          </cell>
          <cell r="J328">
            <v>0.30224969683890329</v>
          </cell>
        </row>
        <row r="329">
          <cell r="A329" t="str">
            <v>SCOM-SHCONBR4</v>
          </cell>
          <cell r="B329" t="str">
            <v>VAR_ncap</v>
          </cell>
          <cell r="C329" t="str">
            <v>-</v>
          </cell>
          <cell r="H329"/>
          <cell r="I329"/>
          <cell r="J329">
            <v>1.3957539299972799E-8</v>
          </cell>
        </row>
        <row r="330">
          <cell r="A330" t="str">
            <v>SCOM-SHCONBR4</v>
          </cell>
          <cell r="B330" t="str">
            <v>VAR_cap</v>
          </cell>
          <cell r="C330" t="str">
            <v>-</v>
          </cell>
          <cell r="H330">
            <v>4.0401744472602939E-2</v>
          </cell>
          <cell r="I330">
            <v>4.0401786882038368E-2</v>
          </cell>
          <cell r="J330">
            <v>2.3356334699429701E-2</v>
          </cell>
        </row>
        <row r="331">
          <cell r="A331" t="str">
            <v>RHEM-SHNGABR</v>
          </cell>
          <cell r="B331" t="str">
            <v>VAR_fout</v>
          </cell>
          <cell r="C331" t="str">
            <v>CO2_R</v>
          </cell>
          <cell r="H331">
            <v>524.713775189731</v>
          </cell>
          <cell r="I331">
            <v>191.181357401263</v>
          </cell>
          <cell r="J331">
            <v>61.588910059028798</v>
          </cell>
        </row>
        <row r="332">
          <cell r="A332" t="str">
            <v>RHEM-SHNGABR</v>
          </cell>
          <cell r="B332" t="str">
            <v>VAR_fout</v>
          </cell>
          <cell r="C332" t="str">
            <v>RHEM-SHNGA</v>
          </cell>
          <cell r="H332">
            <v>8.7734144858883152</v>
          </cell>
          <cell r="I332">
            <v>3.196625226485688</v>
          </cell>
          <cell r="J332">
            <v>1.0297900707610985</v>
          </cell>
        </row>
        <row r="333">
          <cell r="A333" t="str">
            <v>RHEM-SHNGABR</v>
          </cell>
          <cell r="B333" t="str">
            <v>VAR_fin</v>
          </cell>
          <cell r="C333" t="str">
            <v>RNGA</v>
          </cell>
          <cell r="H333">
            <v>9.3034357303143853</v>
          </cell>
          <cell r="I333">
            <v>3.3897403794550183</v>
          </cell>
          <cell r="J333">
            <v>1.0920019514012205</v>
          </cell>
        </row>
        <row r="334">
          <cell r="A334" t="str">
            <v>RHEM-SHNGABR</v>
          </cell>
          <cell r="B334" t="str">
            <v>VAR_ncap</v>
          </cell>
          <cell r="C334" t="str">
            <v>-</v>
          </cell>
          <cell r="H334">
            <v>0.129810301578516</v>
          </cell>
          <cell r="I334">
            <v>7.1039981385488796E-2</v>
          </cell>
          <cell r="J334">
            <v>1.7558516655524201E-8</v>
          </cell>
        </row>
        <row r="335">
          <cell r="A335" t="str">
            <v>RHEM-SHNGABR</v>
          </cell>
          <cell r="B335" t="str">
            <v>VAR_cap</v>
          </cell>
          <cell r="C335" t="str">
            <v>-</v>
          </cell>
          <cell r="H335">
            <v>0.61955166208218859</v>
          </cell>
          <cell r="I335">
            <v>0.22572915122584011</v>
          </cell>
          <cell r="J335">
            <v>0.10646447494648949</v>
          </cell>
        </row>
        <row r="336">
          <cell r="A336" t="str">
            <v>SCOM-SHCONBR5</v>
          </cell>
          <cell r="B336" t="str">
            <v>VAR_fout</v>
          </cell>
          <cell r="C336" t="str">
            <v>SCOM-SHCON</v>
          </cell>
          <cell r="H336">
            <v>0.63661607572931656</v>
          </cell>
          <cell r="I336">
            <v>0.65252596645130667</v>
          </cell>
          <cell r="J336">
            <v>0.37724572096705988</v>
          </cell>
        </row>
        <row r="337">
          <cell r="A337" t="str">
            <v>SCOM-SHCONBR5</v>
          </cell>
          <cell r="B337" t="str">
            <v>VAR_fin</v>
          </cell>
          <cell r="C337" t="str">
            <v>CON</v>
          </cell>
          <cell r="H337">
            <v>0.63661607572931656</v>
          </cell>
          <cell r="I337">
            <v>0.65252596645130667</v>
          </cell>
          <cell r="J337">
            <v>0.37724572096705988</v>
          </cell>
        </row>
        <row r="338">
          <cell r="A338" t="str">
            <v>SCOM-SHCONBR5</v>
          </cell>
          <cell r="B338" t="str">
            <v>VAR_ncap</v>
          </cell>
          <cell r="C338" t="str">
            <v>-</v>
          </cell>
          <cell r="H338"/>
          <cell r="I338"/>
          <cell r="J338">
            <v>1.0740892030795E-8</v>
          </cell>
        </row>
        <row r="339">
          <cell r="A339" t="str">
            <v>SCOM-SHCONBR5</v>
          </cell>
          <cell r="B339" t="str">
            <v>VAR_cap</v>
          </cell>
          <cell r="C339" t="str">
            <v>-</v>
          </cell>
          <cell r="H339">
            <v>5.0425914454869249E-2</v>
          </cell>
          <cell r="I339">
            <v>5.0425956880048896E-2</v>
          </cell>
          <cell r="J339">
            <v>2.9151314533902899E-2</v>
          </cell>
        </row>
        <row r="340">
          <cell r="A340" t="str">
            <v>RHES-SHSTG-ELCHP</v>
          </cell>
          <cell r="B340" t="str">
            <v>VAR_fout</v>
          </cell>
          <cell r="C340" t="str">
            <v>RHES-SHAELCH</v>
          </cell>
          <cell r="H340">
            <v>4.9159417037005122</v>
          </cell>
          <cell r="I340">
            <v>5.8744365028125962</v>
          </cell>
          <cell r="J340">
            <v>4.9809897685149069</v>
          </cell>
        </row>
        <row r="341">
          <cell r="A341" t="str">
            <v>RHES-SHSTG-ELCHP</v>
          </cell>
          <cell r="B341" t="str">
            <v>VAR_fout</v>
          </cell>
          <cell r="C341" t="str">
            <v>AUX_RHES-SHSTG-ELCHP_OUT</v>
          </cell>
          <cell r="H341">
            <v>4.9208576454042072</v>
          </cell>
          <cell r="I341">
            <v>5.8803109393154092</v>
          </cell>
          <cell r="J341">
            <v>4.9859707582834218</v>
          </cell>
        </row>
        <row r="342">
          <cell r="A342" t="str">
            <v>RHES-SHSTG-ELCHP</v>
          </cell>
          <cell r="B342" t="str">
            <v>VAR_fin</v>
          </cell>
          <cell r="C342" t="str">
            <v>RHES-SHAELCH</v>
          </cell>
          <cell r="H342">
            <v>4.9159421400857699</v>
          </cell>
          <cell r="I342">
            <v>5.8744367085250992</v>
          </cell>
          <cell r="J342">
            <v>4.9809899645807603</v>
          </cell>
        </row>
        <row r="343">
          <cell r="A343" t="str">
            <v>RHES-SHSTG-ELCHP</v>
          </cell>
          <cell r="B343" t="str">
            <v>VAR_ncap</v>
          </cell>
          <cell r="C343" t="str">
            <v>-</v>
          </cell>
          <cell r="H343">
            <v>0.14307633187059099</v>
          </cell>
          <cell r="I343">
            <v>0.248838116980348</v>
          </cell>
          <cell r="J343">
            <v>0.24444364437569299</v>
          </cell>
        </row>
        <row r="344">
          <cell r="A344" t="str">
            <v>RHES-SHSTG-ELCHP</v>
          </cell>
          <cell r="B344" t="str">
            <v>VAR_cap</v>
          </cell>
          <cell r="C344" t="str">
            <v>-</v>
          </cell>
          <cell r="H344">
            <v>0.4494849284768932</v>
          </cell>
          <cell r="I344">
            <v>0.49419126013469677</v>
          </cell>
          <cell r="J344">
            <v>0.48555101863089367</v>
          </cell>
        </row>
        <row r="345">
          <cell r="A345" t="str">
            <v>SCOM-SHCONBR6</v>
          </cell>
          <cell r="B345" t="str">
            <v>VAR_fout</v>
          </cell>
          <cell r="C345" t="str">
            <v>SCOM-SHCON</v>
          </cell>
          <cell r="H345">
            <v>1.9539691640033156E-5</v>
          </cell>
          <cell r="I345">
            <v>2.521607844736177E-5</v>
          </cell>
          <cell r="J345">
            <v>2.9688987061970188E-5</v>
          </cell>
        </row>
        <row r="346">
          <cell r="A346" t="str">
            <v>SCOM-SHCONBR6</v>
          </cell>
          <cell r="B346" t="str">
            <v>VAR_fin</v>
          </cell>
          <cell r="C346" t="str">
            <v>CON</v>
          </cell>
          <cell r="H346">
            <v>1.9539691640033156E-5</v>
          </cell>
          <cell r="I346">
            <v>2.521607844736177E-5</v>
          </cell>
          <cell r="J346">
            <v>2.9688987061970188E-5</v>
          </cell>
        </row>
        <row r="347">
          <cell r="A347" t="str">
            <v>SCOM-SHCONBR6</v>
          </cell>
          <cell r="B347" t="str">
            <v>VAR_ncap</v>
          </cell>
          <cell r="C347" t="str">
            <v>-</v>
          </cell>
          <cell r="H347">
            <v>2.7005529550561601E-6</v>
          </cell>
          <cell r="I347">
            <v>2.2645381107319701E-8</v>
          </cell>
          <cell r="J347">
            <v>2.90827360052761E-8</v>
          </cell>
        </row>
        <row r="348">
          <cell r="A348" t="str">
            <v>SCOM-SHCONBR6</v>
          </cell>
          <cell r="B348" t="str">
            <v>VAR_cap</v>
          </cell>
          <cell r="C348" t="str">
            <v>-</v>
          </cell>
          <cell r="H348">
            <v>2.7005529550561601E-6</v>
          </cell>
          <cell r="I348">
            <v>2.7231983361634798E-6</v>
          </cell>
          <cell r="J348">
            <v>2.7522810721687601E-6</v>
          </cell>
        </row>
        <row r="349">
          <cell r="A349" t="str">
            <v>RHNM-SHDEM</v>
          </cell>
          <cell r="B349" t="str">
            <v>VAR_fout</v>
          </cell>
          <cell r="C349" t="str">
            <v>RHNM-SHD</v>
          </cell>
          <cell r="H349">
            <v>4.4969646828214014</v>
          </cell>
          <cell r="I349">
            <v>5.1745139764383739</v>
          </cell>
          <cell r="J349">
            <v>5.6323660348089533</v>
          </cell>
        </row>
        <row r="350">
          <cell r="A350" t="str">
            <v>RHNM-SHDEM</v>
          </cell>
          <cell r="B350" t="str">
            <v>VAR_fin</v>
          </cell>
          <cell r="C350" t="str">
            <v>RHNM-SHLFO</v>
          </cell>
          <cell r="H350">
            <v>6.1275780386010698E-2</v>
          </cell>
          <cell r="I350">
            <v>3.563301576544918E-2</v>
          </cell>
          <cell r="J350">
            <v>2.5677253242767282E-6</v>
          </cell>
        </row>
        <row r="351">
          <cell r="A351" t="str">
            <v>RHNM-SHDEM</v>
          </cell>
          <cell r="B351" t="str">
            <v>VAR_fin</v>
          </cell>
          <cell r="C351" t="str">
            <v>RHNM-SHLTHD</v>
          </cell>
          <cell r="H351">
            <v>0.25683880797098235</v>
          </cell>
          <cell r="I351">
            <v>0.28578111737041761</v>
          </cell>
          <cell r="J351">
            <v>0.30853053179851869</v>
          </cell>
        </row>
        <row r="352">
          <cell r="A352" t="str">
            <v>RHNM-SHDEM</v>
          </cell>
          <cell r="B352" t="str">
            <v>VAR_fin</v>
          </cell>
          <cell r="C352" t="str">
            <v>RHNM-SHCON</v>
          </cell>
          <cell r="H352">
            <v>1.7418829471840342E-4</v>
          </cell>
          <cell r="I352">
            <v>2.4708097903501543E-3</v>
          </cell>
          <cell r="J352">
            <v>2.4682444602219895E-3</v>
          </cell>
        </row>
        <row r="353">
          <cell r="A353" t="str">
            <v>RHNM-SHDEM</v>
          </cell>
          <cell r="B353" t="str">
            <v>VAR_fin</v>
          </cell>
          <cell r="C353" t="str">
            <v>RHNM-SHELCB</v>
          </cell>
          <cell r="H353">
            <v>1.834929134349781E-3</v>
          </cell>
          <cell r="I353">
            <v>1.9453814660917407E-3</v>
          </cell>
          <cell r="J353">
            <v>1.9838155375741578E-3</v>
          </cell>
        </row>
        <row r="354">
          <cell r="A354" t="str">
            <v>RHNM-SHDEM</v>
          </cell>
          <cell r="B354" t="str">
            <v>VAR_fin</v>
          </cell>
          <cell r="C354" t="str">
            <v>RHNM-SHWOD</v>
          </cell>
          <cell r="H354">
            <v>0.15762440743836531</v>
          </cell>
          <cell r="I354">
            <v>0.16472009679833047</v>
          </cell>
          <cell r="J354">
            <v>0.14202804539094979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RHNM-SHELCH</v>
          </cell>
          <cell r="H355">
            <v>2.7159245707732391</v>
          </cell>
          <cell r="I355">
            <v>3.1841039187516289</v>
          </cell>
          <cell r="J355">
            <v>3.6688372071558417</v>
          </cell>
        </row>
        <row r="356">
          <cell r="A356" t="str">
            <v>RHNM-SHDEM</v>
          </cell>
          <cell r="B356" t="str">
            <v>VAR_fin</v>
          </cell>
          <cell r="C356" t="str">
            <v>RHNM-SHNST</v>
          </cell>
          <cell r="H356">
            <v>3.0803998388400274E-6</v>
          </cell>
          <cell r="I356">
            <v>9.2817941278967004E-5</v>
          </cell>
          <cell r="J356">
            <v>9.8523891940284155E-5</v>
          </cell>
        </row>
        <row r="357">
          <cell r="A357" t="str">
            <v>RHNM-SHDEM</v>
          </cell>
          <cell r="B357" t="str">
            <v>VAR_fin</v>
          </cell>
          <cell r="C357" t="str">
            <v>RHNM-SHPLT</v>
          </cell>
          <cell r="H357">
            <v>4.2149323571239634E-2</v>
          </cell>
          <cell r="I357">
            <v>4.5937997704830744E-2</v>
          </cell>
          <cell r="J357">
            <v>4.8289192842730762E-2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RHNM-SHLTHC-NGA</v>
          </cell>
          <cell r="H358">
            <v>1.8369211413028126E-5</v>
          </cell>
          <cell r="I358">
            <v>5.6581800022713101E-6</v>
          </cell>
          <cell r="J358">
            <v>2.7199175535092221E-5</v>
          </cell>
        </row>
        <row r="359">
          <cell r="A359" t="str">
            <v>RHNM-SHDEM</v>
          </cell>
          <cell r="B359" t="str">
            <v>VAR_fin</v>
          </cell>
          <cell r="C359" t="str">
            <v>RHNM-SHSOL</v>
          </cell>
          <cell r="H359">
            <v>1.4139010080589933E-4</v>
          </cell>
          <cell r="I359">
            <v>3.054206671641445E-4</v>
          </cell>
          <cell r="J359">
            <v>5.8759951541683785E-4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RHNM-SHLTHC-WOD</v>
          </cell>
          <cell r="H360">
            <v>1.143153764318887E-5</v>
          </cell>
          <cell r="I360">
            <v>5.0228273359811074E-6</v>
          </cell>
          <cell r="J360">
            <v>9.0157789775033709E-6</v>
          </cell>
        </row>
        <row r="361">
          <cell r="A361" t="str">
            <v>RHNM-SHDEM</v>
          </cell>
          <cell r="B361" t="str">
            <v>VAR_fin</v>
          </cell>
          <cell r="C361" t="str">
            <v>RHNM-SHNGAH</v>
          </cell>
          <cell r="H361">
            <v>1.1431629707676685</v>
          </cell>
          <cell r="I361">
            <v>1.3867777566765085</v>
          </cell>
          <cell r="J361">
            <v>1.4594753544980714</v>
          </cell>
        </row>
        <row r="362">
          <cell r="A362" t="str">
            <v>RHNM-SHDEM</v>
          </cell>
          <cell r="B362" t="str">
            <v>VAR_fin</v>
          </cell>
          <cell r="C362" t="str">
            <v>RHNM-SHNGA</v>
          </cell>
          <cell r="H362">
            <v>0.11781212028334301</v>
          </cell>
          <cell r="I362">
            <v>6.6740332677117695E-2</v>
          </cell>
          <cell r="J362">
            <v>3.2228582839254741E-5</v>
          </cell>
        </row>
        <row r="363">
          <cell r="A363" t="str">
            <v>SCOM-STG-ELCSPEC</v>
          </cell>
          <cell r="B363" t="str">
            <v>VAR_fout</v>
          </cell>
          <cell r="C363" t="str">
            <v>SCOM-ELS</v>
          </cell>
          <cell r="H363">
            <v>3.3147470549080857E-3</v>
          </cell>
          <cell r="I363">
            <v>5.7362978495037027E-2</v>
          </cell>
          <cell r="J363">
            <v>5.7795329674910814E-2</v>
          </cell>
        </row>
        <row r="364">
          <cell r="A364" t="str">
            <v>SCOM-STG-ELCSPEC</v>
          </cell>
          <cell r="B364" t="str">
            <v>VAR_fin</v>
          </cell>
          <cell r="C364" t="str">
            <v>SCOM-ELS</v>
          </cell>
          <cell r="H364">
            <v>3.314771607498131E-3</v>
          </cell>
          <cell r="I364">
            <v>5.7362994246901999E-2</v>
          </cell>
          <cell r="J364">
            <v>5.7795345953145907E-2</v>
          </cell>
        </row>
        <row r="365">
          <cell r="A365" t="str">
            <v>SCOM-STG-ELCSPEC</v>
          </cell>
          <cell r="B365" t="str">
            <v>VAR_ncap</v>
          </cell>
          <cell r="C365" t="str">
            <v>-</v>
          </cell>
          <cell r="H365">
            <v>5.11445710765571E-5</v>
          </cell>
          <cell r="I365">
            <v>1.8585519243430901E-3</v>
          </cell>
          <cell r="J365">
            <v>5.41123912337892E-5</v>
          </cell>
        </row>
        <row r="366">
          <cell r="A366" t="str">
            <v>SCOM-STG-ELCSPEC</v>
          </cell>
          <cell r="B366" t="str">
            <v>VAR_cap</v>
          </cell>
          <cell r="C366" t="str">
            <v>-</v>
          </cell>
          <cell r="H366">
            <v>1.2244211282684742E-4</v>
          </cell>
          <cell r="I366">
            <v>1.9475308004851849E-3</v>
          </cell>
          <cell r="J366">
            <v>1.953458090242046E-3</v>
          </cell>
        </row>
        <row r="367">
          <cell r="A367" t="str">
            <v>SCOM-SHCONBR7</v>
          </cell>
          <cell r="B367" t="str">
            <v>VAR_fout</v>
          </cell>
          <cell r="C367" t="str">
            <v>SCOM-SHCON</v>
          </cell>
          <cell r="H367"/>
          <cell r="I367"/>
          <cell r="J367">
            <v>1.4110610157836821E-5</v>
          </cell>
        </row>
        <row r="368">
          <cell r="A368" t="str">
            <v>SCOM-SHCONBR7</v>
          </cell>
          <cell r="B368" t="str">
            <v>VAR_fin</v>
          </cell>
          <cell r="C368" t="str">
            <v>CON</v>
          </cell>
          <cell r="H368"/>
          <cell r="I368"/>
          <cell r="J368">
            <v>1.4110610157836821E-5</v>
          </cell>
        </row>
        <row r="369">
          <cell r="A369" t="str">
            <v>SCOM-SHCONBR7</v>
          </cell>
          <cell r="B369" t="str">
            <v>VAR_ncap</v>
          </cell>
          <cell r="C369" t="str">
            <v>-</v>
          </cell>
          <cell r="H369"/>
          <cell r="I369"/>
          <cell r="J369">
            <v>1.4044908774127E-6</v>
          </cell>
        </row>
        <row r="370">
          <cell r="A370" t="str">
            <v>SCOM-SHCONBR7</v>
          </cell>
          <cell r="B370" t="str">
            <v>VAR_cap</v>
          </cell>
          <cell r="C370" t="str">
            <v>-</v>
          </cell>
          <cell r="H370"/>
          <cell r="I370"/>
          <cell r="J370">
            <v>1.4044908774127E-6</v>
          </cell>
        </row>
        <row r="371">
          <cell r="A371" t="str">
            <v>SCOM-SHCONBR8</v>
          </cell>
          <cell r="B371" t="str">
            <v>VAR_fout</v>
          </cell>
          <cell r="C371" t="str">
            <v>SCOM-SHCON</v>
          </cell>
          <cell r="H371"/>
          <cell r="I371"/>
          <cell r="J371">
            <v>3.8070773833399166E-6</v>
          </cell>
        </row>
        <row r="372">
          <cell r="A372" t="str">
            <v>SCOM-SHCONBR8</v>
          </cell>
          <cell r="B372" t="str">
            <v>VAR_fin</v>
          </cell>
          <cell r="C372" t="str">
            <v>CON</v>
          </cell>
          <cell r="H372"/>
          <cell r="I372"/>
          <cell r="J372">
            <v>3.8070773833399166E-6</v>
          </cell>
        </row>
        <row r="373">
          <cell r="A373" t="str">
            <v>SCOM-SHCONBR8</v>
          </cell>
          <cell r="B373" t="str">
            <v>VAR_ncap</v>
          </cell>
          <cell r="C373" t="str">
            <v>-</v>
          </cell>
          <cell r="H373"/>
          <cell r="I373"/>
          <cell r="J373">
            <v>5.1538329384970505E-7</v>
          </cell>
        </row>
        <row r="374">
          <cell r="A374" t="str">
            <v>SCOM-SHCONBR8</v>
          </cell>
          <cell r="B374" t="str">
            <v>VAR_cap</v>
          </cell>
          <cell r="C374" t="str">
            <v>-</v>
          </cell>
          <cell r="H374"/>
          <cell r="I374"/>
          <cell r="J374">
            <v>5.1538329384970505E-7</v>
          </cell>
        </row>
        <row r="375">
          <cell r="A375" t="str">
            <v>ITOT-ELCSPEC</v>
          </cell>
          <cell r="B375" t="str">
            <v>VAR_fout</v>
          </cell>
          <cell r="C375" t="str">
            <v>ITOT-ELS</v>
          </cell>
          <cell r="H375">
            <v>51.787080027936248</v>
          </cell>
          <cell r="I375">
            <v>51.733605337672977</v>
          </cell>
          <cell r="J375">
            <v>53.041756956426219</v>
          </cell>
        </row>
        <row r="376">
          <cell r="A376" t="str">
            <v>ITOT-ELCSPEC</v>
          </cell>
          <cell r="B376" t="str">
            <v>VAR_fin</v>
          </cell>
          <cell r="C376" t="str">
            <v>ITOT_ELC</v>
          </cell>
          <cell r="H376">
            <v>51.787080027936248</v>
          </cell>
          <cell r="I376">
            <v>51.733605337672977</v>
          </cell>
          <cell r="J376">
            <v>53.041756956426219</v>
          </cell>
        </row>
        <row r="377">
          <cell r="A377" t="str">
            <v>ITOT-ELCSPEC</v>
          </cell>
          <cell r="B377" t="str">
            <v>VAR_ncap</v>
          </cell>
          <cell r="C377" t="str">
            <v>-</v>
          </cell>
          <cell r="H377">
            <v>1.4820527626856701E-7</v>
          </cell>
          <cell r="I377">
            <v>1.708769679452E-7</v>
          </cell>
          <cell r="J377">
            <v>2.5460997574515201</v>
          </cell>
        </row>
        <row r="378">
          <cell r="A378" t="str">
            <v>ITOT-ELCSPEC</v>
          </cell>
          <cell r="B378" t="str">
            <v>VAR_cap</v>
          </cell>
          <cell r="C378" t="str">
            <v>-</v>
          </cell>
          <cell r="H378">
            <v>2.8163288162023243</v>
          </cell>
          <cell r="I378">
            <v>2.8134206229607046</v>
          </cell>
          <cell r="J378">
            <v>2.8845613813415727</v>
          </cell>
        </row>
        <row r="379">
          <cell r="A379" t="str">
            <v>RHNM-SHLTHDH</v>
          </cell>
          <cell r="B379" t="str">
            <v>VAR_fout</v>
          </cell>
          <cell r="C379" t="str">
            <v>RHNM-SHLTHD</v>
          </cell>
          <cell r="H379">
            <v>0.25687046533500857</v>
          </cell>
          <cell r="I379">
            <v>0.28593724504790557</v>
          </cell>
          <cell r="J379">
            <v>0.30875135273674065</v>
          </cell>
        </row>
        <row r="380">
          <cell r="A380" t="str">
            <v>RHNM-SHLTHDH</v>
          </cell>
          <cell r="B380" t="str">
            <v>VAR_fin</v>
          </cell>
          <cell r="C380" t="str">
            <v>RHNMLTHDHC</v>
          </cell>
          <cell r="H380">
            <v>0.25687046533500857</v>
          </cell>
          <cell r="I380">
            <v>0.28593724504790557</v>
          </cell>
          <cell r="J380">
            <v>0.30875135273674065</v>
          </cell>
        </row>
        <row r="381">
          <cell r="A381" t="str">
            <v>RHNM-SHLTHDH</v>
          </cell>
          <cell r="B381" t="str">
            <v>VAR_fin</v>
          </cell>
          <cell r="C381" t="str">
            <v>RHNM_LTH_DH</v>
          </cell>
          <cell r="H381">
            <v>0.28262807473870627</v>
          </cell>
          <cell r="I381">
            <v>0.31436491511102194</v>
          </cell>
          <cell r="J381">
            <v>0.33944718456400208</v>
          </cell>
        </row>
        <row r="382">
          <cell r="A382" t="str">
            <v>RHNM-SHLTHDH</v>
          </cell>
          <cell r="B382" t="str">
            <v>VAR_ncap</v>
          </cell>
          <cell r="C382" t="str">
            <v>-</v>
          </cell>
          <cell r="H382">
            <v>1.9995381231604901E-2</v>
          </cell>
          <cell r="I382">
            <v>3.4949172281492601E-3</v>
          </cell>
          <cell r="J382">
            <v>2.7183230994885501E-3</v>
          </cell>
        </row>
        <row r="383">
          <cell r="A383" t="str">
            <v>RHNM-SHLTHDH</v>
          </cell>
          <cell r="B383" t="str">
            <v>VAR_cap</v>
          </cell>
          <cell r="C383" t="str">
            <v>-</v>
          </cell>
          <cell r="H383">
            <v>3.9122586439844002E-2</v>
          </cell>
          <cell r="I383">
            <v>3.5452685673808798E-2</v>
          </cell>
          <cell r="J383">
            <v>3.2031677973287494E-2</v>
          </cell>
        </row>
        <row r="384">
          <cell r="A384" t="str">
            <v>SCOM-SHCONBR9</v>
          </cell>
          <cell r="B384" t="str">
            <v>VAR_fout</v>
          </cell>
          <cell r="C384" t="str">
            <v>SCOM-SHCON</v>
          </cell>
          <cell r="H384"/>
          <cell r="I384"/>
          <cell r="J384">
            <v>9.5050132492510893E-7</v>
          </cell>
        </row>
        <row r="385">
          <cell r="A385" t="str">
            <v>SCOM-SHCONBR9</v>
          </cell>
          <cell r="B385" t="str">
            <v>VAR_fin</v>
          </cell>
          <cell r="C385" t="str">
            <v>CON</v>
          </cell>
          <cell r="H385"/>
          <cell r="I385"/>
          <cell r="J385">
            <v>9.5050132492510893E-7</v>
          </cell>
        </row>
        <row r="386">
          <cell r="A386" t="str">
            <v>SCOM-SHCONBR9</v>
          </cell>
          <cell r="B386" t="str">
            <v>VAR_ncap</v>
          </cell>
          <cell r="C386" t="str">
            <v>-</v>
          </cell>
          <cell r="H386"/>
          <cell r="I386"/>
          <cell r="J386">
            <v>1.55581740645994E-7</v>
          </cell>
        </row>
        <row r="387">
          <cell r="A387" t="str">
            <v>SCOM-SHCONBR9</v>
          </cell>
          <cell r="B387" t="str">
            <v>VAR_cap</v>
          </cell>
          <cell r="C387" t="str">
            <v>-</v>
          </cell>
          <cell r="H387"/>
          <cell r="I387"/>
          <cell r="J387">
            <v>1.55581740645994E-7</v>
          </cell>
        </row>
        <row r="388">
          <cell r="A388" t="str">
            <v>ITOT-SWHCOABR</v>
          </cell>
          <cell r="B388" t="str">
            <v>VAR_fout</v>
          </cell>
          <cell r="C388" t="str">
            <v>ITOT-SWH</v>
          </cell>
          <cell r="H388">
            <v>4.4255548750018504E-5</v>
          </cell>
          <cell r="I388">
            <v>1.561653093538631E-4</v>
          </cell>
          <cell r="J388">
            <v>3.6045964745742005E-5</v>
          </cell>
        </row>
        <row r="389">
          <cell r="A389" t="str">
            <v>ITOT-SWHCOABR</v>
          </cell>
          <cell r="B389" t="str">
            <v>VAR_fout</v>
          </cell>
          <cell r="C389" t="str">
            <v>CO2_I</v>
          </cell>
          <cell r="H389">
            <v>6.10035593922188E-3</v>
          </cell>
          <cell r="I389">
            <v>2.1446702484597201E-2</v>
          </cell>
          <cell r="J389">
            <v>4.9139131351915903E-3</v>
          </cell>
        </row>
        <row r="390">
          <cell r="A390" t="str">
            <v>ITOT-SWHCOABR</v>
          </cell>
          <cell r="B390" t="str">
            <v>VAR_fin</v>
          </cell>
          <cell r="C390" t="str">
            <v>ICOA</v>
          </cell>
          <cell r="H390">
            <v>6.5807507434971743E-5</v>
          </cell>
          <cell r="I390">
            <v>2.3135601385757494E-4</v>
          </cell>
          <cell r="J390">
            <v>5.3008771684914772E-5</v>
          </cell>
        </row>
        <row r="391">
          <cell r="A391" t="str">
            <v>ITOT-SWHCOABR</v>
          </cell>
          <cell r="B391" t="str">
            <v>VAR_ncap</v>
          </cell>
          <cell r="C391" t="str">
            <v>-</v>
          </cell>
          <cell r="H391">
            <v>3.7048670229658999E-6</v>
          </cell>
          <cell r="I391">
            <v>1.08426963753141E-5</v>
          </cell>
          <cell r="J391">
            <v>2.38242437157653E-7</v>
          </cell>
        </row>
        <row r="392">
          <cell r="A392" t="str">
            <v>ITOT-SWHCOABR</v>
          </cell>
          <cell r="B392" t="str">
            <v>VAR_cap</v>
          </cell>
          <cell r="C392" t="str">
            <v>-</v>
          </cell>
          <cell r="H392">
            <v>4.1919209488178177E-6</v>
          </cell>
          <cell r="I392">
            <v>1.4483325845943503E-5</v>
          </cell>
          <cell r="J392">
            <v>3.4198359206551704E-6</v>
          </cell>
        </row>
        <row r="393">
          <cell r="A393" t="str">
            <v>RHSA-WHDEM</v>
          </cell>
          <cell r="B393" t="str">
            <v>VAR_fout</v>
          </cell>
          <cell r="C393" t="str">
            <v>RHSA-WHD</v>
          </cell>
          <cell r="H393">
            <v>26.255366526867792</v>
          </cell>
          <cell r="I393">
            <v>29.806599267439616</v>
          </cell>
          <cell r="J393">
            <v>32.702457870861011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</v>
          </cell>
          <cell r="H394">
            <v>2.1520504176418815</v>
          </cell>
          <cell r="I394">
            <v>1.1950379670439306</v>
          </cell>
          <cell r="J394">
            <v>0.49183631597764865</v>
          </cell>
        </row>
        <row r="395">
          <cell r="A395" t="str">
            <v>RHSA-WHDEM</v>
          </cell>
          <cell r="B395" t="str">
            <v>VAR_fin</v>
          </cell>
          <cell r="C395" t="str">
            <v>RHSA-WHLFO</v>
          </cell>
          <cell r="H395">
            <v>1.3366012275467438</v>
          </cell>
          <cell r="I395">
            <v>0.6461959995852109</v>
          </cell>
          <cell r="J395">
            <v>4.6577900345308662E-2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RHSA-WHWOD</v>
          </cell>
          <cell r="H396">
            <v>1.2389541491006815</v>
          </cell>
          <cell r="I396">
            <v>1.2011788723550452</v>
          </cell>
          <cell r="J396">
            <v>0.93576654673276372</v>
          </cell>
        </row>
        <row r="397">
          <cell r="A397" t="str">
            <v>RHSA-WHDEM</v>
          </cell>
          <cell r="B397" t="str">
            <v>VAR_fin</v>
          </cell>
          <cell r="C397" t="str">
            <v>RHSA-WHNGAH</v>
          </cell>
          <cell r="H397">
            <v>3.0178578976922807</v>
          </cell>
          <cell r="I397">
            <v>3.9999984323092872</v>
          </cell>
          <cell r="J397">
            <v>4.5089188473827946</v>
          </cell>
        </row>
        <row r="398">
          <cell r="A398" t="str">
            <v>RHSA-WHDEM</v>
          </cell>
          <cell r="B398" t="str">
            <v>VAR_fin</v>
          </cell>
          <cell r="C398" t="str">
            <v>RHSA-WHNST</v>
          </cell>
          <cell r="H398"/>
          <cell r="I398"/>
        </row>
        <row r="399">
          <cell r="A399" t="str">
            <v>RHSA-WHDEM</v>
          </cell>
          <cell r="B399" t="str">
            <v>VAR_fin</v>
          </cell>
          <cell r="C399" t="str">
            <v>RHSA-WHPLT</v>
          </cell>
          <cell r="H399">
            <v>0.19303481422262725</v>
          </cell>
          <cell r="I399">
            <v>0.22424245593341033</v>
          </cell>
          <cell r="J399">
            <v>0.2263545348452797</v>
          </cell>
        </row>
        <row r="400">
          <cell r="A400" t="str">
            <v>RHSA-WHDEM</v>
          </cell>
          <cell r="B400" t="str">
            <v>VAR_fin</v>
          </cell>
          <cell r="C400" t="str">
            <v>RHSA-WHLTHRD</v>
          </cell>
          <cell r="H400">
            <v>1.619425740055696</v>
          </cell>
          <cell r="I400">
            <v>1.8836754966278646</v>
          </cell>
          <cell r="J400">
            <v>2.0844753838553221</v>
          </cell>
        </row>
        <row r="401">
          <cell r="A401" t="str">
            <v>RHSA-WHDEM</v>
          </cell>
          <cell r="B401" t="str">
            <v>VAR_fin</v>
          </cell>
          <cell r="C401" t="str">
            <v>RHSA-WHELCB</v>
          </cell>
          <cell r="H401">
            <v>2.0584723911195013</v>
          </cell>
          <cell r="I401">
            <v>1.9739699278450049</v>
          </cell>
          <cell r="J401">
            <v>1.7795720530765953</v>
          </cell>
        </row>
        <row r="402">
          <cell r="A402" t="str">
            <v>RHSA-WHDEM</v>
          </cell>
          <cell r="B402" t="str">
            <v>VAR_fin</v>
          </cell>
          <cell r="C402" t="str">
            <v>RHSA-WHSOL</v>
          </cell>
          <cell r="H402">
            <v>1.5054096223611775</v>
          </cell>
          <cell r="I402">
            <v>1.8392813238733539</v>
          </cell>
          <cell r="J402">
            <v>2.1457374656523318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RHSA-WHELCH</v>
          </cell>
          <cell r="H403">
            <v>13.133562989021552</v>
          </cell>
          <cell r="I403">
            <v>16.843021042531227</v>
          </cell>
          <cell r="J403">
            <v>20.483220912955581</v>
          </cell>
        </row>
        <row r="404">
          <cell r="A404" t="str">
            <v>RHSA-WHNGAHP</v>
          </cell>
          <cell r="B404" t="str">
            <v>VAR_fout</v>
          </cell>
          <cell r="C404" t="str">
            <v>RHSA-WHANGAH</v>
          </cell>
          <cell r="H404">
            <v>3.0178580602402465</v>
          </cell>
          <cell r="I404">
            <v>3.9999983999688888</v>
          </cell>
          <cell r="J404">
            <v>4.5089189434742769</v>
          </cell>
        </row>
        <row r="405">
          <cell r="A405" t="str">
            <v>RHSA-WHNGAHP</v>
          </cell>
          <cell r="B405" t="str">
            <v>VAR_fout</v>
          </cell>
          <cell r="C405" t="str">
            <v>CO2_R</v>
          </cell>
          <cell r="H405">
            <v>67.607423089586007</v>
          </cell>
          <cell r="I405">
            <v>84.538375729071404</v>
          </cell>
          <cell r="J405">
            <v>80.097156316218005</v>
          </cell>
        </row>
        <row r="406">
          <cell r="A406" t="str">
            <v>RHSA-WHNGAHP</v>
          </cell>
          <cell r="B406" t="str">
            <v>VAR_fin</v>
          </cell>
          <cell r="C406" t="str">
            <v>RNGA</v>
          </cell>
          <cell r="H406">
            <v>1.1987131753472671</v>
          </cell>
          <cell r="I406">
            <v>1.4989073710828273</v>
          </cell>
          <cell r="J406">
            <v>1.4201623460322361</v>
          </cell>
        </row>
        <row r="407">
          <cell r="A407" t="str">
            <v>RHSA-WHNGAHP</v>
          </cell>
          <cell r="B407" t="str">
            <v>VAR_ncap</v>
          </cell>
          <cell r="C407" t="str">
            <v>-</v>
          </cell>
          <cell r="H407">
            <v>9.1378558130912099E-2</v>
          </cell>
          <cell r="I407">
            <v>0.13293216428848101</v>
          </cell>
          <cell r="J407">
            <v>0.17305701123491099</v>
          </cell>
        </row>
        <row r="408">
          <cell r="A408" t="str">
            <v>RHSA-WHNGAHP</v>
          </cell>
          <cell r="B408" t="str">
            <v>VAR_cap</v>
          </cell>
          <cell r="C408" t="str">
            <v>-</v>
          </cell>
          <cell r="H408">
            <v>0.20626987289990734</v>
          </cell>
          <cell r="I408">
            <v>0.27339868422359487</v>
          </cell>
          <cell r="J408">
            <v>0.30818297371943293</v>
          </cell>
        </row>
        <row r="409">
          <cell r="A409" t="str">
            <v>SCOM-SHSTG-ELCHP</v>
          </cell>
          <cell r="B409" t="str">
            <v>VAR_fout</v>
          </cell>
          <cell r="C409" t="str">
            <v>SCOM-SHAELCH</v>
          </cell>
          <cell r="H409">
            <v>4.9004473098716229E-2</v>
          </cell>
          <cell r="I409">
            <v>1.6964630439275084</v>
          </cell>
          <cell r="J409">
            <v>1.5742811637096943</v>
          </cell>
        </row>
        <row r="410">
          <cell r="A410" t="str">
            <v>SCOM-SHSTG-ELCHP</v>
          </cell>
          <cell r="B410" t="str">
            <v>VAR_fin</v>
          </cell>
          <cell r="C410" t="str">
            <v>SCOM-SHAELCH</v>
          </cell>
          <cell r="H410">
            <v>5.9445932277386627E-2</v>
          </cell>
          <cell r="I410">
            <v>1.9959536416689327</v>
          </cell>
          <cell r="J410">
            <v>1.7492954157092961</v>
          </cell>
        </row>
        <row r="411">
          <cell r="A411" t="str">
            <v>SCOM-SHSTG-ELCHP</v>
          </cell>
          <cell r="B411" t="str">
            <v>VAR_ncap</v>
          </cell>
          <cell r="C411" t="str">
            <v>-</v>
          </cell>
          <cell r="H411">
            <v>0.142797683158285</v>
          </cell>
          <cell r="I411">
            <v>0.20192840301201501</v>
          </cell>
          <cell r="J411">
            <v>0.28000305957215099</v>
          </cell>
        </row>
        <row r="412">
          <cell r="A412" t="str">
            <v>SCOM-SHSTG-ELCHP</v>
          </cell>
          <cell r="B412" t="str">
            <v>VAR_cap</v>
          </cell>
          <cell r="C412" t="str">
            <v>-</v>
          </cell>
          <cell r="H412">
            <v>0.33881604742345511</v>
          </cell>
          <cell r="I412">
            <v>0.44331935452883892</v>
          </cell>
          <cell r="J412">
            <v>0.48694659531952095</v>
          </cell>
        </row>
        <row r="413">
          <cell r="A413" t="str">
            <v>RHEM-SHLFOBR</v>
          </cell>
          <cell r="B413" t="str">
            <v>VAR_fout</v>
          </cell>
          <cell r="C413" t="str">
            <v>CO2_R</v>
          </cell>
          <cell r="H413">
            <v>562.513182332121</v>
          </cell>
          <cell r="I413">
            <v>204.15209896795699</v>
          </cell>
          <cell r="J413">
            <v>22.139794482975098</v>
          </cell>
        </row>
        <row r="414">
          <cell r="A414" t="str">
            <v>RHEM-SHLFOBR</v>
          </cell>
          <cell r="B414" t="str">
            <v>VAR_fout</v>
          </cell>
          <cell r="C414" t="str">
            <v>RHEM-SHLFO</v>
          </cell>
          <cell r="H414">
            <v>6.6414715029366427</v>
          </cell>
          <cell r="I414">
            <v>2.4103796855730435</v>
          </cell>
          <cell r="J414">
            <v>0.26139976583293068</v>
          </cell>
        </row>
        <row r="415">
          <cell r="A415" t="str">
            <v>RHEM-SHLFOBR</v>
          </cell>
          <cell r="B415" t="str">
            <v>VAR_fin</v>
          </cell>
          <cell r="C415" t="str">
            <v>RLFO</v>
          </cell>
          <cell r="H415">
            <v>7.6324719448049061</v>
          </cell>
          <cell r="I415">
            <v>2.7700420484119066</v>
          </cell>
          <cell r="J415">
            <v>0.30040426706886192</v>
          </cell>
        </row>
        <row r="416">
          <cell r="A416" t="str">
            <v>RHEM-SHLFOBR</v>
          </cell>
          <cell r="B416" t="str">
            <v>VAR_ncap</v>
          </cell>
          <cell r="C416" t="str">
            <v>-</v>
          </cell>
          <cell r="H416">
            <v>5.6523761208051901E-2</v>
          </cell>
          <cell r="I416">
            <v>0.113684143203338</v>
          </cell>
          <cell r="J416">
            <v>1.08254069780834E-8</v>
          </cell>
        </row>
        <row r="417">
          <cell r="A417" t="str">
            <v>RHEM-SHLFOBR</v>
          </cell>
          <cell r="B417" t="str">
            <v>VAR_cap</v>
          </cell>
          <cell r="C417" t="str">
            <v>-</v>
          </cell>
          <cell r="H417">
            <v>0.46900268424162717</v>
          </cell>
          <cell r="I417">
            <v>0.17020791099254129</v>
          </cell>
          <cell r="J417">
            <v>3.1293653723054191E-2</v>
          </cell>
        </row>
        <row r="418">
          <cell r="A418" t="str">
            <v>RHES-SHNGAHP</v>
          </cell>
          <cell r="B418" t="str">
            <v>VAR_fout</v>
          </cell>
          <cell r="C418" t="str">
            <v>RHES-SHANGAH</v>
          </cell>
          <cell r="H418">
            <v>1.3669732210919927</v>
          </cell>
          <cell r="I418">
            <v>1.2938461975207192</v>
          </cell>
          <cell r="J418">
            <v>1.0528548721224682</v>
          </cell>
        </row>
        <row r="419">
          <cell r="A419" t="str">
            <v>RHES-SHNGAHP</v>
          </cell>
          <cell r="B419" t="str">
            <v>VAR_fout</v>
          </cell>
          <cell r="C419" t="str">
            <v>CO2_R</v>
          </cell>
          <cell r="H419">
            <v>40.809635507938303</v>
          </cell>
          <cell r="I419">
            <v>37.0087881145745</v>
          </cell>
          <cell r="J419">
            <v>28.038593289628398</v>
          </cell>
        </row>
        <row r="420">
          <cell r="A420" t="str">
            <v>RHES-SHNGAHP</v>
          </cell>
          <cell r="B420" t="str">
            <v>VAR_fin</v>
          </cell>
          <cell r="C420" t="str">
            <v>RHESELCHPC</v>
          </cell>
          <cell r="H420">
            <v>1.3669732210919927</v>
          </cell>
          <cell r="I420">
            <v>1.2938461975207192</v>
          </cell>
          <cell r="J420">
            <v>1.0528548721224682</v>
          </cell>
        </row>
        <row r="421">
          <cell r="A421" t="str">
            <v>RHES-SHNGAHP</v>
          </cell>
          <cell r="B421" t="str">
            <v>VAR_fin</v>
          </cell>
          <cell r="C421" t="str">
            <v>RNGA</v>
          </cell>
          <cell r="H421">
            <v>0.72357509765848027</v>
          </cell>
          <cell r="I421">
            <v>0.65618418642862664</v>
          </cell>
          <cell r="J421">
            <v>0.49713817889411965</v>
          </cell>
        </row>
        <row r="422">
          <cell r="A422" t="str">
            <v>RHES-SHNGAHP</v>
          </cell>
          <cell r="B422" t="str">
            <v>VAR_ncap</v>
          </cell>
          <cell r="C422" t="str">
            <v>-</v>
          </cell>
          <cell r="H422"/>
          <cell r="I422">
            <v>8.2434290540536304E-2</v>
          </cell>
          <cell r="J422">
            <v>2.5381646477003899E-2</v>
          </cell>
        </row>
        <row r="423">
          <cell r="A423" t="str">
            <v>RHES-SHNGAHP</v>
          </cell>
          <cell r="B423" t="str">
            <v>VAR_cap</v>
          </cell>
          <cell r="C423" t="str">
            <v>-</v>
          </cell>
          <cell r="H423">
            <v>0.12473865317865691</v>
          </cell>
          <cell r="I423">
            <v>0.10452826520618715</v>
          </cell>
          <cell r="J423">
            <v>8.5206974639183294E-2</v>
          </cell>
        </row>
        <row r="424">
          <cell r="A424" t="str">
            <v>D-RHES_LTH_CHPWOD</v>
          </cell>
          <cell r="B424" t="str">
            <v>VAR_fout</v>
          </cell>
          <cell r="C424" t="str">
            <v>RHES_LTH_CHPWOD_ON</v>
          </cell>
          <cell r="H424">
            <v>1.1469462657669314E-4</v>
          </cell>
          <cell r="I424">
            <v>1.3236218515997401E-4</v>
          </cell>
          <cell r="J424"/>
        </row>
        <row r="425">
          <cell r="A425" t="str">
            <v>D-RHES_LTH_CHPWOD</v>
          </cell>
          <cell r="B425" t="str">
            <v>VAR_fout</v>
          </cell>
          <cell r="C425" t="str">
            <v>RHSA_LTH</v>
          </cell>
          <cell r="H425">
            <v>1.3202462469214069E-4</v>
          </cell>
          <cell r="I425">
            <v>1.0542094356102013E-4</v>
          </cell>
          <cell r="J425">
            <v>9.8835900979278826E-5</v>
          </cell>
        </row>
        <row r="426">
          <cell r="A426" t="str">
            <v>D-RHES_LTH_CHPWOD</v>
          </cell>
          <cell r="B426" t="str">
            <v>VAR_fin</v>
          </cell>
          <cell r="C426" t="str">
            <v>RHES_LTH_CHPWOD</v>
          </cell>
          <cell r="H426">
            <v>2.4695549468438491E-4</v>
          </cell>
          <cell r="I426">
            <v>2.3809279085668434E-4</v>
          </cell>
          <cell r="J426">
            <v>9.9027844657319171E-5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H427">
            <v>8.5476195260173263E-2</v>
          </cell>
          <cell r="I427">
            <v>5.8705944818997977E-2</v>
          </cell>
          <cell r="J427">
            <v>5.3014547872151964E-2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H428">
            <v>8.5476195260173263E-2</v>
          </cell>
          <cell r="I428">
            <v>5.8705944818997977E-2</v>
          </cell>
          <cell r="J428">
            <v>5.3014547872151964E-2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H429">
            <v>8.5405052295961202E-3</v>
          </cell>
          <cell r="I429">
            <v>3.8772762461832299E-3</v>
          </cell>
          <cell r="J429">
            <v>5.9912852349979203E-3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H430">
            <v>1.241780850736496E-2</v>
          </cell>
          <cell r="I430">
            <v>1.2417781475779301E-2</v>
          </cell>
          <cell r="J430">
            <v>1.24177426200695E-2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H431">
            <v>3.8422438774805503</v>
          </cell>
          <cell r="I431">
            <v>4.8178661636685511</v>
          </cell>
          <cell r="J431">
            <v>4.7868039141358709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H432">
            <v>102.02808295437499</v>
          </cell>
          <cell r="I432">
            <v>123.46590072324599</v>
          </cell>
          <cell r="J432">
            <v>112.422350031224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H433">
            <v>3.8422438774805503</v>
          </cell>
          <cell r="I433">
            <v>4.8178661636685511</v>
          </cell>
          <cell r="J433">
            <v>4.7868039141358709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H434">
            <v>1.8090085630208266</v>
          </cell>
          <cell r="I434">
            <v>2.1891117149511641</v>
          </cell>
          <cell r="J434">
            <v>1.9933040785677991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H435">
            <v>7.7990692061716604E-2</v>
          </cell>
          <cell r="I435">
            <v>0.21232307712788601</v>
          </cell>
          <cell r="J435">
            <v>0.18451979052898401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H436">
            <v>0.29696876449663734</v>
          </cell>
          <cell r="I436">
            <v>0.37383164995853363</v>
          </cell>
          <cell r="J436">
            <v>0.37159939466719871</v>
          </cell>
        </row>
        <row r="437">
          <cell r="A437" t="str">
            <v>RHNS-SHNGABR</v>
          </cell>
          <cell r="B437" t="str">
            <v>VAR_fout</v>
          </cell>
          <cell r="C437" t="str">
            <v>CO2_R</v>
          </cell>
          <cell r="H437">
            <v>3.7389563105983599</v>
          </cell>
          <cell r="I437">
            <v>3.6828792119790301</v>
          </cell>
          <cell r="J437">
            <v>2.2663351995405501</v>
          </cell>
        </row>
        <row r="438">
          <cell r="A438" t="str">
            <v>RHNS-SHNGABR</v>
          </cell>
          <cell r="B438" t="str">
            <v>VAR_fout</v>
          </cell>
          <cell r="C438" t="str">
            <v>RHNS-SHNGA</v>
          </cell>
          <cell r="H438">
            <v>6.3621289115075794E-2</v>
          </cell>
          <cell r="I438">
            <v>6.2667093075426422E-2</v>
          </cell>
          <cell r="J438">
            <v>3.8563480015247294E-2</v>
          </cell>
        </row>
        <row r="439">
          <cell r="A439" t="str">
            <v>RHNS-SHNGABR</v>
          </cell>
          <cell r="B439" t="str">
            <v>VAR_fin</v>
          </cell>
          <cell r="C439" t="str">
            <v>RNGA</v>
          </cell>
          <cell r="H439">
            <v>6.6293551606353876E-2</v>
          </cell>
          <cell r="I439">
            <v>6.5299276808138768E-2</v>
          </cell>
          <cell r="J439">
            <v>4.0183248218804146E-2</v>
          </cell>
        </row>
        <row r="440">
          <cell r="A440" t="str">
            <v>RHNS-SHNGABR</v>
          </cell>
          <cell r="B440" t="str">
            <v>VAR_ncap</v>
          </cell>
          <cell r="C440" t="str">
            <v>-</v>
          </cell>
          <cell r="H440">
            <v>8.2034711983439796E-4</v>
          </cell>
          <cell r="I440">
            <v>3.7467306429070399E-3</v>
          </cell>
          <cell r="J440">
            <v>2.4632114290465198E-8</v>
          </cell>
        </row>
        <row r="441">
          <cell r="A441" t="str">
            <v>RHNS-SHNGABR</v>
          </cell>
          <cell r="B441" t="str">
            <v>VAR_cap</v>
          </cell>
          <cell r="C441" t="str">
            <v>-</v>
          </cell>
          <cell r="H441">
            <v>4.6446539904186346E-3</v>
          </cell>
          <cell r="I441">
            <v>4.5670840867147742E-3</v>
          </cell>
          <cell r="J441">
            <v>3.0660323201050954E-3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RHSA_LTH</v>
          </cell>
          <cell r="H442">
            <v>0.33301989424767314</v>
          </cell>
          <cell r="I442">
            <v>0.13346133287034598</v>
          </cell>
        </row>
        <row r="443">
          <cell r="A443" t="str">
            <v>D-RHNM_LTH_CHPNGA</v>
          </cell>
          <cell r="B443" t="str">
            <v>VAR_fout</v>
          </cell>
          <cell r="C443" t="str">
            <v>LTH</v>
          </cell>
          <cell r="H443">
            <v>6.127519248932408E-5</v>
          </cell>
          <cell r="I443">
            <v>8.0404757361493017E-5</v>
          </cell>
          <cell r="J443"/>
        </row>
        <row r="444">
          <cell r="A444" t="str">
            <v>D-RHNM_LTH_CHPNGA</v>
          </cell>
          <cell r="B444" t="str">
            <v>VAR_fout</v>
          </cell>
          <cell r="C444" t="str">
            <v>RHNM_LTH_CHPNGA_ON</v>
          </cell>
          <cell r="I444">
            <v>3.6050172889711025E-2</v>
          </cell>
        </row>
        <row r="445">
          <cell r="A445" t="str">
            <v>D-RHNM_LTH_CHPNGA</v>
          </cell>
          <cell r="B445" t="str">
            <v>VAR_fin</v>
          </cell>
          <cell r="C445" t="str">
            <v>RHNM_LTH_CHPNGA</v>
          </cell>
          <cell r="H445">
            <v>0.33308116944016247</v>
          </cell>
          <cell r="I445">
            <v>0.16959193227556843</v>
          </cell>
        </row>
        <row r="446">
          <cell r="A446" t="str">
            <v>RHNM-SHELCHP</v>
          </cell>
          <cell r="B446" t="str">
            <v>VAR_fout</v>
          </cell>
          <cell r="C446" t="str">
            <v>RHNM-SHAELCH</v>
          </cell>
          <cell r="H446">
            <v>2.7159583941328784</v>
          </cell>
          <cell r="I446">
            <v>3.1842972319947243</v>
          </cell>
          <cell r="J446">
            <v>3.6692364467361931</v>
          </cell>
        </row>
        <row r="447">
          <cell r="A447" t="str">
            <v>RHNM-SHELCHP</v>
          </cell>
          <cell r="B447" t="str">
            <v>VAR_fin</v>
          </cell>
          <cell r="C447" t="str">
            <v>RHNM_ELC</v>
          </cell>
          <cell r="H447">
            <v>0.70490594449805932</v>
          </cell>
          <cell r="I447">
            <v>0.80348281024343726</v>
          </cell>
          <cell r="J447">
            <v>0.88181865541845683</v>
          </cell>
        </row>
        <row r="448">
          <cell r="A448" t="str">
            <v>RHNM-SHELCHP</v>
          </cell>
          <cell r="B448" t="str">
            <v>VAR_fin</v>
          </cell>
          <cell r="C448" t="str">
            <v>RHNMELCHPC</v>
          </cell>
          <cell r="H448">
            <v>2.7159583941328784</v>
          </cell>
          <cell r="I448">
            <v>3.1842972319947243</v>
          </cell>
          <cell r="J448">
            <v>3.6692364467361931</v>
          </cell>
        </row>
        <row r="449">
          <cell r="A449" t="str">
            <v>RHNM-SHELCHP</v>
          </cell>
          <cell r="B449" t="str">
            <v>VAR_ncap</v>
          </cell>
          <cell r="C449" t="str">
            <v>-</v>
          </cell>
          <cell r="H449">
            <v>8.7150108798261502E-2</v>
          </cell>
          <cell r="I449">
            <v>0.112454621485443</v>
          </cell>
          <cell r="J449">
            <v>0.16632835036177299</v>
          </cell>
        </row>
        <row r="450">
          <cell r="A450" t="str">
            <v>RHNM-SHELCHP</v>
          </cell>
          <cell r="B450" t="str">
            <v>VAR_cap</v>
          </cell>
          <cell r="C450" t="str">
            <v>-</v>
          </cell>
          <cell r="H450">
            <v>0.21081469267130115</v>
          </cell>
          <cell r="I450">
            <v>0.24716499023242999</v>
          </cell>
          <cell r="J450">
            <v>0.2848044616797788</v>
          </cell>
        </row>
        <row r="451">
          <cell r="A451" t="str">
            <v>D-IH2R</v>
          </cell>
          <cell r="B451" t="str">
            <v>VAR_fout</v>
          </cell>
          <cell r="C451" t="str">
            <v>IH2</v>
          </cell>
          <cell r="H451">
            <v>5.3955100264920182</v>
          </cell>
          <cell r="I451">
            <v>6.7416446009338946</v>
          </cell>
          <cell r="J451">
            <v>8.1769804044846701</v>
          </cell>
        </row>
        <row r="452">
          <cell r="A452" t="str">
            <v>D-IH2R</v>
          </cell>
          <cell r="B452" t="str">
            <v>VAR_fin</v>
          </cell>
          <cell r="C452" t="str">
            <v>H2</v>
          </cell>
          <cell r="H452">
            <v>5.3955100264920182</v>
          </cell>
          <cell r="I452">
            <v>6.7416446009338946</v>
          </cell>
          <cell r="J452">
            <v>8.1769804044846701</v>
          </cell>
        </row>
        <row r="453">
          <cell r="A453" t="str">
            <v>D-IH2R</v>
          </cell>
          <cell r="B453" t="str">
            <v>VAR_ncap</v>
          </cell>
          <cell r="C453" t="str">
            <v>-</v>
          </cell>
          <cell r="H453">
            <v>0.19009259406277801</v>
          </cell>
          <cell r="I453">
            <v>0.20983756864539499</v>
          </cell>
          <cell r="J453">
            <v>0.21622660645033701</v>
          </cell>
        </row>
        <row r="454">
          <cell r="A454" t="str">
            <v>D-IH2R</v>
          </cell>
          <cell r="B454" t="str">
            <v>VAR_cap</v>
          </cell>
          <cell r="C454" t="str">
            <v>-</v>
          </cell>
          <cell r="H454">
            <v>0.190108862661998</v>
          </cell>
          <cell r="I454">
            <v>0.24350713450347999</v>
          </cell>
          <cell r="J454">
            <v>0.28810043207656</v>
          </cell>
        </row>
        <row r="455">
          <cell r="A455" t="str">
            <v>RHEM-SHSTG-ELC</v>
          </cell>
          <cell r="B455" t="str">
            <v>VAR_fout</v>
          </cell>
          <cell r="C455" t="str">
            <v>RHEM-SHAELCB</v>
          </cell>
          <cell r="H455">
            <v>4.2778083544696909E-4</v>
          </cell>
          <cell r="I455">
            <v>4.4784563325683016E-4</v>
          </cell>
          <cell r="J455">
            <v>4.4298382902774726E-4</v>
          </cell>
        </row>
        <row r="456">
          <cell r="A456" t="str">
            <v>RHEM-SHSTG-ELC</v>
          </cell>
          <cell r="B456" t="str">
            <v>VAR_fout</v>
          </cell>
          <cell r="C456" t="str">
            <v>AUX_RHEM-SHSTG-ELC_OUT</v>
          </cell>
          <cell r="H456">
            <v>4.2820861628241596E-4</v>
          </cell>
          <cell r="I456">
            <v>4.4829347889008709E-4</v>
          </cell>
          <cell r="J456">
            <v>4.4342681285677518E-4</v>
          </cell>
        </row>
        <row r="457">
          <cell r="A457" t="str">
            <v>RHEM-SHSTG-ELC</v>
          </cell>
          <cell r="B457" t="str">
            <v>VAR_fin</v>
          </cell>
          <cell r="C457" t="str">
            <v>RHEM-SHAELCB</v>
          </cell>
          <cell r="H457">
            <v>4.2779676483154389E-4</v>
          </cell>
          <cell r="I457">
            <v>4.4787593615702801E-4</v>
          </cell>
          <cell r="J457">
            <v>4.4302380144625232E-4</v>
          </cell>
        </row>
        <row r="458">
          <cell r="A458" t="str">
            <v>RHEM-SHSTG-ELC</v>
          </cell>
          <cell r="B458" t="str">
            <v>VAR_ncap</v>
          </cell>
          <cell r="C458" t="str">
            <v>-</v>
          </cell>
          <cell r="H458">
            <v>5.9733457711776103E-6</v>
          </cell>
          <cell r="I458">
            <v>5.7342828540614502E-5</v>
          </cell>
          <cell r="J458">
            <v>1.43683524750949E-5</v>
          </cell>
        </row>
        <row r="459">
          <cell r="A459" t="str">
            <v>RHEM-SHSTG-ELC</v>
          </cell>
          <cell r="B459" t="str">
            <v>VAR_cap</v>
          </cell>
          <cell r="C459" t="str">
            <v>-</v>
          </cell>
          <cell r="H459">
            <v>9.0204729063899508E-5</v>
          </cell>
          <cell r="I459">
            <v>6.2402652142052494E-5</v>
          </cell>
          <cell r="J459">
            <v>5.5512944185581675E-5</v>
          </cell>
        </row>
        <row r="460">
          <cell r="A460" t="str">
            <v>RHNM-SHLTHCHPWOD</v>
          </cell>
          <cell r="B460" t="str">
            <v>VAR_ncap</v>
          </cell>
          <cell r="C460" t="str">
            <v>-</v>
          </cell>
          <cell r="H460">
            <v>1.2063861555451801E-3</v>
          </cell>
          <cell r="I460">
            <v>2.8823852098834699E-3</v>
          </cell>
          <cell r="J460">
            <v>1.79045684478847E-3</v>
          </cell>
        </row>
        <row r="461">
          <cell r="A461" t="str">
            <v>RHNM-SHLTHCHPWOD</v>
          </cell>
          <cell r="B461" t="str">
            <v>VAR_cap</v>
          </cell>
          <cell r="C461" t="str">
            <v>-</v>
          </cell>
          <cell r="H461">
            <v>1.2288947623862879E-3</v>
          </cell>
          <cell r="I461">
            <v>3.73364104662265E-3</v>
          </cell>
          <cell r="J461">
            <v>3.1329987195739895E-3</v>
          </cell>
        </row>
        <row r="462">
          <cell r="A462" t="str">
            <v>ITOT-SWHDEM</v>
          </cell>
          <cell r="B462" t="str">
            <v>VAR_fout</v>
          </cell>
          <cell r="C462" t="str">
            <v>ITOT-SWHD</v>
          </cell>
          <cell r="H462">
            <v>77.895481317838815</v>
          </cell>
          <cell r="I462">
            <v>78.488468925409038</v>
          </cell>
          <cell r="J462">
            <v>79.33658967767559</v>
          </cell>
        </row>
        <row r="463">
          <cell r="A463" t="str">
            <v>ITOT-SWHDEM</v>
          </cell>
          <cell r="B463" t="str">
            <v>VAR_fin</v>
          </cell>
          <cell r="C463" t="str">
            <v>ITOT-SWHNGAH</v>
          </cell>
          <cell r="H463">
            <v>5.4344685332899921E-4</v>
          </cell>
          <cell r="I463">
            <v>1.0703551741135308E-4</v>
          </cell>
          <cell r="J463">
            <v>2.5113638143408397E-4</v>
          </cell>
        </row>
        <row r="464">
          <cell r="A464" t="str">
            <v>ITOT-SWHDEM</v>
          </cell>
          <cell r="B464" t="str">
            <v>VAR_fin</v>
          </cell>
          <cell r="C464" t="str">
            <v>ITOT-SWH</v>
          </cell>
          <cell r="H464">
            <v>51.977075962908728</v>
          </cell>
          <cell r="I464">
            <v>51.127372854145314</v>
          </cell>
          <cell r="J464">
            <v>49.112289336517684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ITOT-SWHELCH</v>
          </cell>
          <cell r="H465">
            <v>6.1815091247217175</v>
          </cell>
          <cell r="I465">
            <v>6.1787808474069186</v>
          </cell>
          <cell r="J465">
            <v>8.8852713909050749</v>
          </cell>
        </row>
        <row r="466">
          <cell r="A466" t="str">
            <v>ITOT-SWHDEM</v>
          </cell>
          <cell r="B466" t="str">
            <v>VAR_fin</v>
          </cell>
          <cell r="C466" t="str">
            <v>ITOT-SWHC</v>
          </cell>
          <cell r="H466">
            <v>9.0164714017289018</v>
          </cell>
          <cell r="I466">
            <v>10.536215191487402</v>
          </cell>
          <cell r="J466">
            <v>10.607085568346244</v>
          </cell>
        </row>
        <row r="467">
          <cell r="A467" t="str">
            <v>ITOT-SWHDEM</v>
          </cell>
          <cell r="B467" t="str">
            <v>VAR_fin</v>
          </cell>
          <cell r="C467" t="str">
            <v>ITOT-SWHELC</v>
          </cell>
          <cell r="H467">
            <v>10.634414105391157</v>
          </cell>
          <cell r="I467">
            <v>10.587302835279017</v>
          </cell>
          <cell r="J467">
            <v>10.678687322902567</v>
          </cell>
        </row>
        <row r="468">
          <cell r="A468" t="str">
            <v>ITOT-SWHDEM</v>
          </cell>
          <cell r="B468" t="str">
            <v>VAR_fin</v>
          </cell>
          <cell r="C468" t="str">
            <v>ITOT-SWHSOL</v>
          </cell>
          <cell r="H468">
            <v>8.5472913979755011E-2</v>
          </cell>
          <cell r="I468">
            <v>5.8697401856333951E-2</v>
          </cell>
          <cell r="J468">
            <v>5.3011175210994924E-2</v>
          </cell>
        </row>
        <row r="469">
          <cell r="A469" t="str">
            <v>D-RHNS_NKEV_GAS_ELC_CHP</v>
          </cell>
          <cell r="B469" t="str">
            <v>VAR_fout</v>
          </cell>
          <cell r="C469" t="str">
            <v>RHNS_ELC</v>
          </cell>
          <cell r="H469">
            <v>1.6801458097672934E-3</v>
          </cell>
          <cell r="I469">
            <v>8.7174365358222167E-4</v>
          </cell>
        </row>
        <row r="470">
          <cell r="A470" t="str">
            <v>D-RHNS_NKEV_GAS_ELC_CHP</v>
          </cell>
          <cell r="B470" t="str">
            <v>VAR_fout</v>
          </cell>
          <cell r="C470" t="str">
            <v>ELC5</v>
          </cell>
          <cell r="H470">
            <v>1.2501333319836348E-4</v>
          </cell>
          <cell r="I470">
            <v>6.3466167196461989E-5</v>
          </cell>
        </row>
        <row r="471">
          <cell r="A471" t="str">
            <v>D-RHNS_NKEV_GAS_ELC_CHP</v>
          </cell>
          <cell r="B471" t="str">
            <v>VAR_fin</v>
          </cell>
          <cell r="C471" t="str">
            <v>RHNS_NKEV_GAS_ELC_CHP</v>
          </cell>
          <cell r="H471">
            <v>1.8048489681350953E-3</v>
          </cell>
          <cell r="I471">
            <v>9.3538877546248253E-4</v>
          </cell>
        </row>
        <row r="472">
          <cell r="A472" t="str">
            <v>RHNM-SHSTG-NGAHP</v>
          </cell>
          <cell r="B472" t="str">
            <v>VAR_fout</v>
          </cell>
          <cell r="C472" t="str">
            <v>RHNM-SHANGAH</v>
          </cell>
          <cell r="H472">
            <v>6.4232525427845508E-2</v>
          </cell>
          <cell r="I472">
            <v>8.8045057499863633E-2</v>
          </cell>
          <cell r="J472">
            <v>0.12451385664423845</v>
          </cell>
        </row>
        <row r="473">
          <cell r="A473" t="str">
            <v>RHNM-SHSTG-NGAHP</v>
          </cell>
          <cell r="B473" t="str">
            <v>VAR_fout</v>
          </cell>
          <cell r="C473" t="str">
            <v>AUX_RHNM-SHSTG-NGAHP_OUT</v>
          </cell>
          <cell r="H473">
            <v>6.4296757953273345E-2</v>
          </cell>
          <cell r="I473">
            <v>8.8133102557363466E-2</v>
          </cell>
          <cell r="J473">
            <v>0.12463837050088264</v>
          </cell>
        </row>
        <row r="474">
          <cell r="A474" t="str">
            <v>RHNM-SHSTG-NGAHP</v>
          </cell>
          <cell r="B474" t="str">
            <v>VAR_fin</v>
          </cell>
          <cell r="C474" t="str">
            <v>RHNM-SHANGAH</v>
          </cell>
          <cell r="H474">
            <v>6.4233536658472964E-2</v>
          </cell>
          <cell r="I474">
            <v>8.8045572160991195E-2</v>
          </cell>
          <cell r="J474">
            <v>0.12451436687262264</v>
          </cell>
        </row>
        <row r="475">
          <cell r="A475" t="str">
            <v>RHNM-SHSTG-NGAHP</v>
          </cell>
          <cell r="B475" t="str">
            <v>VAR_ncap</v>
          </cell>
          <cell r="C475" t="str">
            <v>-</v>
          </cell>
          <cell r="H475">
            <v>1.00788804696671E-2</v>
          </cell>
          <cell r="I475">
            <v>1.03568559885767E-2</v>
          </cell>
          <cell r="J475">
            <v>1.4968467051938101E-2</v>
          </cell>
        </row>
        <row r="476">
          <cell r="A476" t="str">
            <v>RHNM-SHSTG-NGAHP</v>
          </cell>
          <cell r="B476" t="str">
            <v>VAR_cap</v>
          </cell>
          <cell r="C476" t="str">
            <v>-</v>
          </cell>
          <cell r="H476">
            <v>2.0879237503451688E-2</v>
          </cell>
          <cell r="I476">
            <v>2.5331168543392981E-2</v>
          </cell>
          <cell r="J476">
            <v>2.6742804613098772E-2</v>
          </cell>
        </row>
        <row r="477">
          <cell r="A477" t="str">
            <v>D-IBIO</v>
          </cell>
          <cell r="B477" t="str">
            <v>VAR_fout</v>
          </cell>
          <cell r="C477" t="str">
            <v>IBIO</v>
          </cell>
          <cell r="H477">
            <v>9.5437524765059969</v>
          </cell>
          <cell r="I477">
            <v>11.869995343310364</v>
          </cell>
          <cell r="J477">
            <v>12.063807096787061</v>
          </cell>
        </row>
        <row r="478">
          <cell r="A478" t="str">
            <v>D-IBIO</v>
          </cell>
          <cell r="B478" t="str">
            <v>VAR_fin</v>
          </cell>
          <cell r="C478" t="str">
            <v>BIO</v>
          </cell>
          <cell r="H478">
            <v>9.5437524765059969</v>
          </cell>
          <cell r="I478">
            <v>11.869995343310364</v>
          </cell>
          <cell r="J478">
            <v>12.063807096787061</v>
          </cell>
        </row>
        <row r="479">
          <cell r="A479" t="str">
            <v>D-RHES_KEV_WOD_ELC_CHP</v>
          </cell>
          <cell r="B479" t="str">
            <v>VAR_fout</v>
          </cell>
          <cell r="C479" t="str">
            <v>RHES_ELC</v>
          </cell>
          <cell r="H479">
            <v>5.8568335101845855E-5</v>
          </cell>
          <cell r="I479">
            <v>6.0924274870465698E-5</v>
          </cell>
          <cell r="J479">
            <v>2.6812034784865835E-5</v>
          </cell>
        </row>
        <row r="480">
          <cell r="A480" t="str">
            <v>D-RHES_KEV_WOD_ELC_CHP</v>
          </cell>
          <cell r="B480" t="str">
            <v>VAR_fout</v>
          </cell>
          <cell r="C480" t="str">
            <v>ELC5</v>
          </cell>
          <cell r="H480">
            <v>4.1328549830279852E-5</v>
          </cell>
          <cell r="I480">
            <v>3.7997617227400472E-5</v>
          </cell>
          <cell r="J480">
            <v>1.7126350068060252E-5</v>
          </cell>
        </row>
        <row r="481">
          <cell r="A481" t="str">
            <v>D-RHES_KEV_WOD_ELC_CHP</v>
          </cell>
          <cell r="B481" t="str">
            <v>VAR_fin</v>
          </cell>
          <cell r="C481" t="str">
            <v>RHES_KEV_WOD_ELC_CHP</v>
          </cell>
          <cell r="H481">
            <v>9.9610729780591213E-5</v>
          </cell>
          <cell r="I481">
            <v>9.8713684073371992E-5</v>
          </cell>
          <cell r="J481">
            <v>4.3743387162075868E-5</v>
          </cell>
        </row>
        <row r="482">
          <cell r="A482" t="str">
            <v>RHNS-SHLFOBR</v>
          </cell>
          <cell r="B482" t="str">
            <v>VAR_fout</v>
          </cell>
          <cell r="C482" t="str">
            <v>CO2_R</v>
          </cell>
          <cell r="H482">
            <v>2.0174882367640699</v>
          </cell>
          <cell r="I482">
            <v>1.7234053193507</v>
          </cell>
        </row>
        <row r="483">
          <cell r="A483" t="str">
            <v>RHNS-SHLFOBR</v>
          </cell>
          <cell r="B483" t="str">
            <v>VAR_fout</v>
          </cell>
          <cell r="C483" t="str">
            <v>RHNS-SHLFO</v>
          </cell>
          <cell r="H483">
            <v>2.5990832591279139E-2</v>
          </cell>
          <cell r="I483">
            <v>2.2202230638037786E-2</v>
          </cell>
        </row>
        <row r="484">
          <cell r="A484" t="str">
            <v>RHNS-SHLFOBR</v>
          </cell>
          <cell r="B484" t="str">
            <v>VAR_fin</v>
          </cell>
          <cell r="C484" t="str">
            <v>RLFO</v>
          </cell>
          <cell r="H484">
            <v>2.7374331570747219E-2</v>
          </cell>
          <cell r="I484">
            <v>2.3384061320905022E-2</v>
          </cell>
        </row>
        <row r="485">
          <cell r="A485" t="str">
            <v>RHNS-SHLFOBR</v>
          </cell>
          <cell r="B485" t="str">
            <v>VAR_ncap</v>
          </cell>
          <cell r="C485" t="str">
            <v>-</v>
          </cell>
        </row>
        <row r="486">
          <cell r="A486" t="str">
            <v>RHNS-SHLFOBR</v>
          </cell>
          <cell r="B486" t="str">
            <v>VAR_cap</v>
          </cell>
          <cell r="C486" t="str">
            <v>-</v>
          </cell>
          <cell r="H486">
            <v>9.1322593638845755E-3</v>
          </cell>
          <cell r="I486">
            <v>1.61750409033917E-3</v>
          </cell>
        </row>
        <row r="487">
          <cell r="A487" t="str">
            <v>D-SNGA</v>
          </cell>
          <cell r="B487" t="str">
            <v>VAR_fout</v>
          </cell>
          <cell r="C487" t="str">
            <v>CO2</v>
          </cell>
          <cell r="H487">
            <v>805.42056662103903</v>
          </cell>
          <cell r="I487">
            <v>660.98399220357703</v>
          </cell>
          <cell r="J487">
            <v>612.73164214042902</v>
          </cell>
        </row>
        <row r="488">
          <cell r="A488" t="str">
            <v>D-SNGA</v>
          </cell>
          <cell r="B488" t="str">
            <v>VAR_fout</v>
          </cell>
          <cell r="C488" t="str">
            <v>SNGA</v>
          </cell>
          <cell r="H488">
            <v>14.235069431857001</v>
          </cell>
          <cell r="I488">
            <v>11.834649319155375</v>
          </cell>
          <cell r="J488">
            <v>10.829372855685726</v>
          </cell>
        </row>
        <row r="489">
          <cell r="A489" t="str">
            <v>D-SNGA</v>
          </cell>
          <cell r="B489" t="str">
            <v>VAR_fout</v>
          </cell>
          <cell r="C489" t="str">
            <v>RSH2</v>
          </cell>
          <cell r="H489">
            <v>2.8626651256578899E-4</v>
          </cell>
          <cell r="I489">
            <v>2.8161637339671362E-3</v>
          </cell>
          <cell r="J489">
            <v>2.6375878834334808E-2</v>
          </cell>
        </row>
        <row r="490">
          <cell r="A490" t="str">
            <v>D-SNGA</v>
          </cell>
          <cell r="B490" t="str">
            <v>VAR_fin</v>
          </cell>
          <cell r="C490" t="str">
            <v>NGA</v>
          </cell>
          <cell r="H490">
            <v>14.280506500373034</v>
          </cell>
          <cell r="I490">
            <v>11.719574329850643</v>
          </cell>
          <cell r="J490">
            <v>10.86403620816365</v>
          </cell>
        </row>
        <row r="491">
          <cell r="A491" t="str">
            <v>D-SNGA</v>
          </cell>
          <cell r="B491" t="str">
            <v>VAR_fin</v>
          </cell>
          <cell r="C491" t="str">
            <v>BNGA</v>
          </cell>
          <cell r="H491">
            <v>4.0035090928155473E-5</v>
          </cell>
          <cell r="I491">
            <v>0.15289576544683636</v>
          </cell>
          <cell r="J491">
            <v>2.2259089971077739E-5</v>
          </cell>
        </row>
        <row r="492">
          <cell r="A492" t="str">
            <v>D-SNGA</v>
          </cell>
          <cell r="B492" t="str">
            <v>VAR_fin</v>
          </cell>
          <cell r="C492" t="str">
            <v>H2</v>
          </cell>
          <cell r="H492">
            <v>2.8625191916092745E-4</v>
          </cell>
          <cell r="I492">
            <v>2.8161370131098476E-3</v>
          </cell>
          <cell r="J492">
            <v>2.6375768263636034E-2</v>
          </cell>
        </row>
        <row r="493">
          <cell r="A493" t="str">
            <v>D-SNGA</v>
          </cell>
          <cell r="B493" t="str">
            <v>VAR_ncap</v>
          </cell>
          <cell r="C493" t="str">
            <v>-</v>
          </cell>
          <cell r="H493">
            <v>1.75716152883275E-8</v>
          </cell>
          <cell r="I493">
            <v>2.2920069490555801E-8</v>
          </cell>
          <cell r="J493">
            <v>3.8958301930983597E-8</v>
          </cell>
        </row>
        <row r="494">
          <cell r="A494" t="str">
            <v>D-SNGA</v>
          </cell>
          <cell r="B494" t="str">
            <v>VAR_cap</v>
          </cell>
          <cell r="C494" t="str">
            <v>-</v>
          </cell>
          <cell r="H494">
            <v>2.2350522540733224</v>
          </cell>
          <cell r="I494">
            <v>2.2350522769933918</v>
          </cell>
          <cell r="J494">
            <v>1.1208906168154136</v>
          </cell>
        </row>
        <row r="495">
          <cell r="A495" t="str">
            <v>D-IPLT</v>
          </cell>
          <cell r="B495" t="str">
            <v>VAR_fout</v>
          </cell>
          <cell r="C495" t="str">
            <v>IPLT</v>
          </cell>
          <cell r="H495">
            <v>4.1712411403090508</v>
          </cell>
          <cell r="I495">
            <v>4.1595897999968292</v>
          </cell>
          <cell r="J495">
            <v>4.1364813211443039</v>
          </cell>
        </row>
        <row r="496">
          <cell r="A496" t="str">
            <v>D-IPLT</v>
          </cell>
          <cell r="B496" t="str">
            <v>VAR_fin</v>
          </cell>
          <cell r="C496" t="str">
            <v>PLT</v>
          </cell>
          <cell r="H496">
            <v>4.1712411403090508</v>
          </cell>
          <cell r="I496">
            <v>4.1595897999968292</v>
          </cell>
          <cell r="J496">
            <v>4.1364813211443039</v>
          </cell>
        </row>
        <row r="497">
          <cell r="A497" t="str">
            <v>ITOT-SWHWODBR</v>
          </cell>
          <cell r="B497" t="str">
            <v>VAR_fout</v>
          </cell>
          <cell r="C497" t="str">
            <v>ITOT-SWH</v>
          </cell>
          <cell r="H497">
            <v>3.7113710052033206</v>
          </cell>
          <cell r="I497">
            <v>3.1869920766631346</v>
          </cell>
          <cell r="J497">
            <v>6.0715473051355939</v>
          </cell>
        </row>
        <row r="498">
          <cell r="A498" t="str">
            <v>ITOT-SWHWODBR</v>
          </cell>
          <cell r="B498" t="str">
            <v>VAR_fin</v>
          </cell>
          <cell r="C498" t="str">
            <v>IWOD</v>
          </cell>
          <cell r="H498">
            <v>6.2375983280728065</v>
          </cell>
          <cell r="I498">
            <v>5.3413275027873688</v>
          </cell>
          <cell r="J498">
            <v>10.11924550855932</v>
          </cell>
        </row>
        <row r="499">
          <cell r="A499" t="str">
            <v>ITOT-SWHWODBR</v>
          </cell>
          <cell r="B499" t="str">
            <v>VAR_fin</v>
          </cell>
          <cell r="C499" t="str">
            <v>ITOTWODBRC</v>
          </cell>
          <cell r="H499">
            <v>3.7113710052033206</v>
          </cell>
          <cell r="I499">
            <v>3.1869920766631346</v>
          </cell>
          <cell r="J499">
            <v>6.0715473051355939</v>
          </cell>
        </row>
        <row r="500">
          <cell r="A500" t="str">
            <v>ITOT-SWHWODBR</v>
          </cell>
          <cell r="B500" t="str">
            <v>VAR_ncap</v>
          </cell>
          <cell r="C500" t="str">
            <v>-</v>
          </cell>
          <cell r="H500">
            <v>0.111209646412157</v>
          </cell>
          <cell r="I500">
            <v>7.0916644047445396E-2</v>
          </cell>
          <cell r="J500">
            <v>0.270310895792779</v>
          </cell>
        </row>
        <row r="501">
          <cell r="A501" t="str">
            <v>ITOT-SWHWODBR</v>
          </cell>
          <cell r="B501" t="str">
            <v>VAR_cap</v>
          </cell>
          <cell r="C501" t="str">
            <v>-</v>
          </cell>
          <cell r="H501">
            <v>0.212754182733076</v>
          </cell>
          <cell r="I501">
            <v>0.18212617824533661</v>
          </cell>
          <cell r="J501">
            <v>0.3688179985850279</v>
          </cell>
        </row>
        <row r="502">
          <cell r="A502" t="str">
            <v>D-ITOT_KEV_WOD_ELC_CHP</v>
          </cell>
          <cell r="B502" t="str">
            <v>VAR_fout</v>
          </cell>
          <cell r="C502" t="str">
            <v>ITOT_ELC</v>
          </cell>
          <cell r="H502">
            <v>2.6233836501712333</v>
          </cell>
          <cell r="I502">
            <v>3.1292520352580753</v>
          </cell>
          <cell r="J502">
            <v>4.1294235488678304</v>
          </cell>
        </row>
        <row r="503">
          <cell r="A503" t="str">
            <v>D-ITOT_KEV_WOD_ELC_CHP</v>
          </cell>
          <cell r="B503" t="str">
            <v>VAR_fout</v>
          </cell>
          <cell r="C503" t="str">
            <v>ELC5</v>
          </cell>
          <cell r="H503">
            <v>3.6325870622417895E-4</v>
          </cell>
          <cell r="I503">
            <v>0.11850177739071467</v>
          </cell>
          <cell r="J503">
            <v>8.7883140993316594E-2</v>
          </cell>
        </row>
        <row r="504">
          <cell r="A504" t="str">
            <v>D-ITOT_KEV_WOD_ELC_CHP</v>
          </cell>
          <cell r="B504" t="str">
            <v>VAR_fin</v>
          </cell>
          <cell r="C504" t="str">
            <v>ITOT_KEV_WOD_ELC_CHP</v>
          </cell>
          <cell r="H504">
            <v>2.6237465060469987</v>
          </cell>
          <cell r="I504">
            <v>3.2477538126487921</v>
          </cell>
          <cell r="J504">
            <v>4.217306689861144</v>
          </cell>
        </row>
        <row r="505">
          <cell r="A505" t="str">
            <v>RHEM-SHSTG-SOL</v>
          </cell>
          <cell r="B505" t="str">
            <v>VAR_fout</v>
          </cell>
          <cell r="C505" t="str">
            <v>RHEM-SHASOL</v>
          </cell>
          <cell r="H505">
            <v>8.3748377809552046E-3</v>
          </cell>
          <cell r="I505">
            <v>3.3663615288150469E-3</v>
          </cell>
          <cell r="J505">
            <v>3.7177138037659692E-3</v>
          </cell>
        </row>
        <row r="506">
          <cell r="A506" t="str">
            <v>RHEM-SHSTG-SOL</v>
          </cell>
          <cell r="B506" t="str">
            <v>VAR_fout</v>
          </cell>
          <cell r="C506" t="str">
            <v>AUX_RHEM-SHSTG-SOL_OUT</v>
          </cell>
          <cell r="H506">
            <v>8.3832126187361536E-3</v>
          </cell>
          <cell r="I506">
            <v>3.369727890343858E-3</v>
          </cell>
          <cell r="J506">
            <v>3.7214315175697365E-3</v>
          </cell>
        </row>
        <row r="507">
          <cell r="A507" t="str">
            <v>RHEM-SHSTG-SOL</v>
          </cell>
          <cell r="B507" t="str">
            <v>VAR_fin</v>
          </cell>
          <cell r="C507" t="str">
            <v>RHEM-SHASOL</v>
          </cell>
          <cell r="H507">
            <v>8.3749575178913224E-3</v>
          </cell>
          <cell r="I507">
            <v>3.3665016275404888E-3</v>
          </cell>
          <cell r="J507">
            <v>3.717911365323972E-3</v>
          </cell>
        </row>
        <row r="508">
          <cell r="A508" t="str">
            <v>RHEM-SHSTG-SOL</v>
          </cell>
          <cell r="B508" t="str">
            <v>VAR_ncap</v>
          </cell>
          <cell r="C508" t="str">
            <v>-</v>
          </cell>
          <cell r="H508">
            <v>3.29918930865835E-4</v>
          </cell>
          <cell r="I508">
            <v>1.85890766668338E-4</v>
          </cell>
          <cell r="J508">
            <v>2.5472484153450198E-4</v>
          </cell>
        </row>
        <row r="509">
          <cell r="A509" t="str">
            <v>RHEM-SHSTG-SOL</v>
          </cell>
          <cell r="B509" t="str">
            <v>VAR_cap</v>
          </cell>
          <cell r="C509" t="str">
            <v>-</v>
          </cell>
          <cell r="H509">
            <v>4.7070726930385802E-3</v>
          </cell>
          <cell r="I509">
            <v>5.1582453986101604E-4</v>
          </cell>
          <cell r="J509">
            <v>5.2918594581785302E-4</v>
          </cell>
        </row>
        <row r="510">
          <cell r="A510" t="str">
            <v>ITOT-SWHCONBR10</v>
          </cell>
          <cell r="B510" t="str">
            <v>VAR_fout</v>
          </cell>
          <cell r="C510" t="str">
            <v>ITOT-ELS</v>
          </cell>
          <cell r="J510">
            <v>2.6965913839465694E-6</v>
          </cell>
        </row>
        <row r="511">
          <cell r="A511" t="str">
            <v>ITOT-SWHCONBR10</v>
          </cell>
          <cell r="B511" t="str">
            <v>VAR_fout</v>
          </cell>
          <cell r="C511" t="str">
            <v>ITOT-SWHC</v>
          </cell>
          <cell r="J511">
            <v>2.2470524560086808E-5</v>
          </cell>
        </row>
        <row r="512">
          <cell r="A512" t="str">
            <v>ITOT-SWHCONBR10</v>
          </cell>
          <cell r="B512" t="str">
            <v>VAR_fin</v>
          </cell>
          <cell r="C512" t="str">
            <v>CON</v>
          </cell>
          <cell r="J512">
            <v>2.6130668284755593E-5</v>
          </cell>
        </row>
        <row r="513">
          <cell r="A513" t="str">
            <v>ITOT-SWHCONBR10</v>
          </cell>
          <cell r="B513" t="str">
            <v>VAR_ncap</v>
          </cell>
          <cell r="C513" t="str">
            <v>-</v>
          </cell>
          <cell r="J513">
            <v>1.3815524592411899E-6</v>
          </cell>
        </row>
        <row r="514">
          <cell r="A514" t="str">
            <v>ITOT-SWHCONBR10</v>
          </cell>
          <cell r="B514" t="str">
            <v>VAR_cap</v>
          </cell>
          <cell r="C514" t="str">
            <v>-</v>
          </cell>
          <cell r="J514">
            <v>1.3815524592411899E-6</v>
          </cell>
        </row>
        <row r="515">
          <cell r="A515" t="str">
            <v>SCOM-SHSTG</v>
          </cell>
          <cell r="B515" t="str">
            <v>VAR_fout</v>
          </cell>
          <cell r="C515" t="str">
            <v>AUX_SCOM-SHSTG_OUT</v>
          </cell>
          <cell r="H515">
            <v>0.9195109987856892</v>
          </cell>
          <cell r="I515">
            <v>1.2034670585384235</v>
          </cell>
          <cell r="J515">
            <v>1.334954117719598</v>
          </cell>
        </row>
        <row r="516">
          <cell r="A516" t="str">
            <v>SCOM-SHSTG</v>
          </cell>
          <cell r="B516" t="str">
            <v>VAR_fout</v>
          </cell>
          <cell r="C516" t="str">
            <v>SCOM-SHD</v>
          </cell>
          <cell r="H516">
            <v>0.92053381413472712</v>
          </cell>
          <cell r="I516">
            <v>1.2034670585384211</v>
          </cell>
          <cell r="J516">
            <v>1.3349541177195978</v>
          </cell>
        </row>
        <row r="517">
          <cell r="A517" t="str">
            <v>SCOM-SHSTG</v>
          </cell>
          <cell r="B517" t="str">
            <v>VAR_fin</v>
          </cell>
          <cell r="C517" t="str">
            <v>AUX_SCOM-SHSTG_IN</v>
          </cell>
          <cell r="H517">
            <v>1.023089264792111</v>
          </cell>
          <cell r="I517">
            <v>1.2943618336792662</v>
          </cell>
          <cell r="J517">
            <v>1.3487313940386487</v>
          </cell>
        </row>
        <row r="518">
          <cell r="A518" t="str">
            <v>SCOM-SHSTG</v>
          </cell>
          <cell r="B518" t="str">
            <v>VAR_fin</v>
          </cell>
          <cell r="C518" t="str">
            <v>SCOM-SHD</v>
          </cell>
          <cell r="H518">
            <v>1.023089264792111</v>
          </cell>
          <cell r="I518">
            <v>1.2943618336792662</v>
          </cell>
          <cell r="J518">
            <v>1.3487313940386487</v>
          </cell>
        </row>
        <row r="519">
          <cell r="A519" t="str">
            <v>SCOM-SHSTG</v>
          </cell>
          <cell r="B519" t="str">
            <v>VAR_ncap</v>
          </cell>
          <cell r="C519" t="str">
            <v>-</v>
          </cell>
          <cell r="H519">
            <v>0.283753652106849</v>
          </cell>
          <cell r="I519">
            <v>1.89144186976067E-2</v>
          </cell>
          <cell r="J519">
            <v>3.2884877620129101E-2</v>
          </cell>
        </row>
        <row r="520">
          <cell r="A520" t="str">
            <v>SCOM-SHSTG</v>
          </cell>
          <cell r="B520" t="str">
            <v>VAR_cap</v>
          </cell>
          <cell r="C520" t="str">
            <v>-</v>
          </cell>
          <cell r="H520">
            <v>0.28381278439794633</v>
          </cell>
          <cell r="I520">
            <v>0.30268908831819613</v>
          </cell>
          <cell r="J520">
            <v>0.27791101668768292</v>
          </cell>
        </row>
        <row r="521">
          <cell r="A521" t="str">
            <v>D-ITOT_KEV_HFC_ELC_CHP</v>
          </cell>
          <cell r="B521" t="str">
            <v>VAR_fout</v>
          </cell>
          <cell r="C521" t="str">
            <v>ITOT_ELC</v>
          </cell>
          <cell r="H521">
            <v>1.1226032738721298E-3</v>
          </cell>
          <cell r="I521">
            <v>1.1889469277173877E-3</v>
          </cell>
          <cell r="J521">
            <v>1.4416708695547591</v>
          </cell>
        </row>
        <row r="522">
          <cell r="A522" t="str">
            <v>D-ITOT_KEV_HFC_ELC_CHP</v>
          </cell>
          <cell r="B522" t="str">
            <v>VAR_fout</v>
          </cell>
          <cell r="C522" t="str">
            <v>ELC5</v>
          </cell>
          <cell r="H522">
            <v>2.1745847483998853E-4</v>
          </cell>
          <cell r="I522">
            <v>3.8741501813419055E-4</v>
          </cell>
          <cell r="J522">
            <v>9.4518618636073748E-2</v>
          </cell>
        </row>
        <row r="523">
          <cell r="A523" t="str">
            <v>D-ITOT_KEV_HFC_ELC_CHP</v>
          </cell>
          <cell r="B523" t="str">
            <v>VAR_fin</v>
          </cell>
          <cell r="C523" t="str">
            <v>ITOT_KEV_HFC_ELC_CHP</v>
          </cell>
          <cell r="H523">
            <v>1.3396589181947942E-3</v>
          </cell>
          <cell r="I523">
            <v>1.5760952277954184E-3</v>
          </cell>
          <cell r="J523">
            <v>1.536189246381727</v>
          </cell>
        </row>
        <row r="524">
          <cell r="A524" t="str">
            <v>D-RNGA</v>
          </cell>
          <cell r="B524" t="str">
            <v>VAR_fout</v>
          </cell>
          <cell r="C524" t="str">
            <v>CO2</v>
          </cell>
          <cell r="H524">
            <v>1381.590331459</v>
          </cell>
          <cell r="I524">
            <v>795.32264819239003</v>
          </cell>
          <cell r="J524">
            <v>459.89604322795299</v>
          </cell>
        </row>
        <row r="525">
          <cell r="A525" t="str">
            <v>D-RNGA</v>
          </cell>
          <cell r="B525" t="str">
            <v>VAR_fout</v>
          </cell>
          <cell r="C525" t="str">
            <v>RNGA</v>
          </cell>
          <cell r="H525">
            <v>24.418313200233321</v>
          </cell>
          <cell r="I525">
            <v>14.253740751769712</v>
          </cell>
          <cell r="J525">
            <v>8.1281621374916497</v>
          </cell>
        </row>
        <row r="526">
          <cell r="A526" t="str">
            <v>D-RNGA</v>
          </cell>
          <cell r="B526" t="str">
            <v>VAR_fout</v>
          </cell>
          <cell r="C526" t="str">
            <v>RSH2</v>
          </cell>
          <cell r="H526">
            <v>4.0635409793576138E-4</v>
          </cell>
          <cell r="I526">
            <v>6.7247600103160741E-3</v>
          </cell>
          <cell r="J526">
            <v>2.378076459686454E-2</v>
          </cell>
        </row>
        <row r="527">
          <cell r="A527" t="str">
            <v>D-RNGA</v>
          </cell>
          <cell r="B527" t="str">
            <v>VAR_fin</v>
          </cell>
          <cell r="C527" t="str">
            <v>NGA</v>
          </cell>
          <cell r="H527">
            <v>24.496282472677194</v>
          </cell>
          <cell r="I527">
            <v>14.101465393482089</v>
          </cell>
          <cell r="J527">
            <v>8.1541851636161926</v>
          </cell>
        </row>
        <row r="528">
          <cell r="A528" t="str">
            <v>D-RNGA</v>
          </cell>
          <cell r="B528" t="str">
            <v>VAR_fin</v>
          </cell>
          <cell r="C528" t="str">
            <v>BNGA</v>
          </cell>
          <cell r="H528">
            <v>4.0069384803797834E-5</v>
          </cell>
          <cell r="I528">
            <v>0.19783675697245581</v>
          </cell>
          <cell r="J528">
            <v>2.2227256390757406E-5</v>
          </cell>
        </row>
        <row r="529">
          <cell r="A529" t="str">
            <v>D-RNGA</v>
          </cell>
          <cell r="B529" t="str">
            <v>VAR_fin</v>
          </cell>
          <cell r="C529" t="str">
            <v>H2</v>
          </cell>
          <cell r="H529">
            <v>4.0633927363243184E-4</v>
          </cell>
          <cell r="I529">
            <v>6.7247055053798995E-3</v>
          </cell>
          <cell r="J529">
            <v>2.3780681081988945E-2</v>
          </cell>
        </row>
        <row r="530">
          <cell r="A530" t="str">
            <v>D-RNGA</v>
          </cell>
          <cell r="B530" t="str">
            <v>VAR_ncap</v>
          </cell>
          <cell r="C530" t="str">
            <v>-</v>
          </cell>
          <cell r="H530">
            <v>1.0087511015818499E-8</v>
          </cell>
          <cell r="I530">
            <v>1.34971992676954E-8</v>
          </cell>
          <cell r="J530">
            <v>2.2699114514427101E-8</v>
          </cell>
        </row>
        <row r="531">
          <cell r="A531" t="str">
            <v>D-RNGA</v>
          </cell>
          <cell r="B531" t="str">
            <v>VAR_cap</v>
          </cell>
          <cell r="C531" t="str">
            <v>-</v>
          </cell>
          <cell r="H531">
            <v>3.0972400174834309</v>
          </cell>
          <cell r="I531">
            <v>3.0972400309806303</v>
          </cell>
          <cell r="J531">
            <v>1.5532822943200448</v>
          </cell>
        </row>
        <row r="532">
          <cell r="A532" t="str">
            <v>RHNS-SHLTHCHPNGA</v>
          </cell>
          <cell r="B532" t="str">
            <v>VAR_fout</v>
          </cell>
          <cell r="C532" t="str">
            <v>RHNS-SHLTHC-NGA</v>
          </cell>
        </row>
        <row r="533">
          <cell r="A533" t="str">
            <v>RHNS-SHLTHCHPNGA</v>
          </cell>
          <cell r="B533" t="str">
            <v>VAR_fin</v>
          </cell>
          <cell r="C533" t="str">
            <v>RHNSLTHCHPC</v>
          </cell>
        </row>
        <row r="534">
          <cell r="A534" t="str">
            <v>RHNS-SHLTHCHPNGA</v>
          </cell>
          <cell r="B534" t="str">
            <v>VAR_fin</v>
          </cell>
          <cell r="C534" t="str">
            <v>RHNS_LTH_CHPNGA_ON</v>
          </cell>
        </row>
        <row r="535">
          <cell r="A535" t="str">
            <v>RHNS-SHLTHCHPNGA</v>
          </cell>
          <cell r="B535" t="str">
            <v>VAR_ncap</v>
          </cell>
          <cell r="C535" t="str">
            <v>-</v>
          </cell>
          <cell r="H535">
            <v>1.66570003371361E-4</v>
          </cell>
          <cell r="I535">
            <v>6.8256702732766595E-5</v>
          </cell>
        </row>
        <row r="536">
          <cell r="A536" t="str">
            <v>RHNS-SHLTHCHPNGA</v>
          </cell>
          <cell r="B536" t="str">
            <v>VAR_cap</v>
          </cell>
          <cell r="C536" t="str">
            <v>-</v>
          </cell>
          <cell r="H536">
            <v>3.0272282541673703E-4</v>
          </cell>
          <cell r="I536">
            <v>1.3883500287254898E-4</v>
          </cell>
          <cell r="J536">
            <v>-8.2123548800628991E-10</v>
          </cell>
        </row>
        <row r="537">
          <cell r="A537" t="str">
            <v>D-SCOM_KEV_BIO_ELC_CHP</v>
          </cell>
          <cell r="B537" t="str">
            <v>VAR_fout</v>
          </cell>
          <cell r="C537" t="str">
            <v>ELC5</v>
          </cell>
          <cell r="H537">
            <v>1.2010560431405236E-4</v>
          </cell>
          <cell r="I537">
            <v>1.1181247994326993E-4</v>
          </cell>
          <cell r="J537">
            <v>6.1207952034573028E-5</v>
          </cell>
        </row>
        <row r="538">
          <cell r="A538" t="str">
            <v>D-SCOM_KEV_BIO_ELC_CHP</v>
          </cell>
          <cell r="B538" t="str">
            <v>VAR_fout</v>
          </cell>
          <cell r="C538" t="str">
            <v>SCOM_ELC</v>
          </cell>
          <cell r="H538">
            <v>1.1058154476251512</v>
          </cell>
          <cell r="I538">
            <v>1.1058237361657723</v>
          </cell>
          <cell r="J538">
            <v>1.105874180182481</v>
          </cell>
        </row>
        <row r="539">
          <cell r="A539" t="str">
            <v>D-SCOM_KEV_BIO_ELC_CHP</v>
          </cell>
          <cell r="B539" t="str">
            <v>VAR_fin</v>
          </cell>
          <cell r="C539" t="str">
            <v>SCOM_KEV_BIO_ELC_CHP</v>
          </cell>
          <cell r="H539">
            <v>1.1059352931647444</v>
          </cell>
          <cell r="I539">
            <v>1.1059352769566622</v>
          </cell>
          <cell r="J539">
            <v>1.1059351933252601</v>
          </cell>
        </row>
        <row r="540">
          <cell r="A540" t="str">
            <v>RHES-SHLTHCHPWOD</v>
          </cell>
          <cell r="B540" t="str">
            <v>VAR_ncap</v>
          </cell>
          <cell r="C540" t="str">
            <v>-</v>
          </cell>
          <cell r="H540">
            <v>1.4953489329689501E-5</v>
          </cell>
          <cell r="I540">
            <v>9.9215144743883896E-6</v>
          </cell>
          <cell r="J540">
            <v>3.8480857666989799E-6</v>
          </cell>
        </row>
        <row r="541">
          <cell r="A541" t="str">
            <v>RHES-SHLTHCHPWOD</v>
          </cell>
          <cell r="B541" t="str">
            <v>VAR_cap</v>
          </cell>
          <cell r="C541" t="str">
            <v>-</v>
          </cell>
          <cell r="H541">
            <v>1.9182985471257112E-5</v>
          </cell>
          <cell r="I541">
            <v>1.7712571000782297E-5</v>
          </cell>
          <cell r="J541">
            <v>7.1598556127543008E-6</v>
          </cell>
        </row>
        <row r="542">
          <cell r="A542" t="str">
            <v>RHES-SHSTG-NGAHP</v>
          </cell>
          <cell r="B542" t="str">
            <v>VAR_fout</v>
          </cell>
          <cell r="C542" t="str">
            <v>RHES-SHANGAH</v>
          </cell>
          <cell r="H542">
            <v>0.12406674030003741</v>
          </cell>
          <cell r="I542">
            <v>9.4110914478512955E-2</v>
          </cell>
          <cell r="J542">
            <v>8.4517016699952416E-2</v>
          </cell>
        </row>
        <row r="543">
          <cell r="A543" t="str">
            <v>RHES-SHSTG-NGAHP</v>
          </cell>
          <cell r="B543" t="str">
            <v>VAR_fout</v>
          </cell>
          <cell r="C543" t="str">
            <v>AUX_RHES-SHSTG-NGAHP_OUT</v>
          </cell>
          <cell r="H543">
            <v>0.12419080704033741</v>
          </cell>
          <cell r="I543">
            <v>9.4205025392991457E-2</v>
          </cell>
          <cell r="J543">
            <v>8.4601533716652355E-2</v>
          </cell>
        </row>
        <row r="544">
          <cell r="A544" t="str">
            <v>RHES-SHSTG-NGAHP</v>
          </cell>
          <cell r="B544" t="str">
            <v>VAR_fin</v>
          </cell>
          <cell r="C544" t="str">
            <v>RHES-SHANGAH</v>
          </cell>
          <cell r="H544">
            <v>0.12406726033730078</v>
          </cell>
          <cell r="I544">
            <v>9.4111397768248742E-2</v>
          </cell>
          <cell r="J544">
            <v>8.4517483175269956E-2</v>
          </cell>
        </row>
        <row r="545">
          <cell r="A545" t="str">
            <v>RHES-SHSTG-NGAHP</v>
          </cell>
          <cell r="B545" t="str">
            <v>VAR_ncap</v>
          </cell>
          <cell r="C545" t="str">
            <v>-</v>
          </cell>
          <cell r="H545">
            <v>4.9103192336238E-6</v>
          </cell>
          <cell r="I545">
            <v>1.45452902374922E-2</v>
          </cell>
          <cell r="J545">
            <v>4.4807940714275503E-3</v>
          </cell>
        </row>
        <row r="546">
          <cell r="A546" t="str">
            <v>RHES-SHSTG-NGAHP</v>
          </cell>
          <cell r="B546" t="str">
            <v>VAR_cap</v>
          </cell>
          <cell r="C546" t="str">
            <v>-</v>
          </cell>
          <cell r="H546">
            <v>2.2012467559592162E-2</v>
          </cell>
          <cell r="I546">
            <v>1.8446202741147718E-2</v>
          </cell>
          <cell r="J546">
            <v>1.5036636022555686E-2</v>
          </cell>
        </row>
        <row r="547">
          <cell r="A547" t="str">
            <v>D-RHNS_SOLELC</v>
          </cell>
          <cell r="B547" t="str">
            <v>VAR_fout</v>
          </cell>
          <cell r="C547" t="str">
            <v>RHNS_ELC</v>
          </cell>
          <cell r="H547">
            <v>7.1907741457481213</v>
          </cell>
          <cell r="I547">
            <v>7.5576118698073849</v>
          </cell>
          <cell r="J547">
            <v>8.3483377286454274</v>
          </cell>
        </row>
        <row r="548">
          <cell r="A548" t="str">
            <v>D-RHNS_SOLELC</v>
          </cell>
          <cell r="B548" t="str">
            <v>VAR_fout</v>
          </cell>
          <cell r="C548" t="str">
            <v>ELC5</v>
          </cell>
          <cell r="H548">
            <v>9.123250177260011E-5</v>
          </cell>
          <cell r="I548">
            <v>6.9129944977143446E-5</v>
          </cell>
          <cell r="J548">
            <v>4.0522987197066378E-5</v>
          </cell>
        </row>
        <row r="549">
          <cell r="A549" t="str">
            <v>D-RHNS_SOLELC</v>
          </cell>
          <cell r="B549" t="str">
            <v>VAR_fin</v>
          </cell>
          <cell r="C549" t="str">
            <v>RHNS_SOL_ELC</v>
          </cell>
          <cell r="H549">
            <v>7.190865378249895</v>
          </cell>
          <cell r="I549">
            <v>7.5576809997523604</v>
          </cell>
          <cell r="J549">
            <v>8.3483782516326155</v>
          </cell>
        </row>
        <row r="550">
          <cell r="A550" t="str">
            <v>D-IHFO</v>
          </cell>
          <cell r="B550" t="str">
            <v>VAR_fout</v>
          </cell>
          <cell r="C550" t="str">
            <v>CO2</v>
          </cell>
          <cell r="H550">
            <v>7.2033732903860103E-3</v>
          </cell>
          <cell r="I550">
            <v>2.6040954766271499E-2</v>
          </cell>
        </row>
        <row r="551">
          <cell r="A551" t="str">
            <v>D-IHFO</v>
          </cell>
          <cell r="B551" t="str">
            <v>VAR_fout</v>
          </cell>
          <cell r="C551" t="str">
            <v>IHFO</v>
          </cell>
          <cell r="H551">
            <v>9.1987903398160761E-5</v>
          </cell>
          <cell r="I551">
            <v>3.3254598017747413E-4</v>
          </cell>
        </row>
        <row r="552">
          <cell r="A552" t="str">
            <v>D-IHFO</v>
          </cell>
          <cell r="B552" t="str">
            <v>VAR_fin</v>
          </cell>
          <cell r="C552" t="str">
            <v>HFO</v>
          </cell>
          <cell r="H552">
            <v>9.355030247254561E-5</v>
          </cell>
          <cell r="I552">
            <v>3.381942177437848E-4</v>
          </cell>
        </row>
        <row r="553">
          <cell r="A553" t="str">
            <v>RHEM-SHCONBR</v>
          </cell>
          <cell r="B553" t="str">
            <v>VAR_fout</v>
          </cell>
          <cell r="C553" t="str">
            <v>RHEM-SHCON</v>
          </cell>
          <cell r="H553">
            <v>2.9453826982971236E-5</v>
          </cell>
          <cell r="I553">
            <v>3.061482299530636E-5</v>
          </cell>
          <cell r="J553">
            <v>8.3921022365803476E-5</v>
          </cell>
        </row>
        <row r="554">
          <cell r="A554" t="str">
            <v>RHEM-SHCONBR</v>
          </cell>
          <cell r="B554" t="str">
            <v>VAR_fin</v>
          </cell>
          <cell r="C554" t="str">
            <v>CON</v>
          </cell>
          <cell r="H554">
            <v>2.9453826982971236E-5</v>
          </cell>
          <cell r="I554">
            <v>3.061482299530636E-5</v>
          </cell>
          <cell r="J554">
            <v>8.3921022365803476E-5</v>
          </cell>
        </row>
        <row r="555">
          <cell r="A555" t="str">
            <v>RHEM-SHCONBR</v>
          </cell>
          <cell r="B555" t="str">
            <v>VAR_ncap</v>
          </cell>
          <cell r="C555" t="str">
            <v>-</v>
          </cell>
          <cell r="H555">
            <v>1.2206454185960101E-6</v>
          </cell>
          <cell r="I555">
            <v>8.0474118287238297E-8</v>
          </cell>
          <cell r="J555">
            <v>3.68357607458091E-6</v>
          </cell>
        </row>
        <row r="556">
          <cell r="A556" t="str">
            <v>RHEM-SHCONBR</v>
          </cell>
          <cell r="B556" t="str">
            <v>VAR_cap</v>
          </cell>
          <cell r="C556" t="str">
            <v>-</v>
          </cell>
          <cell r="H556">
            <v>2.23335145381905E-6</v>
          </cell>
          <cell r="I556">
            <v>2.3138255721062901E-6</v>
          </cell>
          <cell r="J556">
            <v>5.99740164668719E-6</v>
          </cell>
        </row>
        <row r="557">
          <cell r="A557" t="str">
            <v>RHEM-SHSOLBR</v>
          </cell>
          <cell r="B557" t="str">
            <v>VAR_fout</v>
          </cell>
          <cell r="C557" t="str">
            <v>RHEM-SHASOL</v>
          </cell>
          <cell r="H557">
            <v>1.3796576799356931E-2</v>
          </cell>
          <cell r="I557">
            <v>1.5086891077813542E-2</v>
          </cell>
          <cell r="J557">
            <v>1.4683696532046733E-2</v>
          </cell>
        </row>
        <row r="558">
          <cell r="A558" t="str">
            <v>RHEM-SHSOLBR</v>
          </cell>
          <cell r="B558" t="str">
            <v>VAR_fin</v>
          </cell>
          <cell r="C558" t="str">
            <v>SOL</v>
          </cell>
          <cell r="H558">
            <v>1.3796576799356931E-2</v>
          </cell>
          <cell r="I558">
            <v>1.5086891077813542E-2</v>
          </cell>
          <cell r="J558">
            <v>1.4683696532046733E-2</v>
          </cell>
        </row>
        <row r="559">
          <cell r="A559" t="str">
            <v>RHEM-SHSOLBR</v>
          </cell>
          <cell r="B559" t="str">
            <v>VAR_ncap</v>
          </cell>
          <cell r="C559" t="str">
            <v>-</v>
          </cell>
          <cell r="H559">
            <v>2.6661296089429101E-8</v>
          </cell>
          <cell r="I559">
            <v>2.19330427474511E-3</v>
          </cell>
          <cell r="J559">
            <v>6.60494554492328E-4</v>
          </cell>
        </row>
        <row r="560">
          <cell r="A560" t="str">
            <v>RHEM-SHSOLBR</v>
          </cell>
          <cell r="B560" t="str">
            <v>VAR_cap</v>
          </cell>
          <cell r="C560" t="str">
            <v>-</v>
          </cell>
          <cell r="H560">
            <v>2.0005076908170775E-2</v>
          </cell>
          <cell r="I560">
            <v>2.1932999013860167E-3</v>
          </cell>
          <cell r="J560">
            <v>2.2522531785208336E-3</v>
          </cell>
        </row>
        <row r="561">
          <cell r="A561" t="str">
            <v>SCOM-SHH2BR</v>
          </cell>
          <cell r="B561" t="str">
            <v>VAR_ncap</v>
          </cell>
          <cell r="C561" t="str">
            <v>-</v>
          </cell>
          <cell r="H561">
            <v>8.4824607717157399E-7</v>
          </cell>
          <cell r="I561">
            <v>0.10759653515789799</v>
          </cell>
          <cell r="J561">
            <v>0.18757718637104601</v>
          </cell>
        </row>
        <row r="562">
          <cell r="A562" t="str">
            <v>SCOM-SHH2BR</v>
          </cell>
          <cell r="B562" t="str">
            <v>VAR_cap</v>
          </cell>
          <cell r="C562" t="str">
            <v>-</v>
          </cell>
          <cell r="H562">
            <v>8.5258171304332642E-7</v>
          </cell>
          <cell r="I562">
            <v>0.10759733132448084</v>
          </cell>
          <cell r="J562">
            <v>0.26566387453843987</v>
          </cell>
        </row>
        <row r="563">
          <cell r="A563" t="str">
            <v>ITOT-SWHCONBR1</v>
          </cell>
          <cell r="B563" t="str">
            <v>VAR_fout</v>
          </cell>
          <cell r="C563" t="str">
            <v>ITOT-ELS</v>
          </cell>
          <cell r="H563">
            <v>0.97004344895732841</v>
          </cell>
          <cell r="I563">
            <v>0.97004352882558875</v>
          </cell>
          <cell r="J563">
            <v>0.97004359701509058</v>
          </cell>
        </row>
        <row r="564">
          <cell r="A564" t="str">
            <v>ITOT-SWHCONBR1</v>
          </cell>
          <cell r="B564" t="str">
            <v>VAR_fout</v>
          </cell>
          <cell r="C564" t="str">
            <v>ITOT-SWHC</v>
          </cell>
          <cell r="H564">
            <v>4.6114416520715658</v>
          </cell>
          <cell r="I564">
            <v>4.6114420317533487</v>
          </cell>
          <cell r="J564">
            <v>4.6114423559160516</v>
          </cell>
        </row>
        <row r="565">
          <cell r="A565" t="str">
            <v>ITOT-SWHCONBR1</v>
          </cell>
          <cell r="B565" t="str">
            <v>VAR_fin</v>
          </cell>
          <cell r="C565" t="str">
            <v>CON</v>
          </cell>
          <cell r="H565">
            <v>5.5814851010289024</v>
          </cell>
          <cell r="I565">
            <v>5.5814855605789333</v>
          </cell>
          <cell r="J565">
            <v>5.5814859529311409</v>
          </cell>
        </row>
        <row r="566">
          <cell r="A566" t="str">
            <v>ITOT-SWHCONBR1</v>
          </cell>
          <cell r="B566" t="str">
            <v>VAR_ncap</v>
          </cell>
          <cell r="C566" t="str">
            <v>-</v>
          </cell>
          <cell r="H566">
            <v>0.116147942873355</v>
          </cell>
          <cell r="I566">
            <v>9.9052484200966004E-2</v>
          </cell>
          <cell r="J566">
            <v>0.18252265186550101</v>
          </cell>
        </row>
        <row r="567">
          <cell r="A567" t="str">
            <v>ITOT-SWHCONBR1</v>
          </cell>
          <cell r="B567" t="str">
            <v>VAR_cap</v>
          </cell>
          <cell r="C567" t="str">
            <v>-</v>
          </cell>
          <cell r="H567">
            <v>0.30353828459269799</v>
          </cell>
          <cell r="I567">
            <v>0.30353823170167799</v>
          </cell>
          <cell r="J567">
            <v>0.30353831887327898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H568">
            <v>1.45941902258394E-5</v>
          </cell>
          <cell r="I568">
            <v>1.1383208621633001E-5</v>
          </cell>
          <cell r="J568">
            <v>3.3725149452148002E-6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H569">
            <v>1.834771260620391E-5</v>
          </cell>
          <cell r="I569">
            <v>1.7459000069809301E-5</v>
          </cell>
          <cell r="J569">
            <v>6.3441134928770977E-6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H570">
            <v>1.6296011863478625E-3</v>
          </cell>
          <cell r="I570">
            <v>1.3758117570995029E-2</v>
          </cell>
          <cell r="J570">
            <v>4.1611966713141332E-4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H571">
            <v>2.0014254261200878E-3</v>
          </cell>
          <cell r="I571">
            <v>1.62135068510804E-2</v>
          </cell>
          <cell r="J571">
            <v>4.7452238086200427E-4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H572">
            <v>1.8354877757976899E-2</v>
          </cell>
          <cell r="I572">
            <v>4.99647583552843E-2</v>
          </cell>
          <cell r="J572">
            <v>4.3415443021839001E-2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H573">
            <v>6.9876191474762872E-2</v>
          </cell>
          <cell r="I573">
            <v>8.7960465847978772E-2</v>
          </cell>
          <cell r="J573">
            <v>8.7435255161757541E-2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H574">
            <v>0.88013891853592119</v>
          </cell>
          <cell r="I574">
            <v>0.88013944287721846</v>
          </cell>
          <cell r="J574">
            <v>0.88013946221754313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H575">
            <v>1.3605263346722796</v>
          </cell>
          <cell r="I575">
            <v>1.3605271452035805</v>
          </cell>
          <cell r="J575">
            <v>1.360527175100021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H576">
            <v>2.2406652532082005</v>
          </cell>
          <cell r="I576">
            <v>2.2406665880807983</v>
          </cell>
          <cell r="J576">
            <v>2.2406666373175637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H577">
            <v>0.121850333607071</v>
          </cell>
          <cell r="I577">
            <v>2.5712880672584199E-6</v>
          </cell>
          <cell r="J577">
            <v>7.0312291292411094E-2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H578">
            <v>0.12185502996343001</v>
          </cell>
          <cell r="I578">
            <v>0.121856112442237</v>
          </cell>
          <cell r="J578">
            <v>0.121856196742559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H579">
            <v>3.4799507839539858</v>
          </cell>
          <cell r="I579">
            <v>4.0377040900311441</v>
          </cell>
          <cell r="J579">
            <v>6.4142162860174174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H580">
            <v>3.4799507839539858</v>
          </cell>
          <cell r="I580">
            <v>4.0377040900311441</v>
          </cell>
          <cell r="J580">
            <v>6.4142162860174174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H581">
            <v>0.12609513401119299</v>
          </cell>
          <cell r="I581">
            <v>4.5058891669313303E-2</v>
          </cell>
          <cell r="J581">
            <v>0.233916225444223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H582">
            <v>0.28113878507316198</v>
          </cell>
          <cell r="I582">
            <v>0.32619767674247502</v>
          </cell>
          <cell r="J582">
            <v>0.51819040769823899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H583">
            <v>1.5338762900758993</v>
          </cell>
          <cell r="I583">
            <v>2.2996383986835887</v>
          </cell>
          <cell r="J583">
            <v>2.2996385224050635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H584">
            <v>3.0440645092311183</v>
          </cell>
          <cell r="I584">
            <v>4.5637628528382912</v>
          </cell>
          <cell r="J584">
            <v>4.5637630983705728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H585">
            <v>4.577940799307016</v>
          </cell>
          <cell r="I585">
            <v>6.8634012515218856</v>
          </cell>
          <cell r="J585">
            <v>6.8634016207756385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H586">
            <v>0.24895992265252601</v>
          </cell>
          <cell r="I586">
            <v>0.124290779027496</v>
          </cell>
          <cell r="J586">
            <v>0.17780252778476999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H587">
            <v>0.248962621982452</v>
          </cell>
          <cell r="I587">
            <v>0.37325254528540602</v>
          </cell>
          <cell r="J587">
            <v>0.37331322851453602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H588">
            <v>5.1261701957437187E-5</v>
          </cell>
          <cell r="I588">
            <v>7.207223958987135E-5</v>
          </cell>
          <cell r="J588">
            <v>8.0641166384987103E-5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H589">
            <v>4.7685304146453189E-5</v>
          </cell>
          <cell r="I589">
            <v>6.5520217808973951E-5</v>
          </cell>
          <cell r="J589">
            <v>7.0122753378249573E-5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H590">
            <v>1.70205937184959E-6</v>
          </cell>
          <cell r="I590">
            <v>2.02279913668416E-7</v>
          </cell>
          <cell r="J590">
            <v>4.4146853344924703E-7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H591">
            <v>4.9618288516089297E-6</v>
          </cell>
          <cell r="I591">
            <v>5.1415600076941692E-6</v>
          </cell>
          <cell r="J591">
            <v>4.4287322968346492E-6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H592">
            <v>1.2167871747051123E-2</v>
          </cell>
          <cell r="I592">
            <v>2.1828743709864473E-3</v>
          </cell>
          <cell r="J592">
            <v>6.1316360524900837E-4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H593">
            <v>1.3249381772250379E-2</v>
          </cell>
          <cell r="I593">
            <v>2.3768935524052948E-3</v>
          </cell>
          <cell r="J593">
            <v>6.6150338060157014E-4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H594">
            <v>3.2336742146845499E-7</v>
          </cell>
          <cell r="I594">
            <v>1.7654795696100199E-4</v>
          </cell>
          <cell r="J594">
            <v>1.24974113627823E-8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H595">
            <v>1.8145834039942355E-3</v>
          </cell>
          <cell r="I595">
            <v>1.7687249759690829E-4</v>
          </cell>
          <cell r="J595">
            <v>4.953148584038749E-5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H596">
            <v>2.0584722581027197</v>
          </cell>
          <cell r="I596">
            <v>1.9739698161976806</v>
          </cell>
          <cell r="J596">
            <v>1.7795719631485305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H597">
            <v>4.1343425492908574</v>
          </cell>
          <cell r="I597">
            <v>3.9032693632932514</v>
          </cell>
          <cell r="J597">
            <v>3.43413346930482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H598">
            <v>7.1764982527760507E-2</v>
          </cell>
          <cell r="I598">
            <v>8.1700399815142696E-2</v>
          </cell>
          <cell r="J598">
            <v>4.8094279050920202E-2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H599">
            <v>0.14352284923236672</v>
          </cell>
          <cell r="I599">
            <v>0.15346535860924726</v>
          </cell>
          <cell r="J599">
            <v>0.13774314432332491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H600">
            <v>7.1660376081406891</v>
          </cell>
          <cell r="I600">
            <v>7.2037971115951338</v>
          </cell>
          <cell r="J600">
            <v>8.1704066564199263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H601">
            <v>7.6289060284200305</v>
          </cell>
          <cell r="I601">
            <v>7.628900180319965</v>
          </cell>
          <cell r="J601">
            <v>8.6004280593893974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H602">
            <v>7.1660376081406891</v>
          </cell>
          <cell r="I602">
            <v>7.2037971115951338</v>
          </cell>
          <cell r="J602">
            <v>8.1704066564199263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H603">
            <v>0.14818350326857799</v>
          </cell>
          <cell r="I603">
            <v>0.41094953515962301</v>
          </cell>
          <cell r="J603">
            <v>0.34304074477128998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H604">
            <v>0.50022510208030302</v>
          </cell>
          <cell r="I604">
            <v>0.59642533121227437</v>
          </cell>
          <cell r="J604">
            <v>0.69955869446023911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H605">
            <v>1.4192728448692189</v>
          </cell>
          <cell r="I605">
            <v>2.9191123510176267</v>
          </cell>
          <cell r="J605">
            <v>4.6680491317800188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H606">
            <v>1.4192728448692189</v>
          </cell>
          <cell r="I606">
            <v>2.9191123510176267</v>
          </cell>
          <cell r="J606">
            <v>4.6680491317800188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H607">
            <v>4.8360672012657098E-2</v>
          </cell>
          <cell r="I607">
            <v>0.121167869146351</v>
          </cell>
          <cell r="J607">
            <v>0.171802803041814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H608">
            <v>0.114661354058986</v>
          </cell>
          <cell r="I608">
            <v>0.235829223205337</v>
          </cell>
          <cell r="J608">
            <v>0.37712152727737802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2.5416695635738884E-5</v>
          </cell>
          <cell r="I609">
            <v>2.5486578112844437E-5</v>
          </cell>
          <cell r="J609">
            <v>4.0983691178778373E-5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2.7324702552656758E-4</v>
          </cell>
          <cell r="I610">
            <v>2.7399832510555154E-4</v>
          </cell>
          <cell r="J610">
            <v>4.4043281243031355E-4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2.9867354097600965E-4</v>
          </cell>
          <cell r="I611">
            <v>2.9949475139964176E-4</v>
          </cell>
          <cell r="J611">
            <v>4.8141650360909185E-4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1.6185952320034E-5</v>
          </cell>
          <cell r="I612">
            <v>5.0276028700348098E-8</v>
          </cell>
          <cell r="J612">
            <v>1.9280365697264298E-5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1.6185952320034E-5</v>
          </cell>
          <cell r="I613">
            <v>1.6236228348734298E-5</v>
          </cell>
          <cell r="J613">
            <v>2.6163423955012999E-5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H614">
            <v>0.23997853914416767</v>
          </cell>
          <cell r="I614">
            <v>0.64149892421407517</v>
          </cell>
          <cell r="J614">
            <v>0.66548293233523104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H615">
            <v>3.50787128190868E-4</v>
          </cell>
          <cell r="I615">
            <v>2.8469640419672617E-2</v>
          </cell>
          <cell r="J615">
            <v>4.4855619698427962E-3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H616">
            <v>0.24032932627235862</v>
          </cell>
          <cell r="I616">
            <v>0.66996856463374788</v>
          </cell>
          <cell r="J616">
            <v>0.66996849430507299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H617">
            <v>0.24318884838754934</v>
          </cell>
          <cell r="I617">
            <v>0.20933614291141939</v>
          </cell>
          <cell r="J617">
            <v>0.1591325377491731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H618">
            <v>0.48513427798388414</v>
          </cell>
          <cell r="I618">
            <v>0.4079475709956959</v>
          </cell>
          <cell r="J618">
            <v>0.29679765940660308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H619">
            <v>1.4962454632405401E-2</v>
          </cell>
          <cell r="I619">
            <v>6.4352394097138797E-3</v>
          </cell>
          <cell r="J619">
            <v>6.2384044677613803E-3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H620">
            <v>2.4282661778813296E-2</v>
          </cell>
          <cell r="I620">
            <v>2.1397662912882254E-2</v>
          </cell>
          <cell r="J620">
            <v>1.7237546379916653E-2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H621">
            <v>1.3554847000181915</v>
          </cell>
          <cell r="I621">
            <v>1.3554936096123269</v>
          </cell>
          <cell r="J621">
            <v>1.299815126797512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H622">
            <v>1.3554847000181915</v>
          </cell>
          <cell r="I622">
            <v>1.3554936096123269</v>
          </cell>
          <cell r="J622">
            <v>1.299815126797512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J623">
            <v>4.5896504005305302E-2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H624">
            <v>0.10950803992802401</v>
          </cell>
          <cell r="I624">
            <v>0.10950803992802401</v>
          </cell>
          <cell r="J624">
            <v>0.10500929093889901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3.3774291596724156E-5</v>
          </cell>
          <cell r="I625">
            <v>3.4050806256284867E-5</v>
          </cell>
          <cell r="J625">
            <v>4.5494878579253771E-5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1.6565872840517185E-4</v>
          </cell>
          <cell r="I626">
            <v>1.6701499865460191E-4</v>
          </cell>
          <cell r="J626">
            <v>2.2314675980111061E-4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1.9943302000189624E-4</v>
          </cell>
          <cell r="I627">
            <v>2.0106580491088688E-4</v>
          </cell>
          <cell r="J627">
            <v>2.6864163838036443E-4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1.0802591854102001E-5</v>
          </cell>
          <cell r="I628">
            <v>8.0177302889914097E-8</v>
          </cell>
          <cell r="J628">
            <v>9.9626059616887793E-6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1.0802591854102001E-5</v>
          </cell>
          <cell r="I629">
            <v>1.0882769156991901E-5</v>
          </cell>
          <cell r="J629">
            <v>1.4590231893180699E-5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H630">
            <v>1.9615281760402316E-3</v>
          </cell>
          <cell r="I630">
            <v>2.3752631479928489E-4</v>
          </cell>
          <cell r="J630">
            <v>1.1693577456547951E-4</v>
          </cell>
        </row>
        <row r="631">
          <cell r="A631" t="str">
            <v>RHES-SHSTG-ELC</v>
          </cell>
          <cell r="B631" t="str">
            <v>VAR_fout</v>
          </cell>
          <cell r="C631" t="str">
            <v>AUX_RHES-SHSTG-ELC_OUT</v>
          </cell>
          <cell r="H631">
            <v>1.9634897042162714E-3</v>
          </cell>
          <cell r="I631">
            <v>2.3776384111408435E-4</v>
          </cell>
          <cell r="J631">
            <v>1.170527103400449E-4</v>
          </cell>
        </row>
        <row r="632">
          <cell r="A632" t="str">
            <v>RHES-SHSTG-ELC</v>
          </cell>
          <cell r="B632" t="str">
            <v>VAR_fin</v>
          </cell>
          <cell r="C632" t="str">
            <v>RHES-SHAELCB</v>
          </cell>
          <cell r="H632">
            <v>1.9615441352565663E-3</v>
          </cell>
          <cell r="I632">
            <v>2.3754712536122865E-4</v>
          </cell>
          <cell r="J632">
            <v>1.1697860657821211E-4</v>
          </cell>
        </row>
        <row r="633">
          <cell r="A633" t="str">
            <v>RHES-SHSTG-ELC</v>
          </cell>
          <cell r="B633" t="str">
            <v>VAR_ncap</v>
          </cell>
          <cell r="C633" t="str">
            <v>-</v>
          </cell>
          <cell r="H633">
            <v>3.9569219537333396E-6</v>
          </cell>
          <cell r="I633">
            <v>2.8569424940448701E-5</v>
          </cell>
          <cell r="J633">
            <v>1.13830094955886E-6</v>
          </cell>
        </row>
        <row r="634">
          <cell r="A634" t="str">
            <v>RHES-SHSTG-ELC</v>
          </cell>
          <cell r="B634" t="str">
            <v>VAR_cap</v>
          </cell>
          <cell r="C634" t="str">
            <v>-</v>
          </cell>
          <cell r="H634">
            <v>3.2027028125420146E-4</v>
          </cell>
          <cell r="I634">
            <v>3.1979336291172887E-5</v>
          </cell>
          <cell r="J634">
            <v>1.876020434342455E-5</v>
          </cell>
        </row>
        <row r="635">
          <cell r="A635" t="str">
            <v>RHES-SHCONBR4</v>
          </cell>
          <cell r="B635" t="str">
            <v>VAR_fout</v>
          </cell>
          <cell r="C635" t="str">
            <v>RHES-SHCON</v>
          </cell>
          <cell r="H635">
            <v>0.4266613276266803</v>
          </cell>
          <cell r="I635">
            <v>0.4266703217990096</v>
          </cell>
          <cell r="J635">
            <v>0.24666168808630565</v>
          </cell>
        </row>
        <row r="636">
          <cell r="A636" t="str">
            <v>RHES-SHCONBR4</v>
          </cell>
          <cell r="B636" t="str">
            <v>VAR_fin</v>
          </cell>
          <cell r="C636" t="str">
            <v>CON</v>
          </cell>
          <cell r="H636">
            <v>0.4266613276266803</v>
          </cell>
          <cell r="I636">
            <v>0.4266703217990096</v>
          </cell>
          <cell r="J636">
            <v>0.24666168808630565</v>
          </cell>
        </row>
        <row r="637">
          <cell r="A637" t="str">
            <v>RHES-SHCONBR4</v>
          </cell>
          <cell r="B637" t="str">
            <v>VAR_ncap</v>
          </cell>
          <cell r="C637" t="str">
            <v>-</v>
          </cell>
        </row>
        <row r="638">
          <cell r="A638" t="str">
            <v>RHES-SHCONBR4</v>
          </cell>
          <cell r="B638" t="str">
            <v>VAR_cap</v>
          </cell>
          <cell r="C638" t="str">
            <v>-</v>
          </cell>
          <cell r="H638">
            <v>3.44705502602628E-2</v>
          </cell>
          <cell r="I638">
            <v>3.44705502602628E-2</v>
          </cell>
          <cell r="J638">
            <v>1.9927460781947199E-2</v>
          </cell>
        </row>
        <row r="639">
          <cell r="A639" t="str">
            <v>ITOT-SWHCONBR6</v>
          </cell>
          <cell r="B639" t="str">
            <v>VAR_fout</v>
          </cell>
          <cell r="C639" t="str">
            <v>ITOT-SWHC</v>
          </cell>
          <cell r="I639">
            <v>4.2148368429195806E-5</v>
          </cell>
          <cell r="J639">
            <v>5.6668474207432823E-5</v>
          </cell>
        </row>
        <row r="640">
          <cell r="A640" t="str">
            <v>ITOT-SWHCONBR6</v>
          </cell>
          <cell r="B640" t="str">
            <v>VAR_fin</v>
          </cell>
          <cell r="C640" t="str">
            <v>CON</v>
          </cell>
          <cell r="I640">
            <v>4.2148368429195806E-5</v>
          </cell>
          <cell r="J640">
            <v>5.6668474207432823E-5</v>
          </cell>
        </row>
        <row r="641">
          <cell r="A641" t="str">
            <v>ITOT-SWHCONBR6</v>
          </cell>
          <cell r="B641" t="str">
            <v>VAR_ncap</v>
          </cell>
          <cell r="C641" t="str">
            <v>-</v>
          </cell>
          <cell r="I641">
            <v>2.23840580376423E-6</v>
          </cell>
          <cell r="J641">
            <v>1.42878591570369E-6</v>
          </cell>
        </row>
        <row r="642">
          <cell r="A642" t="str">
            <v>ITOT-SWHCONBR6</v>
          </cell>
          <cell r="B642" t="str">
            <v>VAR_cap</v>
          </cell>
          <cell r="C642" t="str">
            <v>-</v>
          </cell>
          <cell r="I642">
            <v>2.23840580376423E-6</v>
          </cell>
          <cell r="J642">
            <v>3.0532720475333999E-6</v>
          </cell>
        </row>
        <row r="643">
          <cell r="A643" t="str">
            <v>RHNM-SHNGAHP</v>
          </cell>
          <cell r="B643" t="str">
            <v>VAR_fout</v>
          </cell>
          <cell r="C643" t="str">
            <v>CO2_R</v>
          </cell>
          <cell r="H643">
            <v>31.489525854438899</v>
          </cell>
          <cell r="I643">
            <v>37.738304219958799</v>
          </cell>
          <cell r="J643">
            <v>38.866739474333201</v>
          </cell>
        </row>
        <row r="644">
          <cell r="A644" t="str">
            <v>RHNM-SHNGAHP</v>
          </cell>
          <cell r="B644" t="str">
            <v>VAR_fout</v>
          </cell>
          <cell r="C644" t="str">
            <v>RHNM-SHANGAH</v>
          </cell>
          <cell r="H644">
            <v>1.1431967914378254</v>
          </cell>
          <cell r="I644">
            <v>1.3869625876144613</v>
          </cell>
          <cell r="J644">
            <v>1.4598621681625259</v>
          </cell>
        </row>
        <row r="645">
          <cell r="A645" t="str">
            <v>RHNM-SHNGAHP</v>
          </cell>
          <cell r="B645" t="str">
            <v>VAR_fin</v>
          </cell>
          <cell r="C645" t="str">
            <v>RNGA</v>
          </cell>
          <cell r="H645">
            <v>0.55832492649714394</v>
          </cell>
          <cell r="I645">
            <v>0.66911886914820551</v>
          </cell>
          <cell r="J645">
            <v>0.68912658642434721</v>
          </cell>
        </row>
        <row r="646">
          <cell r="A646" t="str">
            <v>RHNM-SHNGAHP</v>
          </cell>
          <cell r="B646" t="str">
            <v>VAR_fin</v>
          </cell>
          <cell r="C646" t="str">
            <v>RHNMELCHPC</v>
          </cell>
          <cell r="H646">
            <v>1.1431967914378254</v>
          </cell>
          <cell r="I646">
            <v>1.3869625876144613</v>
          </cell>
          <cell r="J646">
            <v>1.4598621681625259</v>
          </cell>
        </row>
        <row r="647">
          <cell r="A647" t="str">
            <v>RHNM-SHNGAHP</v>
          </cell>
          <cell r="B647" t="str">
            <v>VAR_ncap</v>
          </cell>
          <cell r="C647" t="str">
            <v>-</v>
          </cell>
          <cell r="H647">
            <v>4.2819022031062998E-2</v>
          </cell>
          <cell r="I647">
            <v>4.4000378637260598E-2</v>
          </cell>
          <cell r="J647">
            <v>6.3611877649491999E-2</v>
          </cell>
        </row>
        <row r="648">
          <cell r="A648" t="str">
            <v>RHNM-SHNGAHP</v>
          </cell>
          <cell r="B648" t="str">
            <v>VAR_cap</v>
          </cell>
          <cell r="C648" t="str">
            <v>-</v>
          </cell>
          <cell r="H648">
            <v>8.8736722224317069E-2</v>
          </cell>
          <cell r="I648">
            <v>0.10765718229325529</v>
          </cell>
          <cell r="J648">
            <v>0.11365663742114417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ELC5</v>
          </cell>
          <cell r="H649">
            <v>3.9508512306765446E-5</v>
          </cell>
          <cell r="I649">
            <v>4.8362613323761714E-5</v>
          </cell>
          <cell r="J649">
            <v>1.5541707145163256E-5</v>
          </cell>
        </row>
        <row r="650">
          <cell r="A650" t="str">
            <v>D-SCOM_KEV_WOD_ELC_CHP</v>
          </cell>
          <cell r="B650" t="str">
            <v>VAR_fout</v>
          </cell>
          <cell r="C650" t="str">
            <v>SCOM_ELC</v>
          </cell>
          <cell r="H650">
            <v>5.9292686293916764E-5</v>
          </cell>
          <cell r="I650">
            <v>1.0023473322388687E-4</v>
          </cell>
          <cell r="J650">
            <v>2.1402381360578183E-5</v>
          </cell>
        </row>
        <row r="651">
          <cell r="A651" t="str">
            <v>D-SCOM_KEV_WOD_ELC_CHP</v>
          </cell>
          <cell r="B651" t="str">
            <v>VAR_fin</v>
          </cell>
          <cell r="C651" t="str">
            <v>SCOM_KEV_WOD_ELC_CHP</v>
          </cell>
          <cell r="H651">
            <v>9.8544804222761313E-5</v>
          </cell>
          <cell r="I651">
            <v>1.4836092851143752E-4</v>
          </cell>
          <cell r="J651">
            <v>3.6729372319048869E-5</v>
          </cell>
        </row>
        <row r="652">
          <cell r="A652" t="str">
            <v>RHES-SHCONBR5</v>
          </cell>
          <cell r="B652" t="str">
            <v>VAR_fout</v>
          </cell>
          <cell r="C652" t="str">
            <v>RHES-SHCON</v>
          </cell>
          <cell r="H652">
            <v>6.4701343588503436E-5</v>
          </cell>
          <cell r="I652">
            <v>6.8078796503334569E-5</v>
          </cell>
          <cell r="J652">
            <v>4.1209398402830377E-5</v>
          </cell>
        </row>
        <row r="653">
          <cell r="A653" t="str">
            <v>RHES-SHCONBR5</v>
          </cell>
          <cell r="B653" t="str">
            <v>VAR_fin</v>
          </cell>
          <cell r="C653" t="str">
            <v>CON</v>
          </cell>
          <cell r="H653">
            <v>6.4701343588503436E-5</v>
          </cell>
          <cell r="I653">
            <v>6.8078796503334569E-5</v>
          </cell>
          <cell r="J653">
            <v>4.1209398402830377E-5</v>
          </cell>
        </row>
        <row r="654">
          <cell r="A654" t="str">
            <v>RHES-SHCONBR5</v>
          </cell>
          <cell r="B654" t="str">
            <v>VAR_ncap</v>
          </cell>
          <cell r="C654" t="str">
            <v>-</v>
          </cell>
        </row>
        <row r="655">
          <cell r="A655" t="str">
            <v>RHES-SHCONBR5</v>
          </cell>
          <cell r="B655" t="str">
            <v>VAR_cap</v>
          </cell>
          <cell r="C655" t="str">
            <v>-</v>
          </cell>
          <cell r="H655">
            <v>5.9977833232551104E-6</v>
          </cell>
          <cell r="I655">
            <v>5.9977833232551104E-6</v>
          </cell>
          <cell r="J655">
            <v>3.4673247467872498E-6</v>
          </cell>
        </row>
        <row r="656">
          <cell r="A656" t="str">
            <v>RHNS-SHCONBR</v>
          </cell>
          <cell r="B656" t="str">
            <v>VAR_fout</v>
          </cell>
          <cell r="C656" t="str">
            <v>RHNS-SHCON</v>
          </cell>
          <cell r="H656">
            <v>1.5193891244720173E-4</v>
          </cell>
          <cell r="I656">
            <v>1.2853323051194604E-3</v>
          </cell>
          <cell r="J656">
            <v>1.3473224154521431E-3</v>
          </cell>
        </row>
        <row r="657">
          <cell r="A657" t="str">
            <v>RHNS-SHCONBR</v>
          </cell>
          <cell r="B657" t="str">
            <v>VAR_fin</v>
          </cell>
          <cell r="C657" t="str">
            <v>CON</v>
          </cell>
          <cell r="H657">
            <v>1.5193891244720173E-4</v>
          </cell>
          <cell r="I657">
            <v>1.2853323051194604E-3</v>
          </cell>
          <cell r="J657">
            <v>1.3473224154521431E-3</v>
          </cell>
        </row>
        <row r="658">
          <cell r="A658" t="str">
            <v>RHNS-SHCONBR</v>
          </cell>
          <cell r="B658" t="str">
            <v>VAR_ncap</v>
          </cell>
          <cell r="C658" t="str">
            <v>-</v>
          </cell>
          <cell r="H658">
            <v>3.0301484325729199E-6</v>
          </cell>
          <cell r="I658">
            <v>8.2427514601488499E-5</v>
          </cell>
          <cell r="J658">
            <v>4.4410142741518597E-6</v>
          </cell>
        </row>
        <row r="659">
          <cell r="A659" t="str">
            <v>RHNS-SHCONBR</v>
          </cell>
          <cell r="B659" t="str">
            <v>VAR_cap</v>
          </cell>
          <cell r="C659" t="str">
            <v>-</v>
          </cell>
          <cell r="H659">
            <v>1.1251972717234499E-5</v>
          </cell>
          <cell r="I659">
            <v>9.3679487318722995E-5</v>
          </cell>
          <cell r="J659">
            <v>9.8120501592874795E-5</v>
          </cell>
        </row>
        <row r="660">
          <cell r="A660" t="str">
            <v>D-RHEM_SOLELC</v>
          </cell>
          <cell r="B660" t="str">
            <v>VAR_fout</v>
          </cell>
          <cell r="C660" t="str">
            <v>ELC5</v>
          </cell>
          <cell r="H660">
            <v>9.0519592700378284E-5</v>
          </cell>
          <cell r="I660">
            <v>6.8833541133026527E-5</v>
          </cell>
          <cell r="J660">
            <v>4.0398649028640221E-5</v>
          </cell>
        </row>
        <row r="661">
          <cell r="A661" t="str">
            <v>D-RHEM_SOLELC</v>
          </cell>
          <cell r="B661" t="str">
            <v>VAR_fout</v>
          </cell>
          <cell r="C661" t="str">
            <v>RHEM_ELC</v>
          </cell>
          <cell r="H661">
            <v>1.71865480434539</v>
          </cell>
          <cell r="I661">
            <v>1.8063917828868272</v>
          </cell>
          <cell r="J661">
            <v>1.995412709955463</v>
          </cell>
        </row>
        <row r="662">
          <cell r="A662" t="str">
            <v>D-RHEM_SOLELC</v>
          </cell>
          <cell r="B662" t="str">
            <v>VAR_fin</v>
          </cell>
          <cell r="C662" t="str">
            <v>RHEM_SOL_ELC</v>
          </cell>
          <cell r="H662">
            <v>1.7187453239380905</v>
          </cell>
          <cell r="I662">
            <v>1.8064606164279609</v>
          </cell>
          <cell r="J662">
            <v>1.9954531086044902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ITOT-ELS</v>
          </cell>
          <cell r="J663">
            <v>0.40447258814544301</v>
          </cell>
        </row>
        <row r="664">
          <cell r="A664" t="str">
            <v>ITOT-SWHCONBR7</v>
          </cell>
          <cell r="B664" t="str">
            <v>VAR_fout</v>
          </cell>
          <cell r="C664" t="str">
            <v>ITOT-SWHC</v>
          </cell>
          <cell r="J664">
            <v>7.0530979867617749E-2</v>
          </cell>
        </row>
        <row r="665">
          <cell r="A665" t="str">
            <v>ITOT-SWHCONBR7</v>
          </cell>
          <cell r="B665" t="str">
            <v>VAR_fin</v>
          </cell>
          <cell r="C665" t="str">
            <v>CON</v>
          </cell>
          <cell r="J665">
            <v>0.47500356801306109</v>
          </cell>
        </row>
        <row r="666">
          <cell r="A666" t="str">
            <v>ITOT-SWHCONBR7</v>
          </cell>
          <cell r="B666" t="str">
            <v>VAR_ncap</v>
          </cell>
          <cell r="C666" t="str">
            <v>-</v>
          </cell>
          <cell r="J666">
            <v>2.58370000800607E-2</v>
          </cell>
        </row>
        <row r="667">
          <cell r="A667" t="str">
            <v>ITOT-SWHCONBR7</v>
          </cell>
          <cell r="B667" t="str">
            <v>VAR_cap</v>
          </cell>
          <cell r="C667" t="str">
            <v>-</v>
          </cell>
          <cell r="J667">
            <v>2.58370000800607E-2</v>
          </cell>
        </row>
        <row r="668">
          <cell r="A668" t="str">
            <v>RHNS-SHSTG-ELCHP</v>
          </cell>
          <cell r="B668" t="str">
            <v>VAR_fout</v>
          </cell>
          <cell r="C668" t="str">
            <v>RHNS-SHAELCH</v>
          </cell>
          <cell r="H668">
            <v>0.37170820483668837</v>
          </cell>
          <cell r="I668">
            <v>0.47999791232615091</v>
          </cell>
          <cell r="J668">
            <v>0.51726997493526516</v>
          </cell>
        </row>
        <row r="669">
          <cell r="A669" t="str">
            <v>RHNS-SHSTG-ELCHP</v>
          </cell>
          <cell r="B669" t="str">
            <v>VAR_fout</v>
          </cell>
          <cell r="C669" t="str">
            <v>AUX_RHNS-SHSTG-ELCHP_OUT</v>
          </cell>
          <cell r="H669">
            <v>0.37207991304152493</v>
          </cell>
          <cell r="I669">
            <v>0.4804779102384773</v>
          </cell>
          <cell r="J669">
            <v>0.5177872449101999</v>
          </cell>
        </row>
        <row r="670">
          <cell r="A670" t="str">
            <v>RHNS-SHSTG-ELCHP</v>
          </cell>
          <cell r="B670" t="str">
            <v>VAR_fin</v>
          </cell>
          <cell r="C670" t="str">
            <v>RHNS-SHAELCH</v>
          </cell>
          <cell r="H670">
            <v>0.37170828394707661</v>
          </cell>
          <cell r="I670">
            <v>0.47999807342814416</v>
          </cell>
          <cell r="J670">
            <v>0.51727014861604104</v>
          </cell>
        </row>
        <row r="671">
          <cell r="A671" t="str">
            <v>RHNS-SHSTG-ELCHP</v>
          </cell>
          <cell r="B671" t="str">
            <v>VAR_ncap</v>
          </cell>
          <cell r="C671" t="str">
            <v>-</v>
          </cell>
          <cell r="H671">
            <v>1.47129154576156E-2</v>
          </cell>
          <cell r="I671">
            <v>2.0861114275081499E-2</v>
          </cell>
          <cell r="J671">
            <v>2.9072094156661701E-2</v>
          </cell>
        </row>
        <row r="672">
          <cell r="A672" t="str">
            <v>RHNS-SHSTG-ELCHP</v>
          </cell>
          <cell r="B672" t="str">
            <v>VAR_cap</v>
          </cell>
          <cell r="C672" t="str">
            <v>-</v>
          </cell>
          <cell r="H672">
            <v>3.8330560649477582E-2</v>
          </cell>
          <cell r="I672">
            <v>4.4510626288863299E-2</v>
          </cell>
          <cell r="J672">
            <v>5.043189098090424E-2</v>
          </cell>
        </row>
        <row r="673">
          <cell r="A673" t="str">
            <v>RHNS-SHSOLBR</v>
          </cell>
          <cell r="B673" t="str">
            <v>VAR_fout</v>
          </cell>
          <cell r="C673" t="str">
            <v>RHNS-SHASOL</v>
          </cell>
          <cell r="H673">
            <v>5.4588110006226361E-4</v>
          </cell>
          <cell r="I673">
            <v>5.8854143664698684E-4</v>
          </cell>
          <cell r="J673">
            <v>1.044364989380882E-3</v>
          </cell>
        </row>
        <row r="674">
          <cell r="A674" t="str">
            <v>RHNS-SHSOLBR</v>
          </cell>
          <cell r="B674" t="str">
            <v>VAR_fin</v>
          </cell>
          <cell r="C674" t="str">
            <v>SOL</v>
          </cell>
          <cell r="H674">
            <v>5.4588110006226361E-4</v>
          </cell>
          <cell r="I674">
            <v>5.8854143664698684E-4</v>
          </cell>
          <cell r="J674">
            <v>1.044364989380882E-3</v>
          </cell>
        </row>
        <row r="675">
          <cell r="A675" t="str">
            <v>RHNS-SHSOLBR</v>
          </cell>
          <cell r="B675" t="str">
            <v>VAR_ncap</v>
          </cell>
          <cell r="C675" t="str">
            <v>-</v>
          </cell>
          <cell r="H675">
            <v>3.7882965341000198E-5</v>
          </cell>
          <cell r="I675">
            <v>5.2456932434275103E-5</v>
          </cell>
          <cell r="J675">
            <v>1.21373382737578E-4</v>
          </cell>
        </row>
        <row r="676">
          <cell r="A676" t="str">
            <v>RHNS-SHSOLBR</v>
          </cell>
          <cell r="B676" t="str">
            <v>VAR_cap</v>
          </cell>
          <cell r="C676" t="str">
            <v>-</v>
          </cell>
          <cell r="H676">
            <v>1.2029794052562017E-4</v>
          </cell>
          <cell r="I676">
            <v>9.0399187754860338E-5</v>
          </cell>
          <cell r="J676">
            <v>1.7545990056758694E-4</v>
          </cell>
        </row>
        <row r="677">
          <cell r="A677" t="str">
            <v>RHES-SHPLTBR</v>
          </cell>
          <cell r="B677" t="str">
            <v>VAR_fout</v>
          </cell>
          <cell r="C677" t="str">
            <v>RHES-SHPLT</v>
          </cell>
          <cell r="H677">
            <v>7.9079224158306594E-2</v>
          </cell>
          <cell r="I677">
            <v>8.6234179015011958E-2</v>
          </cell>
          <cell r="J677">
            <v>7.6401971107334252E-2</v>
          </cell>
        </row>
        <row r="678">
          <cell r="A678" t="str">
            <v>RHES-SHPLTBR</v>
          </cell>
          <cell r="B678" t="str">
            <v>VAR_fin</v>
          </cell>
          <cell r="C678" t="str">
            <v>RPLT</v>
          </cell>
          <cell r="H678">
            <v>0.1062526757561927</v>
          </cell>
          <cell r="I678">
            <v>0.11534663409526455</v>
          </cell>
          <cell r="J678">
            <v>0.10073451390773375</v>
          </cell>
        </row>
        <row r="679">
          <cell r="A679" t="str">
            <v>RHES-SHPLTBR</v>
          </cell>
          <cell r="B679" t="str">
            <v>VAR_ncap</v>
          </cell>
          <cell r="C679" t="str">
            <v>-</v>
          </cell>
          <cell r="H679">
            <v>1.31185016477334E-3</v>
          </cell>
          <cell r="I679">
            <v>5.6562794589051901E-3</v>
          </cell>
          <cell r="J679">
            <v>1.5170524166121799E-3</v>
          </cell>
        </row>
        <row r="680">
          <cell r="A680" t="str">
            <v>RHES-SHPLTBR</v>
          </cell>
          <cell r="B680" t="str">
            <v>VAR_cap</v>
          </cell>
          <cell r="C680" t="str">
            <v>-</v>
          </cell>
          <cell r="H680">
            <v>6.3908394556298521E-3</v>
          </cell>
          <cell r="I680">
            <v>6.9681396591872186E-3</v>
          </cell>
          <cell r="J680">
            <v>6.1769033567850773E-3</v>
          </cell>
        </row>
        <row r="681">
          <cell r="A681" t="str">
            <v>RHES-SHCONBR6</v>
          </cell>
          <cell r="B681" t="str">
            <v>VAR_fout</v>
          </cell>
          <cell r="C681" t="str">
            <v>RHES-SHCON</v>
          </cell>
          <cell r="H681">
            <v>1.6616514299758161E-5</v>
          </cell>
          <cell r="I681">
            <v>1.7590983478773368E-5</v>
          </cell>
          <cell r="J681">
            <v>1.1185428331355917E-5</v>
          </cell>
        </row>
        <row r="682">
          <cell r="A682" t="str">
            <v>RHES-SHCONBR6</v>
          </cell>
          <cell r="B682" t="str">
            <v>VAR_fin</v>
          </cell>
          <cell r="C682" t="str">
            <v>CON</v>
          </cell>
          <cell r="H682">
            <v>1.6616514299758161E-5</v>
          </cell>
          <cell r="I682">
            <v>1.7590983478773368E-5</v>
          </cell>
          <cell r="J682">
            <v>1.1185428331355917E-5</v>
          </cell>
        </row>
        <row r="683">
          <cell r="A683" t="str">
            <v>RHES-SHCONBR6</v>
          </cell>
          <cell r="B683" t="str">
            <v>VAR_ncap</v>
          </cell>
          <cell r="C683" t="str">
            <v>-</v>
          </cell>
        </row>
        <row r="684">
          <cell r="A684" t="str">
            <v>RHES-SHCONBR6</v>
          </cell>
          <cell r="B684" t="str">
            <v>VAR_cap</v>
          </cell>
          <cell r="C684" t="str">
            <v>-</v>
          </cell>
          <cell r="H684">
            <v>1.6775531556144001E-6</v>
          </cell>
          <cell r="I684">
            <v>1.6775531556144001E-6</v>
          </cell>
          <cell r="J684">
            <v>9.697952155023921E-7</v>
          </cell>
        </row>
        <row r="685">
          <cell r="A685" t="str">
            <v>RHSA-WHPLTBR</v>
          </cell>
          <cell r="B685" t="str">
            <v>VAR_fout</v>
          </cell>
          <cell r="C685" t="str">
            <v>RHSA-WHPLT</v>
          </cell>
          <cell r="H685">
            <v>0.19303464321276442</v>
          </cell>
          <cell r="I685">
            <v>0.22424226438351771</v>
          </cell>
          <cell r="J685">
            <v>0.22635436698360228</v>
          </cell>
        </row>
        <row r="686">
          <cell r="A686" t="str">
            <v>RHSA-WHPLTBR</v>
          </cell>
          <cell r="B686" t="str">
            <v>VAR_fin</v>
          </cell>
          <cell r="C686" t="str">
            <v>RPLT</v>
          </cell>
          <cell r="H686">
            <v>0.40730247639063516</v>
          </cell>
          <cell r="I686">
            <v>0.46546962580812301</v>
          </cell>
          <cell r="J686">
            <v>0.4560553311287075</v>
          </cell>
        </row>
        <row r="687">
          <cell r="A687" t="str">
            <v>RHSA-WHPLTBR</v>
          </cell>
          <cell r="B687" t="str">
            <v>VAR_ncap</v>
          </cell>
          <cell r="C687" t="str">
            <v>-</v>
          </cell>
          <cell r="H687">
            <v>9.2810502742797906E-3</v>
          </cell>
          <cell r="I687">
            <v>6.0466114268106497E-3</v>
          </cell>
          <cell r="J687">
            <v>7.1577555543697203E-3</v>
          </cell>
        </row>
        <row r="688">
          <cell r="A688" t="str">
            <v>RHSA-WHPLTBR</v>
          </cell>
          <cell r="B688" t="str">
            <v>VAR_cap</v>
          </cell>
          <cell r="C688" t="str">
            <v>-</v>
          </cell>
          <cell r="H688">
            <v>1.3194966093600149E-2</v>
          </cell>
          <cell r="I688">
            <v>1.5327671757582671E-2</v>
          </cell>
          <cell r="J688">
            <v>1.5471808303860701E-2</v>
          </cell>
        </row>
        <row r="689">
          <cell r="A689" t="str">
            <v>ITOT-SWHCONBR8</v>
          </cell>
          <cell r="B689" t="str">
            <v>VAR_fout</v>
          </cell>
          <cell r="C689" t="str">
            <v>ITOT-ELS</v>
          </cell>
          <cell r="J689">
            <v>1.3973179932018608E-5</v>
          </cell>
        </row>
        <row r="690">
          <cell r="A690" t="str">
            <v>ITOT-SWHCONBR8</v>
          </cell>
          <cell r="B690" t="str">
            <v>VAR_fout</v>
          </cell>
          <cell r="C690" t="str">
            <v>ITOT-SWHC</v>
          </cell>
          <cell r="J690">
            <v>5.4343425302757853E-5</v>
          </cell>
        </row>
        <row r="691">
          <cell r="A691" t="str">
            <v>ITOT-SWHCONBR8</v>
          </cell>
          <cell r="B691" t="str">
            <v>VAR_fin</v>
          </cell>
          <cell r="C691" t="str">
            <v>CON</v>
          </cell>
          <cell r="J691">
            <v>6.8418310948820736E-5</v>
          </cell>
        </row>
        <row r="692">
          <cell r="A692" t="str">
            <v>ITOT-SWHCONBR8</v>
          </cell>
          <cell r="B692" t="str">
            <v>VAR_ncap</v>
          </cell>
          <cell r="C692" t="str">
            <v>-</v>
          </cell>
          <cell r="J692">
            <v>3.6820666209253402E-6</v>
          </cell>
        </row>
        <row r="693">
          <cell r="A693" t="str">
            <v>ITOT-SWHCONBR8</v>
          </cell>
          <cell r="B693" t="str">
            <v>VAR_cap</v>
          </cell>
          <cell r="C693" t="str">
            <v>-</v>
          </cell>
          <cell r="J693">
            <v>3.6820666209253402E-6</v>
          </cell>
        </row>
        <row r="694">
          <cell r="A694" t="str">
            <v>D-SCOM_KEV_HFC_ELC_CHP</v>
          </cell>
          <cell r="B694" t="str">
            <v>VAR_fout</v>
          </cell>
          <cell r="C694" t="str">
            <v>ELC5</v>
          </cell>
          <cell r="H694">
            <v>7.3016515227873773E-5</v>
          </cell>
          <cell r="I694">
            <v>1.0430837971115886E-4</v>
          </cell>
          <cell r="J694">
            <v>6.7467266470597564E-5</v>
          </cell>
        </row>
        <row r="695">
          <cell r="A695" t="str">
            <v>D-SCOM_KEV_HFC_ELC_CHP</v>
          </cell>
          <cell r="B695" t="str">
            <v>VAR_fout</v>
          </cell>
          <cell r="C695" t="str">
            <v>SCOM_ELC</v>
          </cell>
          <cell r="H695">
            <v>2.9713807410730971E-4</v>
          </cell>
          <cell r="I695">
            <v>5.0562174770094935E-3</v>
          </cell>
          <cell r="J695">
            <v>2.8781348246098626E-2</v>
          </cell>
        </row>
        <row r="696">
          <cell r="A696" t="str">
            <v>D-SCOM_KEV_HFC_ELC_CHP</v>
          </cell>
          <cell r="B696" t="str">
            <v>VAR_fin</v>
          </cell>
          <cell r="C696" t="str">
            <v>SCOM_KEV_HFC_ELC_CHP</v>
          </cell>
          <cell r="H696">
            <v>3.698937063964429E-4</v>
          </cell>
          <cell r="I696">
            <v>5.1604950611185852E-3</v>
          </cell>
          <cell r="J696">
            <v>2.8848620858740206E-2</v>
          </cell>
        </row>
        <row r="697">
          <cell r="A697" t="str">
            <v>D-EH2R</v>
          </cell>
          <cell r="B697" t="str">
            <v>VAR_fout</v>
          </cell>
          <cell r="C697" t="str">
            <v>EH2</v>
          </cell>
          <cell r="I697">
            <v>5.8571783059699085E-4</v>
          </cell>
          <cell r="J697">
            <v>2.0503260651606767E-3</v>
          </cell>
        </row>
        <row r="698">
          <cell r="A698" t="str">
            <v>D-EH2R</v>
          </cell>
          <cell r="B698" t="str">
            <v>VAR_fin</v>
          </cell>
          <cell r="C698" t="str">
            <v>H2</v>
          </cell>
          <cell r="I698">
            <v>5.8571783059699085E-4</v>
          </cell>
          <cell r="J698">
            <v>2.0503260651606767E-3</v>
          </cell>
        </row>
        <row r="699">
          <cell r="A699" t="str">
            <v>D-EH2R</v>
          </cell>
          <cell r="B699" t="str">
            <v>VAR_ncap</v>
          </cell>
          <cell r="C699" t="str">
            <v>-</v>
          </cell>
          <cell r="H699">
            <v>8.5955975001370096E-8</v>
          </cell>
          <cell r="I699">
            <v>6.9479367162075296E-5</v>
          </cell>
          <cell r="J699">
            <v>6.5319108038419102E-5</v>
          </cell>
        </row>
        <row r="700">
          <cell r="A700" t="str">
            <v>D-EH2R</v>
          </cell>
          <cell r="B700" t="str">
            <v>VAR_cap</v>
          </cell>
          <cell r="C700" t="str">
            <v>-</v>
          </cell>
          <cell r="H700">
            <v>8.5955975001370096E-8</v>
          </cell>
          <cell r="I700">
            <v>6.9494591849683299E-5</v>
          </cell>
          <cell r="J700">
            <v>8.9117267501781096E-5</v>
          </cell>
        </row>
        <row r="701">
          <cell r="A701" t="str">
            <v>SCOM-ELCSPECADV</v>
          </cell>
          <cell r="B701" t="str">
            <v>VAR_fout</v>
          </cell>
          <cell r="C701" t="str">
            <v>SCOM-ELS</v>
          </cell>
          <cell r="H701">
            <v>9.6301647758013971</v>
          </cell>
          <cell r="I701">
            <v>11.946539411271671</v>
          </cell>
          <cell r="J701">
            <v>10.286283363250522</v>
          </cell>
        </row>
        <row r="702">
          <cell r="A702" t="str">
            <v>SCOM-ELCSPECADV</v>
          </cell>
          <cell r="B702" t="str">
            <v>VAR_fin</v>
          </cell>
          <cell r="C702" t="str">
            <v>SCOM_ELC</v>
          </cell>
          <cell r="H702">
            <v>6.4201098505342697</v>
          </cell>
          <cell r="I702">
            <v>7.9643596075144467</v>
          </cell>
          <cell r="J702">
            <v>6.857522242167013</v>
          </cell>
        </row>
        <row r="703">
          <cell r="A703" t="str">
            <v>SCOM-ELCSPECADV</v>
          </cell>
          <cell r="B703" t="str">
            <v>VAR_ncap</v>
          </cell>
          <cell r="C703" t="str">
            <v>-</v>
          </cell>
          <cell r="H703">
            <v>0.29615839496484198</v>
          </cell>
          <cell r="I703">
            <v>0.24483920766942899</v>
          </cell>
          <cell r="J703">
            <v>7.5080758224371505E-2</v>
          </cell>
        </row>
        <row r="704">
          <cell r="A704" t="str">
            <v>SCOM-ELCSPECADV</v>
          </cell>
          <cell r="B704" t="str">
            <v>VAR_cap</v>
          </cell>
          <cell r="C704" t="str">
            <v>-</v>
          </cell>
          <cell r="H704">
            <v>1.0179017568697499</v>
          </cell>
          <cell r="I704">
            <v>1.2627409370612401</v>
          </cell>
          <cell r="J704">
            <v>1.087253020504602</v>
          </cell>
        </row>
        <row r="705">
          <cell r="A705" t="str">
            <v>RHSA-WHLTHRD</v>
          </cell>
          <cell r="B705" t="str">
            <v>VAR_fout</v>
          </cell>
          <cell r="C705" t="str">
            <v>RHSA-WHLTHRD</v>
          </cell>
          <cell r="H705">
            <v>1.6194256202742732</v>
          </cell>
          <cell r="I705">
            <v>1.883675363833194</v>
          </cell>
          <cell r="J705">
            <v>2.0844752141137195</v>
          </cell>
        </row>
        <row r="706">
          <cell r="A706" t="str">
            <v>RHSA-WHLTHRD</v>
          </cell>
          <cell r="B706" t="str">
            <v>VAR_fin</v>
          </cell>
          <cell r="C706" t="str">
            <v>RHSA_LTH</v>
          </cell>
          <cell r="H706">
            <v>2.8594040075089291</v>
          </cell>
          <cell r="I706">
            <v>3.2823970912918101</v>
          </cell>
          <cell r="J706">
            <v>3.5521176643687622</v>
          </cell>
        </row>
        <row r="707">
          <cell r="A707" t="str">
            <v>RHSA-WHLTHRD</v>
          </cell>
          <cell r="B707" t="str">
            <v>VAR_ncap</v>
          </cell>
          <cell r="C707" t="str">
            <v>-</v>
          </cell>
          <cell r="H707">
            <v>5.48961228637697E-2</v>
          </cell>
          <cell r="I707">
            <v>3.6952728095656903E-2</v>
          </cell>
          <cell r="J707">
            <v>9.2896077326113199E-2</v>
          </cell>
        </row>
        <row r="708">
          <cell r="A708" t="str">
            <v>RHSA-WHLTHRD</v>
          </cell>
          <cell r="B708" t="str">
            <v>VAR_cap</v>
          </cell>
          <cell r="C708" t="str">
            <v>-</v>
          </cell>
          <cell r="H708">
            <v>0.15432378614454911</v>
          </cell>
          <cell r="I708">
            <v>0.18613514795815478</v>
          </cell>
          <cell r="J708">
            <v>0.27265506025136077</v>
          </cell>
        </row>
        <row r="709">
          <cell r="A709" t="str">
            <v>RHES-SHCONBR7</v>
          </cell>
          <cell r="B709" t="str">
            <v>VAR_fout</v>
          </cell>
          <cell r="C709" t="str">
            <v>RHES-SHCON</v>
          </cell>
          <cell r="H709">
            <v>1.5707660410494991E-5</v>
          </cell>
          <cell r="I709">
            <v>1.6687486238463469E-5</v>
          </cell>
          <cell r="J709">
            <v>1.0632766659620028E-5</v>
          </cell>
        </row>
        <row r="710">
          <cell r="A710" t="str">
            <v>RHES-SHCONBR7</v>
          </cell>
          <cell r="B710" t="str">
            <v>VAR_fin</v>
          </cell>
          <cell r="C710" t="str">
            <v>CON</v>
          </cell>
          <cell r="H710">
            <v>1.5707660410494991E-5</v>
          </cell>
          <cell r="I710">
            <v>1.6687486238463469E-5</v>
          </cell>
          <cell r="J710">
            <v>1.0632766659620028E-5</v>
          </cell>
        </row>
        <row r="711">
          <cell r="A711" t="str">
            <v>RHES-SHCONBR7</v>
          </cell>
          <cell r="B711" t="str">
            <v>VAR_ncap</v>
          </cell>
          <cell r="C711" t="str">
            <v>-</v>
          </cell>
        </row>
        <row r="712">
          <cell r="A712" t="str">
            <v>RHES-SHCONBR7</v>
          </cell>
          <cell r="B712" t="str">
            <v>VAR_cap</v>
          </cell>
          <cell r="C712" t="str">
            <v>-</v>
          </cell>
          <cell r="H712">
            <v>1.59378791724509E-6</v>
          </cell>
          <cell r="I712">
            <v>1.59378791724509E-6</v>
          </cell>
          <cell r="J712">
            <v>9.2137044450536105E-7</v>
          </cell>
        </row>
        <row r="713">
          <cell r="A713" t="str">
            <v>ITOT-SWHCONBR9</v>
          </cell>
          <cell r="B713" t="str">
            <v>VAR_fout</v>
          </cell>
          <cell r="C713" t="str">
            <v>ITOT-ELS</v>
          </cell>
          <cell r="J713">
            <v>3.2039044024022699E-6</v>
          </cell>
        </row>
        <row r="714">
          <cell r="A714" t="str">
            <v>ITOT-SWHCONBR9</v>
          </cell>
          <cell r="B714" t="str">
            <v>VAR_fout</v>
          </cell>
          <cell r="C714" t="str">
            <v>ITOT-SWHC</v>
          </cell>
          <cell r="J714">
            <v>2.488745320650176E-5</v>
          </cell>
        </row>
        <row r="715">
          <cell r="A715" t="str">
            <v>ITOT-SWHCONBR9</v>
          </cell>
          <cell r="B715" t="str">
            <v>VAR_fin</v>
          </cell>
          <cell r="C715" t="str">
            <v>CON</v>
          </cell>
          <cell r="J715">
            <v>2.9175440589607218E-5</v>
          </cell>
        </row>
        <row r="716">
          <cell r="A716" t="str">
            <v>ITOT-SWHCONBR9</v>
          </cell>
          <cell r="B716" t="str">
            <v>VAR_ncap</v>
          </cell>
          <cell r="C716" t="str">
            <v>-</v>
          </cell>
          <cell r="J716">
            <v>1.5472127608708899E-6</v>
          </cell>
        </row>
        <row r="717">
          <cell r="A717" t="str">
            <v>ITOT-SWHCONBR9</v>
          </cell>
          <cell r="B717" t="str">
            <v>VAR_cap</v>
          </cell>
          <cell r="C717" t="str">
            <v>-</v>
          </cell>
          <cell r="J717">
            <v>1.5472127608708899E-6</v>
          </cell>
        </row>
        <row r="718">
          <cell r="A718" t="str">
            <v>SCOM-SHPLTBR</v>
          </cell>
          <cell r="B718" t="str">
            <v>VAR_fout</v>
          </cell>
          <cell r="C718" t="str">
            <v>SCOM-SHPLT</v>
          </cell>
          <cell r="H718">
            <v>0.8775872491086647</v>
          </cell>
          <cell r="I718">
            <v>0.94827089390337782</v>
          </cell>
          <cell r="J718">
            <v>0.79544557420925688</v>
          </cell>
        </row>
        <row r="719">
          <cell r="A719" t="str">
            <v>SCOM-SHPLTBR</v>
          </cell>
          <cell r="B719" t="str">
            <v>VAR_fin</v>
          </cell>
          <cell r="C719" t="str">
            <v>SCOMPLTBRC</v>
          </cell>
          <cell r="H719">
            <v>0.8775872491086647</v>
          </cell>
          <cell r="I719">
            <v>0.94827089390337782</v>
          </cell>
          <cell r="J719">
            <v>0.79544557420925688</v>
          </cell>
        </row>
        <row r="720">
          <cell r="A720" t="str">
            <v>SCOM-SHPLTBR</v>
          </cell>
          <cell r="B720" t="str">
            <v>VAR_fin</v>
          </cell>
          <cell r="C720" t="str">
            <v>SPLT</v>
          </cell>
          <cell r="H720">
            <v>1.3101008178954745</v>
          </cell>
          <cell r="I720">
            <v>1.4138068049598014</v>
          </cell>
          <cell r="J720">
            <v>1.1859547446014871</v>
          </cell>
        </row>
        <row r="721">
          <cell r="A721" t="str">
            <v>SCOM-SHPLTBR</v>
          </cell>
          <cell r="B721" t="str">
            <v>VAR_ncap</v>
          </cell>
          <cell r="C721" t="str">
            <v>-</v>
          </cell>
          <cell r="H721">
            <v>3.8844308354160403E-2</v>
          </cell>
          <cell r="I721">
            <v>3.98678345618146E-2</v>
          </cell>
          <cell r="J721">
            <v>2.21960265306619E-2</v>
          </cell>
        </row>
        <row r="722">
          <cell r="A722" t="str">
            <v>SCOM-SHPLTBR</v>
          </cell>
          <cell r="B722" t="str">
            <v>VAR_cap</v>
          </cell>
          <cell r="C722" t="str">
            <v>-</v>
          </cell>
          <cell r="H722">
            <v>6.8553289054625488E-2</v>
          </cell>
          <cell r="I722">
            <v>7.8712149416161226E-2</v>
          </cell>
          <cell r="J722">
            <v>6.7560346998774112E-2</v>
          </cell>
        </row>
        <row r="723">
          <cell r="A723" t="str">
            <v>ITOT-SWHELCHP</v>
          </cell>
          <cell r="B723" t="str">
            <v>VAR_fout</v>
          </cell>
          <cell r="C723" t="str">
            <v>ITOT-SWHAELCH</v>
          </cell>
          <cell r="H723">
            <v>6.1815468913020535</v>
          </cell>
          <cell r="I723">
            <v>6.1819919234017586</v>
          </cell>
          <cell r="J723">
            <v>8.8912635918448437</v>
          </cell>
        </row>
        <row r="724">
          <cell r="A724" t="str">
            <v>ITOT-SWHELCHP</v>
          </cell>
          <cell r="B724" t="str">
            <v>VAR_fin</v>
          </cell>
          <cell r="C724" t="str">
            <v>ITOT_ELC</v>
          </cell>
          <cell r="H724">
            <v>1.8931835157688992</v>
          </cell>
          <cell r="I724">
            <v>1.8583776283550912</v>
          </cell>
          <cell r="J724">
            <v>2.577671264127674</v>
          </cell>
        </row>
        <row r="725">
          <cell r="A725" t="str">
            <v>ITOT-SWHELCHP</v>
          </cell>
          <cell r="B725" t="str">
            <v>VAR_fin</v>
          </cell>
          <cell r="C725" t="str">
            <v>ITOTELCHPC</v>
          </cell>
          <cell r="H725">
            <v>6.1815468913020535</v>
          </cell>
          <cell r="I725">
            <v>6.1819919234017586</v>
          </cell>
          <cell r="J725">
            <v>8.8912635918448437</v>
          </cell>
        </row>
        <row r="726">
          <cell r="A726" t="str">
            <v>ITOT-SWHELCHP</v>
          </cell>
          <cell r="B726" t="str">
            <v>VAR_ncap</v>
          </cell>
          <cell r="C726" t="str">
            <v>-</v>
          </cell>
          <cell r="H726">
            <v>6.18723798252745E-2</v>
          </cell>
          <cell r="I726">
            <v>0.11196224739807201</v>
          </cell>
          <cell r="J726">
            <v>0.37828911355744799</v>
          </cell>
        </row>
        <row r="727">
          <cell r="A727" t="str">
            <v>ITOT-SWHELCHP</v>
          </cell>
          <cell r="B727" t="str">
            <v>VAR_cap</v>
          </cell>
          <cell r="C727" t="str">
            <v>-</v>
          </cell>
          <cell r="H727">
            <v>0.33625375524343604</v>
          </cell>
          <cell r="I727">
            <v>0.34255136066870479</v>
          </cell>
          <cell r="J727">
            <v>0.4857154797180695</v>
          </cell>
        </row>
        <row r="728">
          <cell r="A728" t="str">
            <v>RHES-SHCONBR8</v>
          </cell>
          <cell r="B728" t="str">
            <v>VAR_fout</v>
          </cell>
          <cell r="C728" t="str">
            <v>RHES-SHCON</v>
          </cell>
          <cell r="H728">
            <v>2.3615405999288269E-6</v>
          </cell>
          <cell r="I728">
            <v>2.3246461341919017E-6</v>
          </cell>
          <cell r="J728">
            <v>1.4577942666348057E-6</v>
          </cell>
        </row>
        <row r="729">
          <cell r="A729" t="str">
            <v>RHES-SHCONBR8</v>
          </cell>
          <cell r="B729" t="str">
            <v>VAR_fin</v>
          </cell>
          <cell r="C729" t="str">
            <v>CON</v>
          </cell>
          <cell r="H729">
            <v>2.3615405999288269E-6</v>
          </cell>
          <cell r="I729">
            <v>2.3246461341919017E-6</v>
          </cell>
          <cell r="J729">
            <v>1.4577942666348057E-6</v>
          </cell>
        </row>
        <row r="730">
          <cell r="A730" t="str">
            <v>RHES-SHCONBR8</v>
          </cell>
          <cell r="B730" t="str">
            <v>VAR_ncap</v>
          </cell>
          <cell r="C730" t="str">
            <v>-</v>
          </cell>
        </row>
        <row r="731">
          <cell r="A731" t="str">
            <v>RHES-SHCONBR8</v>
          </cell>
          <cell r="B731" t="str">
            <v>VAR_cap</v>
          </cell>
          <cell r="C731" t="str">
            <v>-</v>
          </cell>
          <cell r="H731">
            <v>2.0240230260865601E-7</v>
          </cell>
          <cell r="I731">
            <v>2.0240230260865601E-7</v>
          </cell>
          <cell r="J731">
            <v>1.2200241856679399E-7</v>
          </cell>
        </row>
        <row r="732">
          <cell r="A732" t="str">
            <v>RHEM-SHWODBR</v>
          </cell>
          <cell r="B732" t="str">
            <v>VAR_fout</v>
          </cell>
          <cell r="C732" t="str">
            <v>RHEM-SHWOD</v>
          </cell>
          <cell r="H732">
            <v>4.2800629489780135</v>
          </cell>
          <cell r="I732">
            <v>3.7310038048547471</v>
          </cell>
          <cell r="J732">
            <v>2.3334214774868474</v>
          </cell>
        </row>
        <row r="733">
          <cell r="A733" t="str">
            <v>RHEM-SHWODBR</v>
          </cell>
          <cell r="B733" t="str">
            <v>VAR_fin</v>
          </cell>
          <cell r="C733" t="str">
            <v>RHEMWODBRC</v>
          </cell>
          <cell r="H733">
            <v>4.2800629489780135</v>
          </cell>
          <cell r="I733">
            <v>3.7310038048547471</v>
          </cell>
          <cell r="J733">
            <v>2.3334214774868474</v>
          </cell>
        </row>
        <row r="734">
          <cell r="A734" t="str">
            <v>RHEM-SHWODBR</v>
          </cell>
          <cell r="B734" t="str">
            <v>VAR_fin</v>
          </cell>
          <cell r="C734" t="str">
            <v>RWOD</v>
          </cell>
          <cell r="H734">
            <v>5.8934285185865285</v>
          </cell>
          <cell r="I734">
            <v>5.1374020636159567</v>
          </cell>
          <cell r="J734">
            <v>3.1308624367852462</v>
          </cell>
        </row>
        <row r="735">
          <cell r="A735" t="str">
            <v>RHEM-SHWODBR</v>
          </cell>
          <cell r="B735" t="str">
            <v>VAR_ncap</v>
          </cell>
          <cell r="C735" t="str">
            <v>-</v>
          </cell>
          <cell r="H735">
            <v>0.18036644562376</v>
          </cell>
          <cell r="I735">
            <v>7.6902617514049601E-2</v>
          </cell>
          <cell r="J735">
            <v>3.2962313971169901E-2</v>
          </cell>
        </row>
        <row r="736">
          <cell r="A736" t="str">
            <v>RHEM-SHWODBR</v>
          </cell>
          <cell r="B736" t="str">
            <v>VAR_cap</v>
          </cell>
          <cell r="C736" t="str">
            <v>-</v>
          </cell>
          <cell r="H736">
            <v>0.30223623125280574</v>
          </cell>
          <cell r="I736">
            <v>0.26346373336262607</v>
          </cell>
          <cell r="J736">
            <v>0.16506714366789488</v>
          </cell>
        </row>
        <row r="737">
          <cell r="A737" t="str">
            <v>RHES-SHCONBR9</v>
          </cell>
          <cell r="B737" t="str">
            <v>VAR_fout</v>
          </cell>
          <cell r="C737" t="str">
            <v>RHES-SHCON</v>
          </cell>
          <cell r="H737">
            <v>7.6703542863146825E-7</v>
          </cell>
        </row>
        <row r="738">
          <cell r="A738" t="str">
            <v>RHES-SHCONBR9</v>
          </cell>
          <cell r="B738" t="str">
            <v>VAR_fin</v>
          </cell>
          <cell r="C738" t="str">
            <v>CON</v>
          </cell>
          <cell r="H738">
            <v>7.6703542863146825E-7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H739">
            <v>4.0598356859024845E-3</v>
          </cell>
          <cell r="I739">
            <v>1.5323448884269723E-3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H740">
            <v>2.6096634033506074E-6</v>
          </cell>
          <cell r="I740">
            <v>1.8690219029197813E-6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I741">
            <v>5.2552659936369161E-4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H742">
            <v>4.0634841297574244E-3</v>
          </cell>
          <cell r="I742">
            <v>2.0603632763928101E-3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H743">
            <v>640.03966082319198</v>
          </cell>
          <cell r="I743">
            <v>265.46477656290898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H744">
            <v>8.5394373827175514</v>
          </cell>
          <cell r="I744">
            <v>3.541846379309737</v>
          </cell>
          <cell r="J744">
            <v>0.25075394995553096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H745">
            <v>8.6843915986864424</v>
          </cell>
          <cell r="I745">
            <v>3.6019644038386578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H746">
            <v>8.6711999013405086E-5</v>
          </cell>
          <cell r="I746">
            <v>3.9696543050329566E-5</v>
          </cell>
          <cell r="J746">
            <v>0.25501283215731718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H750">
            <v>13.691177130453321</v>
          </cell>
          <cell r="I750">
            <v>14.360761447425402</v>
          </cell>
          <cell r="J750">
            <v>15.003928137569197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H751">
            <v>13.691177130453321</v>
          </cell>
          <cell r="I751">
            <v>14.360761447425402</v>
          </cell>
          <cell r="J751">
            <v>15.003928137569197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H752">
            <v>1.4557280863957E-4</v>
          </cell>
          <cell r="I752">
            <v>1.1623924396840992E-4</v>
          </cell>
          <cell r="J752">
            <v>6.5233181359860239E-5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H753">
            <v>7.8749094171096917E-3</v>
          </cell>
          <cell r="I753">
            <v>0.24886360409082245</v>
          </cell>
          <cell r="J753">
            <v>0.17816294533519283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H754">
            <v>8.0201974536653776E-3</v>
          </cell>
          <cell r="I754">
            <v>0.24897963973994131</v>
          </cell>
          <cell r="J754">
            <v>0.17822800045025253</v>
          </cell>
        </row>
        <row r="755">
          <cell r="A755" t="str">
            <v>RHES-SHSTG-SOL</v>
          </cell>
          <cell r="B755" t="str">
            <v>VAR_fout</v>
          </cell>
          <cell r="C755" t="str">
            <v>AUX_RHES-SHSTG-SOL_OUT</v>
          </cell>
          <cell r="H755">
            <v>1.0151433148743423E-2</v>
          </cell>
          <cell r="I755">
            <v>4.8661133319599821E-3</v>
          </cell>
          <cell r="J755">
            <v>5.2243223694970172E-3</v>
          </cell>
        </row>
        <row r="756">
          <cell r="A756" t="str">
            <v>RHES-SHSTG-SOL</v>
          </cell>
          <cell r="B756" t="str">
            <v>VAR_fout</v>
          </cell>
          <cell r="C756" t="str">
            <v>RHES-SHASOL</v>
          </cell>
          <cell r="H756">
            <v>1.0141291856886539E-2</v>
          </cell>
          <cell r="I756">
            <v>4.8612520798801059E-3</v>
          </cell>
          <cell r="J756">
            <v>5.2191032662307849E-3</v>
          </cell>
        </row>
        <row r="757">
          <cell r="A757" t="str">
            <v>RHES-SHSTG-SOL</v>
          </cell>
          <cell r="B757" t="str">
            <v>VAR_fin</v>
          </cell>
          <cell r="C757" t="str">
            <v>RHES-SHASOL</v>
          </cell>
          <cell r="H757">
            <v>1.0141560584667419E-2</v>
          </cell>
          <cell r="I757">
            <v>4.8613710153233266E-3</v>
          </cell>
          <cell r="J757">
            <v>5.2192502152037272E-3</v>
          </cell>
        </row>
        <row r="758">
          <cell r="A758" t="str">
            <v>RHES-SHSTG-SOL</v>
          </cell>
          <cell r="B758" t="str">
            <v>VAR_ncap</v>
          </cell>
          <cell r="C758" t="str">
            <v>-</v>
          </cell>
          <cell r="H758">
            <v>1.3051310156671301E-5</v>
          </cell>
          <cell r="I758">
            <v>7.0312781572635604E-4</v>
          </cell>
          <cell r="J758">
            <v>1.9363552928681601E-4</v>
          </cell>
        </row>
        <row r="759">
          <cell r="A759" t="str">
            <v>RHES-SHSTG-SOL</v>
          </cell>
          <cell r="B759" t="str">
            <v>VAR_cap</v>
          </cell>
          <cell r="C759" t="str">
            <v>-</v>
          </cell>
          <cell r="H759">
            <v>3.2683767438485699E-3</v>
          </cell>
          <cell r="I759">
            <v>7.1619306120841101E-4</v>
          </cell>
          <cell r="J759">
            <v>7.0943959111824698E-4</v>
          </cell>
        </row>
        <row r="760">
          <cell r="A760" t="str">
            <v>D-ITOT_LTH</v>
          </cell>
          <cell r="B760" t="str">
            <v>VAR_fout</v>
          </cell>
          <cell r="C760" t="str">
            <v>ITOT_LTH_DH</v>
          </cell>
          <cell r="H760">
            <v>7.6289060284200305</v>
          </cell>
          <cell r="I760">
            <v>7.6289061791477479</v>
          </cell>
          <cell r="J760">
            <v>9.4502072139533357</v>
          </cell>
        </row>
        <row r="761">
          <cell r="A761" t="str">
            <v>D-ITOT_LTH</v>
          </cell>
          <cell r="B761" t="str">
            <v>VAR_fin</v>
          </cell>
          <cell r="C761" t="str">
            <v>LTH</v>
          </cell>
          <cell r="H761">
            <v>8.2772610424409159</v>
          </cell>
          <cell r="I761">
            <v>8.2718356283657428</v>
          </cell>
          <cell r="J761">
            <v>10.23321228692572</v>
          </cell>
        </row>
        <row r="762">
          <cell r="A762" t="str">
            <v>D-ITOT_LTH</v>
          </cell>
          <cell r="B762" t="str">
            <v>VAR_ncap</v>
          </cell>
          <cell r="C762" t="str">
            <v>-</v>
          </cell>
        </row>
        <row r="763">
          <cell r="A763" t="str">
            <v>D-ITOT_LTH</v>
          </cell>
          <cell r="B763" t="str">
            <v>VAR_cap</v>
          </cell>
          <cell r="C763" t="str">
            <v>-</v>
          </cell>
          <cell r="H763">
            <v>0.795472296019198</v>
          </cell>
          <cell r="I763">
            <v>0.795472296019198</v>
          </cell>
          <cell r="J763">
            <v>0.795472296019198</v>
          </cell>
        </row>
        <row r="764">
          <cell r="A764" t="str">
            <v>D-IH2</v>
          </cell>
          <cell r="B764" t="str">
            <v>VAR_fout</v>
          </cell>
          <cell r="C764" t="str">
            <v>IH2</v>
          </cell>
          <cell r="H764">
            <v>1.2535033021448989</v>
          </cell>
          <cell r="I764">
            <v>1.4185897858103753</v>
          </cell>
          <cell r="J764">
            <v>3.3470573547626277</v>
          </cell>
        </row>
        <row r="765">
          <cell r="A765" t="str">
            <v>D-IH2</v>
          </cell>
          <cell r="B765" t="str">
            <v>VAR_fin</v>
          </cell>
          <cell r="C765" t="str">
            <v>H2</v>
          </cell>
          <cell r="H765">
            <v>1.2630529766829266</v>
          </cell>
          <cell r="I765">
            <v>1.429397153237552</v>
          </cell>
          <cell r="J765">
            <v>3.3725565364108911</v>
          </cell>
        </row>
        <row r="766">
          <cell r="A766" t="str">
            <v>D-IH2</v>
          </cell>
          <cell r="B766" t="str">
            <v>VAR_ncap</v>
          </cell>
          <cell r="C766" t="str">
            <v>-</v>
          </cell>
          <cell r="H766">
            <v>5.2770955495303799E-2</v>
          </cell>
          <cell r="I766">
            <v>2.2007446961927201E-2</v>
          </cell>
          <cell r="J766">
            <v>7.1388611463400503E-2</v>
          </cell>
        </row>
        <row r="767">
          <cell r="A767" t="str">
            <v>D-IH2</v>
          </cell>
          <cell r="B767" t="str">
            <v>VAR_cap</v>
          </cell>
          <cell r="C767" t="str">
            <v>-</v>
          </cell>
          <cell r="H767">
            <v>5.2789489009622097E-2</v>
          </cell>
          <cell r="I767">
            <v>7.4796935971549294E-2</v>
          </cell>
          <cell r="J767">
            <v>0.14618554743494999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RHNM_LTH_CHPWOD_ON</v>
          </cell>
          <cell r="I768">
            <v>0.20177868924081355</v>
          </cell>
        </row>
        <row r="769">
          <cell r="A769" t="str">
            <v>D-RHNM_LTH_CHPWOD</v>
          </cell>
          <cell r="B769" t="str">
            <v>VAR_fout</v>
          </cell>
          <cell r="C769" t="str">
            <v>RHSA_LTH</v>
          </cell>
          <cell r="H769">
            <v>2.1190618778190968E-2</v>
          </cell>
          <cell r="I769">
            <v>0.46741407198263069</v>
          </cell>
          <cell r="J769">
            <v>0.47961577017295315</v>
          </cell>
        </row>
        <row r="770">
          <cell r="A770" t="str">
            <v>D-RHNM_LTH_CHPWOD</v>
          </cell>
          <cell r="B770" t="str">
            <v>VAR_fout</v>
          </cell>
          <cell r="C770" t="str">
            <v>LTH</v>
          </cell>
          <cell r="H770">
            <v>1.4362205339945374E-5</v>
          </cell>
          <cell r="I770">
            <v>2.0283232820717971E-4</v>
          </cell>
          <cell r="J770">
            <v>1.0959944339896447E-4</v>
          </cell>
        </row>
        <row r="771">
          <cell r="A771" t="str">
            <v>D-RHNM_LTH_CHPWOD</v>
          </cell>
          <cell r="B771" t="str">
            <v>VAR_fin</v>
          </cell>
          <cell r="C771" t="str">
            <v>RHNM_LTH_CHPWOD</v>
          </cell>
          <cell r="H771">
            <v>2.1204980983530911E-2</v>
          </cell>
          <cell r="I771">
            <v>0.66939561997501418</v>
          </cell>
          <cell r="J771">
            <v>0.47972567188015097</v>
          </cell>
        </row>
        <row r="772">
          <cell r="A772" t="str">
            <v>RHNS-SHWODBR</v>
          </cell>
          <cell r="B772" t="str">
            <v>VAR_fout</v>
          </cell>
          <cell r="C772" t="str">
            <v>RHNS-SHWOD</v>
          </cell>
          <cell r="H772">
            <v>0.12736667832721252</v>
          </cell>
          <cell r="I772">
            <v>0.13055678520539513</v>
          </cell>
          <cell r="J772">
            <v>0.1290561205656755</v>
          </cell>
        </row>
        <row r="773">
          <cell r="A773" t="str">
            <v>RHNS-SHWODBR</v>
          </cell>
          <cell r="B773" t="str">
            <v>VAR_fin</v>
          </cell>
          <cell r="C773" t="str">
            <v>RHNSWODBRC</v>
          </cell>
          <cell r="H773">
            <v>0.12736667832721252</v>
          </cell>
          <cell r="I773">
            <v>0.13055678520539513</v>
          </cell>
          <cell r="J773">
            <v>0.1290561205656755</v>
          </cell>
        </row>
        <row r="774">
          <cell r="A774" t="str">
            <v>RHNS-SHWODBR</v>
          </cell>
          <cell r="B774" t="str">
            <v>VAR_fin</v>
          </cell>
          <cell r="C774" t="str">
            <v>RWOD</v>
          </cell>
          <cell r="H774">
            <v>0.16747785599293957</v>
          </cell>
          <cell r="I774">
            <v>0.171427714516841</v>
          </cell>
          <cell r="J774">
            <v>0.16945726534379565</v>
          </cell>
        </row>
        <row r="775">
          <cell r="A775" t="str">
            <v>RHNS-SHWODBR</v>
          </cell>
          <cell r="B775" t="str">
            <v>VAR_ncap</v>
          </cell>
          <cell r="C775" t="str">
            <v>-</v>
          </cell>
          <cell r="H775">
            <v>2.2226817026263699E-2</v>
          </cell>
        </row>
        <row r="776">
          <cell r="A776" t="str">
            <v>RHNS-SHWODBR</v>
          </cell>
          <cell r="B776" t="str">
            <v>VAR_cap</v>
          </cell>
          <cell r="C776" t="str">
            <v>-</v>
          </cell>
          <cell r="H776">
            <v>2.2236030531790282E-2</v>
          </cell>
          <cell r="I776">
            <v>2.2227460664764141E-2</v>
          </cell>
          <cell r="J776">
            <v>9.4018247184976794E-3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ELC5</v>
          </cell>
          <cell r="H777">
            <v>1.4977271027509373E-4</v>
          </cell>
          <cell r="I777">
            <v>1.1447961887482606E-4</v>
          </cell>
        </row>
        <row r="778">
          <cell r="A778" t="str">
            <v>D-RHNM_NKEV_GAS_ELC_CHP</v>
          </cell>
          <cell r="B778" t="str">
            <v>VAR_fout</v>
          </cell>
          <cell r="C778" t="str">
            <v>RHNM_ELC</v>
          </cell>
          <cell r="H778">
            <v>0.16307858476546755</v>
          </cell>
          <cell r="I778">
            <v>8.4521477093768976E-2</v>
          </cell>
        </row>
        <row r="779">
          <cell r="A779" t="str">
            <v>D-RHNM_NKEV_GAS_ELC_CHP</v>
          </cell>
          <cell r="B779" t="str">
            <v>VAR_fin</v>
          </cell>
          <cell r="C779" t="str">
            <v>RHNM_NKEV_GAS_ELC_CHP</v>
          </cell>
          <cell r="H779">
            <v>0.16322804823447659</v>
          </cell>
          <cell r="I779">
            <v>8.463577780402505E-2</v>
          </cell>
        </row>
        <row r="780">
          <cell r="A780" t="str">
            <v>D-RLFO</v>
          </cell>
          <cell r="B780" t="str">
            <v>VAR_fout</v>
          </cell>
          <cell r="C780" t="str">
            <v>CO2</v>
          </cell>
          <cell r="H780">
            <v>1102.1148809424101</v>
          </cell>
          <cell r="I780">
            <v>408.88298633291299</v>
          </cell>
        </row>
        <row r="781">
          <cell r="A781" t="str">
            <v>D-RLFO</v>
          </cell>
          <cell r="B781" t="str">
            <v>VAR_fout</v>
          </cell>
          <cell r="C781" t="str">
            <v>RLFO</v>
          </cell>
          <cell r="H781">
            <v>14.704403837867851</v>
          </cell>
          <cell r="I781">
            <v>5.4553194831230476</v>
          </cell>
          <cell r="J781">
            <v>0.53526302780663171</v>
          </cell>
        </row>
        <row r="782">
          <cell r="A782" t="str">
            <v>D-RLFO</v>
          </cell>
          <cell r="B782" t="str">
            <v>VAR_fin</v>
          </cell>
          <cell r="C782" t="str">
            <v>LFO</v>
          </cell>
          <cell r="H782">
            <v>14.954068940873976</v>
          </cell>
          <cell r="I782">
            <v>5.5479373993610928</v>
          </cell>
        </row>
        <row r="783">
          <cell r="A783" t="str">
            <v>D-RLFO</v>
          </cell>
          <cell r="B783" t="str">
            <v>VAR_fin</v>
          </cell>
          <cell r="C783" t="str">
            <v>BDS</v>
          </cell>
          <cell r="H783">
            <v>8.672908608046619E-5</v>
          </cell>
          <cell r="I783">
            <v>3.9772620267776172E-5</v>
          </cell>
          <cell r="J783">
            <v>0.54435434028616458</v>
          </cell>
        </row>
        <row r="784">
          <cell r="A784" t="str">
            <v>D-SCOM_LTH_CHPBIO</v>
          </cell>
          <cell r="B784" t="str">
            <v>VAR_fout</v>
          </cell>
          <cell r="C784" t="str">
            <v>SCOM_LTH_CHPBIO_ON</v>
          </cell>
        </row>
        <row r="785">
          <cell r="A785" t="str">
            <v>D-SCOM_LTH_CHPBIO</v>
          </cell>
          <cell r="B785" t="str">
            <v>VAR_fout</v>
          </cell>
          <cell r="C785" t="str">
            <v>LTH</v>
          </cell>
        </row>
        <row r="786">
          <cell r="A786" t="str">
            <v>D-SCOM_LTH_CHPBIO</v>
          </cell>
          <cell r="B786" t="str">
            <v>VAR_fin</v>
          </cell>
          <cell r="C786" t="str">
            <v>SCOM_LTH_CHPBIO</v>
          </cell>
        </row>
        <row r="787">
          <cell r="A787" t="str">
            <v>D-SCOM_NKEV_GAS_ELC_CHP</v>
          </cell>
          <cell r="B787" t="str">
            <v>VAR_fout</v>
          </cell>
          <cell r="C787" t="str">
            <v>ELC5</v>
          </cell>
          <cell r="H787">
            <v>1.1918375677316928E-4</v>
          </cell>
          <cell r="I787">
            <v>1.183986995862173E-4</v>
          </cell>
        </row>
        <row r="788">
          <cell r="A788" t="str">
            <v>D-SCOM_NKEV_GAS_ELC_CHP</v>
          </cell>
          <cell r="B788" t="str">
            <v>VAR_fout</v>
          </cell>
          <cell r="C788" t="str">
            <v>SCOM_ELC</v>
          </cell>
          <cell r="H788">
            <v>0.33185430005745631</v>
          </cell>
          <cell r="I788">
            <v>0.23993827298534487</v>
          </cell>
        </row>
        <row r="789">
          <cell r="A789" t="str">
            <v>D-SCOM_NKEV_GAS_ELC_CHP</v>
          </cell>
          <cell r="B789" t="str">
            <v>VAR_fin</v>
          </cell>
          <cell r="C789" t="str">
            <v>SCOM_NKEV_GAS_ELC_CHP</v>
          </cell>
          <cell r="H789">
            <v>0.33197322293602716</v>
          </cell>
          <cell r="I789">
            <v>0.24005642242547914</v>
          </cell>
        </row>
        <row r="790">
          <cell r="A790" t="str">
            <v>RHEM-SHLTHDH</v>
          </cell>
          <cell r="B790" t="str">
            <v>VAR_fout</v>
          </cell>
          <cell r="C790" t="str">
            <v>RHEM-SHLTHD</v>
          </cell>
          <cell r="H790">
            <v>5.3629800144405619</v>
          </cell>
          <cell r="I790">
            <v>5.6006878184920916</v>
          </cell>
          <cell r="J790">
            <v>5.1500132490755224</v>
          </cell>
        </row>
        <row r="791">
          <cell r="A791" t="str">
            <v>RHEM-SHLTHDH</v>
          </cell>
          <cell r="B791" t="str">
            <v>VAR_fin</v>
          </cell>
          <cell r="C791" t="str">
            <v>RHEMLTHDHC</v>
          </cell>
          <cell r="H791">
            <v>5.3629800144405619</v>
          </cell>
          <cell r="I791">
            <v>5.6006878184920916</v>
          </cell>
          <cell r="J791">
            <v>5.1500132490755224</v>
          </cell>
        </row>
        <row r="792">
          <cell r="A792" t="str">
            <v>RHEM-SHLTHDH</v>
          </cell>
          <cell r="B792" t="str">
            <v>VAR_fin</v>
          </cell>
          <cell r="C792" t="str">
            <v>RHEM_LTH_DH</v>
          </cell>
          <cell r="H792">
            <v>6.0095951824675735</v>
          </cell>
          <cell r="I792">
            <v>6.2759634460479834</v>
          </cell>
          <cell r="J792">
            <v>5.7709509876883063</v>
          </cell>
        </row>
        <row r="793">
          <cell r="A793" t="str">
            <v>RHEM-SHLTHDH</v>
          </cell>
          <cell r="B793" t="str">
            <v>VAR_ncap</v>
          </cell>
          <cell r="C793" t="str">
            <v>-</v>
          </cell>
          <cell r="H793">
            <v>3.3449892094717299E-3</v>
          </cell>
          <cell r="I793">
            <v>2.0319705810210201E-2</v>
          </cell>
          <cell r="J793">
            <v>3.4984739105319799E-3</v>
          </cell>
        </row>
        <row r="794">
          <cell r="A794" t="str">
            <v>RHEM-SHLTHDH</v>
          </cell>
          <cell r="B794" t="str">
            <v>VAR_cap</v>
          </cell>
          <cell r="C794" t="str">
            <v>-</v>
          </cell>
          <cell r="H794">
            <v>0.384127719761995</v>
          </cell>
          <cell r="I794">
            <v>0.40012196099151498</v>
          </cell>
          <cell r="J794">
            <v>0.39615920679048505</v>
          </cell>
        </row>
        <row r="795">
          <cell r="A795" t="str">
            <v>D-ITOT_SOLELC</v>
          </cell>
          <cell r="B795" t="str">
            <v>VAR_fout</v>
          </cell>
          <cell r="C795" t="str">
            <v>ITOT_ELC</v>
          </cell>
          <cell r="H795">
            <v>29.110641858125238</v>
          </cell>
          <cell r="I795">
            <v>39.555008124863484</v>
          </cell>
          <cell r="J795">
            <v>43.291516770353006</v>
          </cell>
        </row>
        <row r="796">
          <cell r="A796" t="str">
            <v>D-ITOT_SOLELC</v>
          </cell>
          <cell r="B796" t="str">
            <v>VAR_fout</v>
          </cell>
          <cell r="C796" t="str">
            <v>ELC5</v>
          </cell>
          <cell r="H796">
            <v>2.1431742648469966E-4</v>
          </cell>
          <cell r="I796">
            <v>1.2926171967262028</v>
          </cell>
          <cell r="J796">
            <v>1.0891070129809997</v>
          </cell>
        </row>
        <row r="797">
          <cell r="A797" t="str">
            <v>D-ITOT_SOLELC</v>
          </cell>
          <cell r="B797" t="str">
            <v>VAR_fin</v>
          </cell>
          <cell r="C797" t="str">
            <v>ITOT_SOL_ELC</v>
          </cell>
          <cell r="H797">
            <v>29.110856175551714</v>
          </cell>
          <cell r="I797">
            <v>40.847625321589661</v>
          </cell>
          <cell r="J797">
            <v>44.380623783333995</v>
          </cell>
        </row>
        <row r="798">
          <cell r="A798" t="str">
            <v>D-SWOD</v>
          </cell>
          <cell r="B798" t="str">
            <v>VAR_fout</v>
          </cell>
          <cell r="C798" t="str">
            <v>SWOD</v>
          </cell>
          <cell r="H798">
            <v>9.1078753245771633</v>
          </cell>
          <cell r="I798">
            <v>7.6773354300324224</v>
          </cell>
          <cell r="J798">
            <v>4.9392219719718407</v>
          </cell>
        </row>
        <row r="799">
          <cell r="A799" t="str">
            <v>D-SWOD</v>
          </cell>
          <cell r="B799" t="str">
            <v>VAR_fin</v>
          </cell>
          <cell r="C799" t="str">
            <v>WOD</v>
          </cell>
          <cell r="H799">
            <v>9.1078753245771633</v>
          </cell>
          <cell r="I799">
            <v>7.6773354300324224</v>
          </cell>
          <cell r="J799">
            <v>4.9392219719718407</v>
          </cell>
        </row>
        <row r="800">
          <cell r="A800" t="str">
            <v>ITOT-PROCESSCO2CCS</v>
          </cell>
          <cell r="B800" t="str">
            <v>VAR_fout</v>
          </cell>
          <cell r="C800" t="str">
            <v>CO2_O</v>
          </cell>
          <cell r="I800">
            <v>7.284290876121001E-3</v>
          </cell>
          <cell r="J800">
            <v>1031.8746876847708</v>
          </cell>
        </row>
        <row r="801">
          <cell r="A801" t="str">
            <v>ITOT-PROCESSCO2CCS</v>
          </cell>
          <cell r="B801" t="str">
            <v>VAR_fout</v>
          </cell>
          <cell r="C801" t="str">
            <v>CO2</v>
          </cell>
          <cell r="I801">
            <v>-7.2842908761210001E-3</v>
          </cell>
          <cell r="J801">
            <v>-1031.8746876847699</v>
          </cell>
        </row>
        <row r="802">
          <cell r="A802" t="str">
            <v>ITOT-PROCESSCO2CCS</v>
          </cell>
          <cell r="B802" t="str">
            <v>VAR_fin</v>
          </cell>
          <cell r="C802" t="str">
            <v>ITOT_ELC</v>
          </cell>
          <cell r="I802">
            <v>1.5425557149432705E-5</v>
          </cell>
          <cell r="J802">
            <v>2.1851463974501035</v>
          </cell>
        </row>
        <row r="803">
          <cell r="A803" t="str">
            <v>ITOT-PROCESSCO2CCS</v>
          </cell>
          <cell r="B803" t="str">
            <v>VAR_fin</v>
          </cell>
          <cell r="C803" t="str">
            <v>ITOT_LTH_DH</v>
          </cell>
          <cell r="I803">
            <v>5.998827780334941E-6</v>
          </cell>
          <cell r="J803">
            <v>0.84977915456392972</v>
          </cell>
        </row>
        <row r="804">
          <cell r="A804" t="str">
            <v>ITOT-PROCESSCO2CCS</v>
          </cell>
          <cell r="B804" t="str">
            <v>VAR_ncap</v>
          </cell>
          <cell r="C804" t="str">
            <v>-</v>
          </cell>
          <cell r="I804">
            <v>2.0839866394458902E-2</v>
          </cell>
          <cell r="J804">
            <v>3151.6911511705098</v>
          </cell>
        </row>
        <row r="805">
          <cell r="A805" t="str">
            <v>ITOT-PROCESSCO2CCS</v>
          </cell>
          <cell r="B805" t="str">
            <v>VAR_cap</v>
          </cell>
          <cell r="C805" t="str">
            <v>-</v>
          </cell>
          <cell r="I805">
            <v>2.0839866394458902E-2</v>
          </cell>
          <cell r="J805">
            <v>3151.7119910369101</v>
          </cell>
        </row>
        <row r="806">
          <cell r="A806" t="str">
            <v>D-RSH2R</v>
          </cell>
          <cell r="B806" t="str">
            <v>VAR_fout</v>
          </cell>
          <cell r="C806" t="str">
            <v>RSH2</v>
          </cell>
          <cell r="H806">
            <v>1.8432686323646385E-5</v>
          </cell>
          <cell r="I806">
            <v>7.6748107308976579E-6</v>
          </cell>
          <cell r="J806">
            <v>7.2766805978943202E-6</v>
          </cell>
        </row>
        <row r="807">
          <cell r="A807" t="str">
            <v>D-RSH2R</v>
          </cell>
          <cell r="B807" t="str">
            <v>VAR_fin</v>
          </cell>
          <cell r="C807" t="str">
            <v>H2</v>
          </cell>
          <cell r="H807">
            <v>1.8432686323646385E-5</v>
          </cell>
          <cell r="I807">
            <v>7.6748107308976579E-6</v>
          </cell>
          <cell r="J807">
            <v>7.2766805978943202E-6</v>
          </cell>
        </row>
        <row r="808">
          <cell r="A808" t="str">
            <v>D-RSH2R</v>
          </cell>
          <cell r="B808" t="str">
            <v>VAR_ncap</v>
          </cell>
          <cell r="C808" t="str">
            <v>-</v>
          </cell>
          <cell r="H808">
            <v>4.5308369879883302E-6</v>
          </cell>
          <cell r="I808">
            <v>4.9033793370231996E-6</v>
          </cell>
          <cell r="J808">
            <v>1.9899364854651002E-6</v>
          </cell>
        </row>
        <row r="809">
          <cell r="A809" t="str">
            <v>D-RSH2R</v>
          </cell>
          <cell r="B809" t="str">
            <v>VAR_cap</v>
          </cell>
          <cell r="C809" t="str">
            <v>-</v>
          </cell>
          <cell r="H809">
            <v>7.42050675364381E-6</v>
          </cell>
          <cell r="I809">
            <v>5.7058898983180798E-6</v>
          </cell>
          <cell r="J809">
            <v>3.66944808924274E-6</v>
          </cell>
        </row>
        <row r="810">
          <cell r="A810" t="str">
            <v>SCOM-SHLTHCHPBIO</v>
          </cell>
          <cell r="B810" t="str">
            <v>VAR_fout</v>
          </cell>
          <cell r="C810" t="str">
            <v>SCOM-SHLTHC-BIO</v>
          </cell>
        </row>
        <row r="811">
          <cell r="A811" t="str">
            <v>SCOM-SHLTHCHPBIO</v>
          </cell>
          <cell r="B811" t="str">
            <v>VAR_fin</v>
          </cell>
          <cell r="C811" t="str">
            <v>SCOM_LTH_CHPBIO_ON</v>
          </cell>
        </row>
        <row r="812">
          <cell r="A812" t="str">
            <v>SCOM-SHLTHCHPBIO</v>
          </cell>
          <cell r="B812" t="str">
            <v>VAR_fin</v>
          </cell>
          <cell r="C812" t="str">
            <v>SCOMLTHCHPC</v>
          </cell>
        </row>
        <row r="813">
          <cell r="A813" t="str">
            <v>SCOM-SHLTHCHPBIO</v>
          </cell>
          <cell r="B813" t="str">
            <v>VAR_ncap</v>
          </cell>
          <cell r="C813" t="str">
            <v>-</v>
          </cell>
          <cell r="H813">
            <v>6.7221196044379303E-2</v>
          </cell>
          <cell r="I813">
            <v>1.0094118928089001E-2</v>
          </cell>
          <cell r="J813">
            <v>4.5968636443487802E-2</v>
          </cell>
        </row>
        <row r="814">
          <cell r="A814" t="str">
            <v>SCOM-SHLTHCHPBIO</v>
          </cell>
          <cell r="B814" t="str">
            <v>VAR_cap</v>
          </cell>
          <cell r="C814" t="str">
            <v>-</v>
          </cell>
          <cell r="H814">
            <v>8.9262521993975399E-2</v>
          </cell>
          <cell r="I814">
            <v>7.7078816327787403E-2</v>
          </cell>
          <cell r="J814">
            <v>7.7078867357766118E-2</v>
          </cell>
        </row>
        <row r="815">
          <cell r="A815" t="str">
            <v>D-RSH2</v>
          </cell>
          <cell r="B815" t="str">
            <v>VAR_fout</v>
          </cell>
          <cell r="C815" t="str">
            <v>RSH2</v>
          </cell>
          <cell r="H815">
            <v>1.7863094857247879E-5</v>
          </cell>
          <cell r="I815">
            <v>7.8779187959209621E-6</v>
          </cell>
          <cell r="J815">
            <v>7.9232138062371922E-6</v>
          </cell>
        </row>
        <row r="816">
          <cell r="A816" t="str">
            <v>D-RSH2</v>
          </cell>
          <cell r="B816" t="str">
            <v>VAR_fin</v>
          </cell>
          <cell r="C816" t="str">
            <v>H2</v>
          </cell>
          <cell r="H816">
            <v>1.7999182845079031E-5</v>
          </cell>
          <cell r="I816">
            <v>7.9379358380853687E-6</v>
          </cell>
          <cell r="J816">
            <v>7.9835759233654804E-6</v>
          </cell>
        </row>
        <row r="817">
          <cell r="A817" t="str">
            <v>D-RSH2</v>
          </cell>
          <cell r="B817" t="str">
            <v>VAR_ncap</v>
          </cell>
          <cell r="C817" t="str">
            <v>-</v>
          </cell>
          <cell r="H817">
            <v>2.2830368698691899E-6</v>
          </cell>
          <cell r="I817">
            <v>7.5954923730337396E-8</v>
          </cell>
          <cell r="J817">
            <v>5.4980720909616802E-8</v>
          </cell>
        </row>
        <row r="818">
          <cell r="A818" t="str">
            <v>D-RSH2</v>
          </cell>
          <cell r="B818" t="str">
            <v>VAR_cap</v>
          </cell>
          <cell r="C818" t="str">
            <v>-</v>
          </cell>
          <cell r="H818">
            <v>7.1844967863364199E-6</v>
          </cell>
          <cell r="I818">
            <v>7.2604517100667603E-6</v>
          </cell>
          <cell r="J818">
            <v>7.3154324309763702E-6</v>
          </cell>
        </row>
        <row r="819">
          <cell r="A819" t="str">
            <v>RHES-SHNGABR</v>
          </cell>
          <cell r="B819" t="str">
            <v>VAR_fout</v>
          </cell>
          <cell r="C819" t="str">
            <v>CO2_R</v>
          </cell>
          <cell r="H819">
            <v>284.46733828119397</v>
          </cell>
          <cell r="I819">
            <v>132.20017472316999</v>
          </cell>
          <cell r="J819">
            <v>52.883166393105199</v>
          </cell>
        </row>
        <row r="820">
          <cell r="A820" t="str">
            <v>RHES-SHNGABR</v>
          </cell>
          <cell r="B820" t="str">
            <v>VAR_fout</v>
          </cell>
          <cell r="C820" t="str">
            <v>RHES-SHNGA</v>
          </cell>
          <cell r="H820">
            <v>4.6264665259981435</v>
          </cell>
          <cell r="I820">
            <v>2.1500523989269591</v>
          </cell>
          <cell r="J820">
            <v>0.87460937625975921</v>
          </cell>
        </row>
        <row r="821">
          <cell r="A821" t="str">
            <v>RHES-SHNGABR</v>
          </cell>
          <cell r="B821" t="str">
            <v>VAR_fin</v>
          </cell>
          <cell r="C821" t="str">
            <v>RNGA</v>
          </cell>
          <cell r="H821">
            <v>5.0437471326452918</v>
          </cell>
          <cell r="I821">
            <v>2.3439747291342119</v>
          </cell>
          <cell r="J821">
            <v>0.9376447942039936</v>
          </cell>
        </row>
        <row r="822">
          <cell r="A822" t="str">
            <v>RHES-SHNGABR</v>
          </cell>
          <cell r="B822" t="str">
            <v>VAR_ncap</v>
          </cell>
          <cell r="C822" t="str">
            <v>-</v>
          </cell>
          <cell r="H822">
            <v>1.8990430634598099E-2</v>
          </cell>
          <cell r="I822">
            <v>0.15470898371335101</v>
          </cell>
        </row>
        <row r="823">
          <cell r="A823" t="str">
            <v>RHES-SHNGABR</v>
          </cell>
          <cell r="B823" t="str">
            <v>VAR_cap</v>
          </cell>
          <cell r="C823" t="str">
            <v>-</v>
          </cell>
          <cell r="H823">
            <v>0.37377632607796091</v>
          </cell>
          <cell r="I823">
            <v>0.17369941704953948</v>
          </cell>
          <cell r="J823">
            <v>0.11146499890261181</v>
          </cell>
        </row>
        <row r="824">
          <cell r="A824" t="str">
            <v>SCOM-SHLTHCHPHFC</v>
          </cell>
          <cell r="B824" t="str">
            <v>VAR_ncap</v>
          </cell>
          <cell r="C824" t="str">
            <v>-</v>
          </cell>
          <cell r="H824">
            <v>1.2688745501621399E-5</v>
          </cell>
          <cell r="I824">
            <v>1.8259044995561801E-4</v>
          </cell>
          <cell r="J824">
            <v>8.9075522294984697E-4</v>
          </cell>
        </row>
        <row r="825">
          <cell r="A825" t="str">
            <v>SCOM-SHLTHCHPHFC</v>
          </cell>
          <cell r="B825" t="str">
            <v>VAR_cap</v>
          </cell>
          <cell r="C825" t="str">
            <v>-</v>
          </cell>
          <cell r="H825">
            <v>1.4856136666856939E-5</v>
          </cell>
          <cell r="I825">
            <v>1.9059756477240653E-4</v>
          </cell>
          <cell r="J825">
            <v>9.5694537151833092E-4</v>
          </cell>
        </row>
        <row r="826">
          <cell r="A826" t="str">
            <v>RHSA-WHNGABR</v>
          </cell>
          <cell r="B826" t="str">
            <v>VAR_fout</v>
          </cell>
          <cell r="C826" t="str">
            <v>RHSA-WHNGA</v>
          </cell>
          <cell r="H826">
            <v>2.1520504727998828</v>
          </cell>
          <cell r="I826">
            <v>1.1950379743829933</v>
          </cell>
          <cell r="J826">
            <v>0.49183639546850833</v>
          </cell>
        </row>
        <row r="827">
          <cell r="A827" t="str">
            <v>RHSA-WHNGABR</v>
          </cell>
          <cell r="B827" t="str">
            <v>VAR_fout</v>
          </cell>
          <cell r="C827" t="str">
            <v>CO2_R</v>
          </cell>
          <cell r="H827">
            <v>218.65375219790801</v>
          </cell>
          <cell r="I827">
            <v>121.418870245116</v>
          </cell>
          <cell r="J827">
            <v>49.971817434545699</v>
          </cell>
        </row>
        <row r="828">
          <cell r="A828" t="str">
            <v>RHSA-WHNGABR</v>
          </cell>
          <cell r="B828" t="str">
            <v>VAR_fin</v>
          </cell>
          <cell r="C828" t="str">
            <v>RNGA</v>
          </cell>
          <cell r="H828">
            <v>3.8768395779770812</v>
          </cell>
          <cell r="I828">
            <v>2.1528168483176531</v>
          </cell>
          <cell r="J828">
            <v>0.88602513181818499</v>
          </cell>
        </row>
        <row r="829">
          <cell r="A829" t="str">
            <v>RHSA-WHNGABR</v>
          </cell>
          <cell r="B829" t="str">
            <v>VAR_ncap</v>
          </cell>
          <cell r="C829" t="str">
            <v>-</v>
          </cell>
          <cell r="H829">
            <v>4.5994616017190702E-2</v>
          </cell>
          <cell r="I829">
            <v>3.5687079050821503E-2</v>
          </cell>
          <cell r="J829">
            <v>1.62580338470263E-8</v>
          </cell>
        </row>
        <row r="830">
          <cell r="A830" t="str">
            <v>RHSA-WHNGABR</v>
          </cell>
          <cell r="B830" t="str">
            <v>VAR_cap</v>
          </cell>
          <cell r="C830" t="str">
            <v>-</v>
          </cell>
          <cell r="H830">
            <v>0.1475145626700205</v>
          </cell>
          <cell r="I830">
            <v>8.1681681366042286E-2</v>
          </cell>
          <cell r="J830">
            <v>4.5354619814575663E-2</v>
          </cell>
        </row>
        <row r="831">
          <cell r="A831" t="str">
            <v>ITOT-SWHWSTBR</v>
          </cell>
          <cell r="B831" t="str">
            <v>VAR_fout</v>
          </cell>
          <cell r="C831" t="str">
            <v>ITOT-SWH</v>
          </cell>
          <cell r="H831">
            <v>5.6984114994140107</v>
          </cell>
          <cell r="I831">
            <v>5.6672125979104058</v>
          </cell>
          <cell r="J831">
            <v>2.9375818567976633</v>
          </cell>
        </row>
        <row r="832">
          <cell r="A832" t="str">
            <v>ITOT-SWHWSTBR</v>
          </cell>
          <cell r="B832" t="str">
            <v>VAR_fout</v>
          </cell>
          <cell r="C832" t="str">
            <v>CO2_I</v>
          </cell>
          <cell r="H832">
            <v>1001.5389908060999</v>
          </cell>
          <cell r="I832">
            <v>996.05554751152499</v>
          </cell>
          <cell r="J832">
            <v>501.11690498313101</v>
          </cell>
        </row>
        <row r="833">
          <cell r="A833" t="str">
            <v>ITOT-SWHWSTBR</v>
          </cell>
          <cell r="B833" t="str">
            <v>VAR_fin</v>
          </cell>
          <cell r="C833" t="str">
            <v>IWST</v>
          </cell>
          <cell r="H833">
            <v>10.792446021617446</v>
          </cell>
          <cell r="I833">
            <v>10.733357193012132</v>
          </cell>
          <cell r="J833">
            <v>5.399966648525119</v>
          </cell>
        </row>
        <row r="834">
          <cell r="A834" t="str">
            <v>ITOT-SWHWSTBR</v>
          </cell>
          <cell r="B834" t="str">
            <v>VAR_ncap</v>
          </cell>
          <cell r="C834" t="str">
            <v>-</v>
          </cell>
          <cell r="H834">
            <v>0.24074168440482499</v>
          </cell>
          <cell r="I834">
            <v>8.7021124535597294E-2</v>
          </cell>
          <cell r="J834">
            <v>1.8694514669785899E-2</v>
          </cell>
        </row>
        <row r="835">
          <cell r="A835" t="str">
            <v>ITOT-SWHWSTBR</v>
          </cell>
          <cell r="B835" t="str">
            <v>VAR_cap</v>
          </cell>
          <cell r="C835" t="str">
            <v>-</v>
          </cell>
          <cell r="H835">
            <v>0.33398158911088444</v>
          </cell>
          <cell r="I835">
            <v>0.32776261102853493</v>
          </cell>
          <cell r="J835">
            <v>0.18368024617264331</v>
          </cell>
        </row>
        <row r="836">
          <cell r="A836" t="str">
            <v>SCOM-SHSTG-ELC</v>
          </cell>
          <cell r="B836" t="str">
            <v>VAR_fout</v>
          </cell>
          <cell r="C836" t="str">
            <v>SCOM-SHAELCB</v>
          </cell>
          <cell r="H836">
            <v>6.5660872725080366E-2</v>
          </cell>
          <cell r="I836">
            <v>9.9161892622881748E-2</v>
          </cell>
          <cell r="J836">
            <v>4.0784445669879495E-2</v>
          </cell>
        </row>
        <row r="837">
          <cell r="A837" t="str">
            <v>SCOM-SHSTG-ELC</v>
          </cell>
          <cell r="B837" t="str">
            <v>VAR_fin</v>
          </cell>
          <cell r="C837" t="str">
            <v>SCOM-SHAELCB</v>
          </cell>
          <cell r="H837">
            <v>7.9591455706034125E-2</v>
          </cell>
          <cell r="I837">
            <v>0.11666323856983064</v>
          </cell>
          <cell r="J837">
            <v>4.5317653616775658E-2</v>
          </cell>
        </row>
        <row r="838">
          <cell r="A838" t="str">
            <v>SCOM-SHSTG-ELC</v>
          </cell>
          <cell r="B838" t="str">
            <v>VAR_ncap</v>
          </cell>
          <cell r="C838" t="str">
            <v>-</v>
          </cell>
          <cell r="H838">
            <v>1.40462778639919E-3</v>
          </cell>
          <cell r="I838">
            <v>3.6309604383974502E-3</v>
          </cell>
          <cell r="J838">
            <v>8.3190535878198803E-4</v>
          </cell>
        </row>
        <row r="839">
          <cell r="A839" t="str">
            <v>SCOM-SHSTG-ELC</v>
          </cell>
          <cell r="B839" t="str">
            <v>VAR_cap</v>
          </cell>
          <cell r="C839" t="str">
            <v>-</v>
          </cell>
          <cell r="H839">
            <v>5.71355515492083E-3</v>
          </cell>
          <cell r="I839">
            <v>5.0347688640444872E-3</v>
          </cell>
          <cell r="J839">
            <v>4.0559075024322348E-3</v>
          </cell>
        </row>
        <row r="840">
          <cell r="A840" t="str">
            <v>SCOM-SHNGABR</v>
          </cell>
          <cell r="B840" t="str">
            <v>VAR_fout</v>
          </cell>
          <cell r="C840" t="str">
            <v>CO2_S</v>
          </cell>
          <cell r="H840">
            <v>648.80719620515401</v>
          </cell>
          <cell r="I840">
            <v>506.394018106565</v>
          </cell>
          <cell r="J840">
            <v>498.35427902945099</v>
          </cell>
        </row>
        <row r="841">
          <cell r="A841" t="str">
            <v>SCOM-SHNGABR</v>
          </cell>
          <cell r="B841" t="str">
            <v>VAR_fout</v>
          </cell>
          <cell r="C841" t="str">
            <v>SCOM-SHNGA</v>
          </cell>
          <cell r="H841">
            <v>9.9259170257417466</v>
          </cell>
          <cell r="I841">
            <v>7.7471782610566979</v>
          </cell>
          <cell r="J841">
            <v>7.6241805762979711</v>
          </cell>
        </row>
        <row r="842">
          <cell r="A842" t="str">
            <v>SCOM-SHNGABR</v>
          </cell>
          <cell r="B842" t="str">
            <v>VAR_fin</v>
          </cell>
          <cell r="C842" t="str">
            <v>SNGA</v>
          </cell>
          <cell r="H842">
            <v>11.503673691580744</v>
          </cell>
          <cell r="I842">
            <v>8.978617342314978</v>
          </cell>
          <cell r="J842">
            <v>8.8360687771179247</v>
          </cell>
        </row>
        <row r="843">
          <cell r="A843" t="str">
            <v>SCOM-SHNGABR</v>
          </cell>
          <cell r="B843" t="str">
            <v>VAR_ncap</v>
          </cell>
          <cell r="C843" t="str">
            <v>-</v>
          </cell>
          <cell r="H843">
            <v>0.25175963473542601</v>
          </cell>
          <cell r="I843">
            <v>0.63289941252812798</v>
          </cell>
          <cell r="J843">
            <v>0.19320980497744</v>
          </cell>
        </row>
        <row r="844">
          <cell r="A844" t="str">
            <v>SCOM-SHNGABR</v>
          </cell>
          <cell r="B844" t="str">
            <v>VAR_cap</v>
          </cell>
          <cell r="C844" t="str">
            <v>-</v>
          </cell>
          <cell r="H844">
            <v>0.90321864859588863</v>
          </cell>
          <cell r="I844">
            <v>0.8846590249737375</v>
          </cell>
          <cell r="J844">
            <v>0.75901900007145562</v>
          </cell>
        </row>
        <row r="845">
          <cell r="A845" t="str">
            <v>RHEM-SHELCHP</v>
          </cell>
          <cell r="B845" t="str">
            <v>VAR_fout</v>
          </cell>
          <cell r="C845" t="str">
            <v>RHEM-SHAELCH</v>
          </cell>
          <cell r="H845">
            <v>24.196935736992629</v>
          </cell>
          <cell r="I845">
            <v>29.578931410648426</v>
          </cell>
          <cell r="J845">
            <v>29.960873479011745</v>
          </cell>
        </row>
        <row r="846">
          <cell r="A846" t="str">
            <v>RHEM-SHELCHP</v>
          </cell>
          <cell r="B846" t="str">
            <v>VAR_fin</v>
          </cell>
          <cell r="C846" t="str">
            <v>RHEMELCHPC</v>
          </cell>
          <cell r="H846">
            <v>24.196935736992629</v>
          </cell>
          <cell r="I846">
            <v>29.578931410648426</v>
          </cell>
          <cell r="J846">
            <v>29.960873479011745</v>
          </cell>
        </row>
        <row r="847">
          <cell r="A847" t="str">
            <v>RHEM-SHELCHP</v>
          </cell>
          <cell r="B847" t="str">
            <v>VAR_fin</v>
          </cell>
          <cell r="C847" t="str">
            <v>RHEM_ELC</v>
          </cell>
          <cell r="H847">
            <v>6.5870300925689929</v>
          </cell>
          <cell r="I847">
            <v>7.6525102250764503</v>
          </cell>
          <cell r="J847">
            <v>7.1903327219616484</v>
          </cell>
        </row>
        <row r="848">
          <cell r="A848" t="str">
            <v>RHEM-SHELCHP</v>
          </cell>
          <cell r="B848" t="str">
            <v>VAR_ncap</v>
          </cell>
          <cell r="C848" t="str">
            <v>-</v>
          </cell>
          <cell r="H848">
            <v>0.90307875452373498</v>
          </cell>
          <cell r="I848">
            <v>0.80257269314466895</v>
          </cell>
          <cell r="J848">
            <v>1.1511923573339899</v>
          </cell>
        </row>
        <row r="849">
          <cell r="A849" t="str">
            <v>RHEM-SHELCHP</v>
          </cell>
          <cell r="B849" t="str">
            <v>VAR_cap</v>
          </cell>
          <cell r="C849" t="str">
            <v>-</v>
          </cell>
          <cell r="H849">
            <v>1.7086336618413633</v>
          </cell>
          <cell r="I849">
            <v>2.0886740975736857</v>
          </cell>
          <cell r="J849">
            <v>2.1156437433504327</v>
          </cell>
        </row>
        <row r="850">
          <cell r="A850" t="str">
            <v>RHNM-SHSTG-ELC</v>
          </cell>
          <cell r="B850" t="str">
            <v>VAR_fout</v>
          </cell>
          <cell r="C850" t="str">
            <v>RHNM-SHAELCB</v>
          </cell>
          <cell r="H850">
            <v>3.0004847060289988E-4</v>
          </cell>
          <cell r="I850">
            <v>4.5815628457243407E-4</v>
          </cell>
          <cell r="J850">
            <v>2.701334956924427E-4</v>
          </cell>
        </row>
        <row r="851">
          <cell r="A851" t="str">
            <v>RHNM-SHSTG-ELC</v>
          </cell>
          <cell r="B851" t="str">
            <v>VAR_fout</v>
          </cell>
          <cell r="C851" t="str">
            <v>AUX_RHNM-SHSTG-ELC_OUT</v>
          </cell>
          <cell r="H851">
            <v>3.0034851907350253E-4</v>
          </cell>
          <cell r="I851">
            <v>4.5861444085700703E-4</v>
          </cell>
          <cell r="J851">
            <v>2.7040362918813503E-4</v>
          </cell>
        </row>
        <row r="852">
          <cell r="A852" t="str">
            <v>RHNM-SHSTG-ELC</v>
          </cell>
          <cell r="B852" t="str">
            <v>VAR_fin</v>
          </cell>
          <cell r="C852" t="str">
            <v>RHNM-SHAELCB</v>
          </cell>
          <cell r="H852">
            <v>3.001625428872352E-4</v>
          </cell>
          <cell r="I852">
            <v>4.5810143327440673E-4</v>
          </cell>
          <cell r="J852">
            <v>2.7013975017604815E-4</v>
          </cell>
        </row>
        <row r="853">
          <cell r="A853" t="str">
            <v>RHNM-SHSTG-ELC</v>
          </cell>
          <cell r="B853" t="str">
            <v>VAR_ncap</v>
          </cell>
          <cell r="C853" t="str">
            <v>-</v>
          </cell>
          <cell r="H853">
            <v>8.2604355985031001E-5</v>
          </cell>
          <cell r="I853">
            <v>3.5471101544251098E-6</v>
          </cell>
          <cell r="J853">
            <v>3.8250496176777497E-6</v>
          </cell>
        </row>
        <row r="854">
          <cell r="A854" t="str">
            <v>RHNM-SHSTG-ELC</v>
          </cell>
          <cell r="B854" t="str">
            <v>VAR_cap</v>
          </cell>
          <cell r="C854" t="str">
            <v>-</v>
          </cell>
          <cell r="H854">
            <v>3.4525655350119014E-4</v>
          </cell>
          <cell r="I854">
            <v>8.2620514441606927E-5</v>
          </cell>
          <cell r="J854">
            <v>3.4942824339176149E-5</v>
          </cell>
        </row>
        <row r="855">
          <cell r="A855" t="str">
            <v>D-RWOD</v>
          </cell>
          <cell r="B855" t="str">
            <v>VAR_fout</v>
          </cell>
          <cell r="C855" t="str">
            <v>RWOD</v>
          </cell>
          <cell r="H855">
            <v>13.866290120101262</v>
          </cell>
          <cell r="I855">
            <v>13.730964655639355</v>
          </cell>
          <cell r="J855">
            <v>8.6806164292433898</v>
          </cell>
        </row>
        <row r="856">
          <cell r="A856" t="str">
            <v>D-RWOD</v>
          </cell>
          <cell r="B856" t="str">
            <v>VAR_fin</v>
          </cell>
          <cell r="C856" t="str">
            <v>WOD</v>
          </cell>
          <cell r="H856">
            <v>13.866290120101262</v>
          </cell>
          <cell r="I856">
            <v>13.730964655639355</v>
          </cell>
          <cell r="J856">
            <v>8.6806164292433898</v>
          </cell>
        </row>
        <row r="857">
          <cell r="A857" t="str">
            <v>RHNS-SHLTHCHPWOD</v>
          </cell>
          <cell r="B857" t="str">
            <v>VAR_ncap</v>
          </cell>
          <cell r="C857" t="str">
            <v>-</v>
          </cell>
          <cell r="H857">
            <v>3.0108343164901101E-5</v>
          </cell>
          <cell r="I857">
            <v>2.3078149335774901E-5</v>
          </cell>
          <cell r="J857">
            <v>7.4774421376985502E-6</v>
          </cell>
        </row>
        <row r="858">
          <cell r="A858" t="str">
            <v>RHNS-SHLTHCHPWOD</v>
          </cell>
          <cell r="B858" t="str">
            <v>VAR_cap</v>
          </cell>
          <cell r="C858" t="str">
            <v>-</v>
          </cell>
          <cell r="H858">
            <v>3.7652544935086894E-5</v>
          </cell>
          <cell r="I858">
            <v>3.9361964798881694E-5</v>
          </cell>
          <cell r="J858">
            <v>1.4489447476781001E-5</v>
          </cell>
        </row>
        <row r="859">
          <cell r="A859" t="str">
            <v>RHNM-SHELCBR</v>
          </cell>
          <cell r="B859" t="str">
            <v>VAR_fout</v>
          </cell>
          <cell r="C859" t="str">
            <v>RHNM-SHAELCB</v>
          </cell>
          <cell r="H859">
            <v>1.8410725069426602E-3</v>
          </cell>
          <cell r="I859">
            <v>1.8895079133391022E-3</v>
          </cell>
          <cell r="J859">
            <v>1.7716254543912848E-3</v>
          </cell>
        </row>
        <row r="860">
          <cell r="A860" t="str">
            <v>RHNM-SHELCBR</v>
          </cell>
          <cell r="B860" t="str">
            <v>VAR_fin</v>
          </cell>
          <cell r="C860" t="str">
            <v>RHNM_ELC</v>
          </cell>
          <cell r="H860">
            <v>1.9379710599396402E-3</v>
          </cell>
          <cell r="I860">
            <v>1.9889556982516867E-3</v>
          </cell>
          <cell r="J860">
            <v>1.8648688993592453E-3</v>
          </cell>
        </row>
        <row r="861">
          <cell r="A861" t="str">
            <v>RHNM-SHELCBR</v>
          </cell>
          <cell r="B861" t="str">
            <v>VAR_ncap</v>
          </cell>
          <cell r="C861" t="str">
            <v>-</v>
          </cell>
          <cell r="H861">
            <v>3.50011728133872E-4</v>
          </cell>
        </row>
        <row r="862">
          <cell r="A862" t="str">
            <v>RHNM-SHELCBR</v>
          </cell>
          <cell r="B862" t="str">
            <v>VAR_cap</v>
          </cell>
          <cell r="C862" t="str">
            <v>-</v>
          </cell>
          <cell r="H862">
            <v>1.4673503724919497E-3</v>
          </cell>
          <cell r="I862">
            <v>3.4998799639667915E-4</v>
          </cell>
          <cell r="J862">
            <v>1.4800589007963987E-4</v>
          </cell>
        </row>
        <row r="863">
          <cell r="A863" t="str">
            <v>RHNS-SHSTG-NGAHP</v>
          </cell>
          <cell r="B863" t="str">
            <v>VAR_fout</v>
          </cell>
          <cell r="C863" t="str">
            <v>RHNS-SHANGAH</v>
          </cell>
          <cell r="H863">
            <v>4.2130617773249113E-2</v>
          </cell>
          <cell r="I863">
            <v>5.6883144799225682E-2</v>
          </cell>
          <cell r="J863">
            <v>8.5852256101266081E-2</v>
          </cell>
        </row>
        <row r="864">
          <cell r="A864" t="str">
            <v>RHNS-SHSTG-NGAHP</v>
          </cell>
          <cell r="B864" t="str">
            <v>VAR_fout</v>
          </cell>
          <cell r="C864" t="str">
            <v>AUX_RHNS-SHSTG-NGAHP_OUT</v>
          </cell>
          <cell r="H864">
            <v>4.2172748391022336E-2</v>
          </cell>
          <cell r="I864">
            <v>5.6940027944024932E-2</v>
          </cell>
          <cell r="J864">
            <v>8.5938108357367315E-2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H865">
            <v>4.2131289258578793E-2</v>
          </cell>
          <cell r="I865">
            <v>5.6883650590716719E-2</v>
          </cell>
          <cell r="J865">
            <v>8.5852754186166405E-2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H866">
            <v>5.4625296806118696E-3</v>
          </cell>
          <cell r="I866">
            <v>5.5583928987445498E-3</v>
          </cell>
          <cell r="J866">
            <v>8.8719741971034598E-3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H867">
            <v>1.1361944069248075E-2</v>
          </cell>
          <cell r="I867">
            <v>1.3834695951578314E-2</v>
          </cell>
          <cell r="J867">
            <v>1.5213222186248859E-2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H868">
            <v>0.12459619413667289</v>
          </cell>
          <cell r="I868">
            <v>0.13176546743990356</v>
          </cell>
          <cell r="J868">
            <v>0.14043167346894697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H869">
            <v>0.13698853726457999</v>
          </cell>
          <cell r="I869">
            <v>0.14481616068229908</v>
          </cell>
          <cell r="J869">
            <v>0.1543407099378182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H870">
            <v>0.12459619413667289</v>
          </cell>
          <cell r="I870">
            <v>0.13176546743990356</v>
          </cell>
          <cell r="J870">
            <v>0.14043167346894697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H871">
            <v>1.2611407802317801E-2</v>
          </cell>
          <cell r="I871">
            <v>2.9918426473481202E-3</v>
          </cell>
          <cell r="J871">
            <v>1.04122511401687E-3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H872">
            <v>2.2325666313001605E-2</v>
          </cell>
          <cell r="I872">
            <v>1.9326460081045299E-2</v>
          </cell>
          <cell r="J872">
            <v>1.2347536359357904E-2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H873">
            <v>5.5771636071662843E-4</v>
          </cell>
          <cell r="I873">
            <v>1.1274067804972339E-4</v>
          </cell>
          <cell r="J873">
            <v>2.5662557237056735E-4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H874">
            <v>1.6055978750964098E-2</v>
          </cell>
          <cell r="I874">
            <v>3.18576716210309E-3</v>
          </cell>
          <cell r="J874">
            <v>6.9934557141895998E-3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H875">
            <v>5.5771636071662843E-4</v>
          </cell>
          <cell r="I875">
            <v>1.1274067804972339E-4</v>
          </cell>
          <cell r="J875">
            <v>2.5662557237056735E-4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H876">
            <v>2.8468047430787503E-4</v>
          </cell>
          <cell r="I876">
            <v>5.6485233370622142E-5</v>
          </cell>
          <cell r="J876">
            <v>1.2399744174095028E-4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H877">
            <v>3.2975210394280201E-6</v>
          </cell>
          <cell r="I877">
            <v>8.3288208845204202E-6</v>
          </cell>
          <cell r="J877">
            <v>1.7663628139567999E-5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H878">
            <v>5.4973357397794021E-5</v>
          </cell>
          <cell r="I878">
            <v>1.1738229030747082E-5</v>
          </cell>
          <cell r="J878">
            <v>2.5029250373969187E-5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H879">
            <v>179.351808496877</v>
          </cell>
          <cell r="I879">
            <v>85.613863216815901</v>
          </cell>
          <cell r="J879">
            <v>5.8414988615148298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H880">
            <v>1.3366011155462607</v>
          </cell>
          <cell r="I880">
            <v>0.64619610844969022</v>
          </cell>
          <cell r="J880">
            <v>4.6577879630148637E-2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H881">
            <v>2.4335387855749966</v>
          </cell>
          <cell r="I881">
            <v>1.1616535036202973</v>
          </cell>
          <cell r="J881">
            <v>7.9260500156239186E-2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H882">
            <v>3.3550715483136602E-2</v>
          </cell>
          <cell r="I882">
            <v>1.0617036808141101E-2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H883">
            <v>9.2671935231251196E-2</v>
          </cell>
          <cell r="I883">
            <v>4.4167743202172573E-2</v>
          </cell>
          <cell r="J883">
            <v>4.5287926945510003E-3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H884">
            <v>1001.7548062276099</v>
          </cell>
          <cell r="I884">
            <v>996.69825451334998</v>
          </cell>
          <cell r="J884">
            <v>986.58512327854805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H885">
            <v>10.794771618832034</v>
          </cell>
          <cell r="I885">
            <v>10.740282915014555</v>
          </cell>
          <cell r="J885">
            <v>10.631305207742974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H886">
            <v>10.794771618832034</v>
          </cell>
          <cell r="I886">
            <v>10.740282915014555</v>
          </cell>
          <cell r="J886">
            <v>10.631305207742974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H887">
            <v>335.07465449692597</v>
          </cell>
          <cell r="I887">
            <v>107.79515756010601</v>
          </cell>
          <cell r="J887">
            <v>11.4676124906289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H888">
            <v>3.9304346384533493</v>
          </cell>
          <cell r="I888">
            <v>1.2619030902309687</v>
          </cell>
          <cell r="J888">
            <v>0.13466584747135255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H889">
            <v>4.5464674965661533</v>
          </cell>
          <cell r="I889">
            <v>1.4626208624166317</v>
          </cell>
          <cell r="J889">
            <v>0.15559854125683761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H890">
            <v>5.3260630718751697E-3</v>
          </cell>
          <cell r="I890">
            <v>9.6621389550611197E-2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H891">
            <v>0.31754229867181782</v>
          </cell>
          <cell r="I891">
            <v>0.10194745904680286</v>
          </cell>
          <cell r="J891">
            <v>1.7618609193622306E-2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H892">
            <v>2.1824035104160027E-4</v>
          </cell>
          <cell r="I892">
            <v>3.8370055802318718E-4</v>
          </cell>
          <cell r="J892">
            <v>0.50840314857330371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H893">
            <v>2.1799786176266551E-4</v>
          </cell>
          <cell r="I893">
            <v>3.8370055802318761E-4</v>
          </cell>
          <cell r="J893">
            <v>0.50840314857330382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H894">
            <v>2.4248926903884288E-4</v>
          </cell>
          <cell r="I894">
            <v>4.1258124543080391E-4</v>
          </cell>
          <cell r="J894">
            <v>0.51353853173436925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H895">
            <v>2.4248926903884288E-4</v>
          </cell>
          <cell r="I895">
            <v>4.1258124543080391E-4</v>
          </cell>
          <cell r="J895">
            <v>0.51353853173436925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H896">
            <v>9.4300778352028705E-5</v>
          </cell>
          <cell r="I896">
            <v>2.0355944541494299E-5</v>
          </cell>
          <cell r="J896">
            <v>9.4312156688030196E-2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H897">
            <v>1.145173661869912E-4</v>
          </cell>
          <cell r="I897">
            <v>1.1466590393907957E-4</v>
          </cell>
          <cell r="J897">
            <v>9.436643034933237E-2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H898">
            <v>629.35653510628401</v>
          </cell>
          <cell r="I898">
            <v>261.03407815512799</v>
          </cell>
          <cell r="J898">
            <v>18.480566111722599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H899">
            <v>6.9763254446351644</v>
          </cell>
          <cell r="I899">
            <v>2.8935247030412841</v>
          </cell>
          <cell r="J899">
            <v>0.2061484623176168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H900">
            <v>8.5394373827175514</v>
          </cell>
          <cell r="I900">
            <v>3.541846379309737</v>
          </cell>
          <cell r="J900">
            <v>0.25075394995553096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H901">
            <v>0.22645563534834601</v>
          </cell>
          <cell r="I901">
            <v>4.2375147718970899E-7</v>
          </cell>
          <cell r="J901">
            <v>2.1520328423296399E-8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H902">
            <v>0.60414934134207998</v>
          </cell>
          <cell r="I902">
            <v>0.22645606450077219</v>
          </cell>
          <cell r="J902">
            <v>3.4968325498203896E-2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H903">
            <v>4.2176937646117629E-2</v>
          </cell>
          <cell r="I903">
            <v>4.6039146695741724E-2</v>
          </cell>
          <cell r="J903">
            <v>4.8442466238488531E-2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H904">
            <v>5.5365926131880086E-2</v>
          </cell>
          <cell r="I904">
            <v>6.0135445435047674E-2</v>
          </cell>
          <cell r="J904">
            <v>6.3274615067815856E-2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H905">
            <v>4.2176937646117629E-2</v>
          </cell>
          <cell r="I905">
            <v>4.6039146695741724E-2</v>
          </cell>
          <cell r="J905">
            <v>4.8442466238488531E-2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H906">
            <v>3.3468274212840001E-4</v>
          </cell>
          <cell r="I906">
            <v>3.24124991470842E-3</v>
          </cell>
          <cell r="J906">
            <v>1.27885700564701E-3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H907">
            <v>3.2786008563036005E-3</v>
          </cell>
          <cell r="I907">
            <v>3.5760162579248056E-3</v>
          </cell>
          <cell r="J907">
            <v>3.7726980344933328E-3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H908">
            <v>4.2512582370962211E-3</v>
          </cell>
          <cell r="I908">
            <v>1.317909314695211E-3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H909">
            <v>1.0505601281345839E-4</v>
          </cell>
          <cell r="I909">
            <v>7.7291420467269457E-5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H910">
            <v>4.3560040750796327E-3</v>
          </cell>
          <cell r="I910">
            <v>1.3949390257339306E-3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H911">
            <v>2.86638354041759E-2</v>
          </cell>
          <cell r="I911">
            <v>3.7533135841360241E-2</v>
          </cell>
          <cell r="J911">
            <v>4.7846861084122054E-2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H912">
            <v>3.4752527869065214E-2</v>
          </cell>
          <cell r="I912">
            <v>4.4166662319379615E-2</v>
          </cell>
          <cell r="J912">
            <v>5.3171484204749923E-2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H913">
            <v>1.6817549189248999E-2</v>
          </cell>
          <cell r="I913">
            <v>1.9553084709452599E-2</v>
          </cell>
          <cell r="J913">
            <v>2.4038017179818499E-2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H914">
            <v>2.98203559690619E-2</v>
          </cell>
          <cell r="I914">
            <v>3.71848417037971E-2</v>
          </cell>
          <cell r="J914">
            <v>4.53420796044069E-2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H915">
            <v>1.8411328264948579E-3</v>
          </cell>
          <cell r="I915">
            <v>1.8895606064531559E-3</v>
          </cell>
          <cell r="J915">
            <v>1.7716199009292324E-3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H916">
            <v>1.8411328264948579E-3</v>
          </cell>
          <cell r="I916">
            <v>1.8895606064531559E-3</v>
          </cell>
          <cell r="J916">
            <v>1.7716199009292324E-3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H917">
            <v>3.5478673227028998E-4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H918">
            <v>1.4674222422558598E-3</v>
          </cell>
          <cell r="I918">
            <v>3.5164180054909357E-4</v>
          </cell>
          <cell r="J918">
            <v>1.4871411435620694E-4</v>
          </cell>
        </row>
        <row r="919">
          <cell r="A919" t="str">
            <v>RHNM-SHSTG-SOL</v>
          </cell>
          <cell r="B919" t="str">
            <v>VAR_fout</v>
          </cell>
          <cell r="C919" t="str">
            <v>AUX_RHNM-SHSTG-SOL_OUT</v>
          </cell>
          <cell r="H919">
            <v>4.5877931057446399E-5</v>
          </cell>
          <cell r="I919">
            <v>2.6021148413681518E-5</v>
          </cell>
          <cell r="J919">
            <v>5.3028587529964067E-5</v>
          </cell>
        </row>
        <row r="920">
          <cell r="A920" t="str">
            <v>RHNM-SHSTG-SOL</v>
          </cell>
          <cell r="B920" t="str">
            <v>VAR_fout</v>
          </cell>
          <cell r="C920" t="str">
            <v>RHNM-SHASOL</v>
          </cell>
          <cell r="H920">
            <v>4.5832098958487913E-5</v>
          </cell>
          <cell r="I920">
            <v>2.5995153260421126E-5</v>
          </cell>
          <cell r="J920">
            <v>5.2975611918046019E-5</v>
          </cell>
        </row>
        <row r="921">
          <cell r="A921" t="str">
            <v>RHNM-SHSTG-SOL</v>
          </cell>
          <cell r="B921" t="str">
            <v>VAR_fin</v>
          </cell>
          <cell r="C921" t="str">
            <v>RHNM-SHASOL</v>
          </cell>
          <cell r="H921">
            <v>4.5956963976489884E-5</v>
          </cell>
          <cell r="I921">
            <v>2.6114905303553535E-5</v>
          </cell>
          <cell r="J921">
            <v>5.3204303715608985E-5</v>
          </cell>
        </row>
        <row r="922">
          <cell r="A922" t="str">
            <v>RHNM-SHSTG-SOL</v>
          </cell>
          <cell r="B922" t="str">
            <v>VAR_ncap</v>
          </cell>
          <cell r="C922" t="str">
            <v>-</v>
          </cell>
          <cell r="H922">
            <v>1.24315520699787E-8</v>
          </cell>
          <cell r="I922">
            <v>2.9855765649140099E-6</v>
          </cell>
          <cell r="J922">
            <v>8.7457156780366802E-6</v>
          </cell>
        </row>
        <row r="923">
          <cell r="A923" t="str">
            <v>RHNM-SHSTG-SOL</v>
          </cell>
          <cell r="B923" t="str">
            <v>VAR_cap</v>
          </cell>
          <cell r="C923" t="str">
            <v>-</v>
          </cell>
          <cell r="H923">
            <v>2.1335701490850202E-5</v>
          </cell>
          <cell r="I923">
            <v>6.2808627781970298E-6</v>
          </cell>
          <cell r="J923">
            <v>1.0917707159325999E-5</v>
          </cell>
        </row>
        <row r="924">
          <cell r="A924" t="str">
            <v>RHNS-SHELCHP</v>
          </cell>
          <cell r="B924" t="str">
            <v>VAR_fout</v>
          </cell>
          <cell r="C924" t="str">
            <v>RHNS-SHAELCH</v>
          </cell>
          <cell r="H924">
            <v>2.9816207527023413</v>
          </cell>
          <cell r="I924">
            <v>3.462370170561917</v>
          </cell>
          <cell r="J924">
            <v>3.9229821055178338</v>
          </cell>
        </row>
        <row r="925">
          <cell r="A925" t="str">
            <v>RHNS-SHELCHP</v>
          </cell>
          <cell r="B925" t="str">
            <v>VAR_fin</v>
          </cell>
          <cell r="C925" t="str">
            <v>RHNS_ELC</v>
          </cell>
          <cell r="H925">
            <v>0.77421178573945093</v>
          </cell>
          <cell r="I925">
            <v>0.87526832500383811</v>
          </cell>
          <cell r="J925">
            <v>0.93682782599484737</v>
          </cell>
        </row>
        <row r="926">
          <cell r="A926" t="str">
            <v>RHNS-SHELCHP</v>
          </cell>
          <cell r="B926" t="str">
            <v>VAR_fin</v>
          </cell>
          <cell r="C926" t="str">
            <v>RHNSELCHPC</v>
          </cell>
          <cell r="H926">
            <v>2.9816207527023413</v>
          </cell>
          <cell r="I926">
            <v>3.462370170561917</v>
          </cell>
          <cell r="J926">
            <v>3.9229821055178338</v>
          </cell>
        </row>
        <row r="927">
          <cell r="A927" t="str">
            <v>RHNS-SHELCHP</v>
          </cell>
          <cell r="B927" t="str">
            <v>VAR_ncap</v>
          </cell>
          <cell r="C927" t="str">
            <v>-</v>
          </cell>
          <cell r="H927">
            <v>8.8279882375201901E-2</v>
          </cell>
          <cell r="I927">
            <v>0.11507163231723699</v>
          </cell>
          <cell r="J927">
            <v>0.164926891275222</v>
          </cell>
        </row>
        <row r="928">
          <cell r="A928" t="str">
            <v>RHNS-SHELCHP</v>
          </cell>
          <cell r="B928" t="str">
            <v>VAR_cap</v>
          </cell>
          <cell r="C928" t="str">
            <v>-</v>
          </cell>
          <cell r="H928">
            <v>0.21720658553116143</v>
          </cell>
          <cell r="I928">
            <v>0.25222653529087974</v>
          </cell>
          <cell r="J928">
            <v>0.28578014560789783</v>
          </cell>
        </row>
        <row r="929">
          <cell r="A929" t="str">
            <v>SCOM-SHBIOBR</v>
          </cell>
          <cell r="B929" t="str">
            <v>VAR_fout</v>
          </cell>
          <cell r="C929" t="str">
            <v>SCOM-SHBIO</v>
          </cell>
        </row>
        <row r="930">
          <cell r="A930" t="str">
            <v>SCOM-SHBIOBR</v>
          </cell>
          <cell r="B930" t="str">
            <v>VAR_fin</v>
          </cell>
          <cell r="C930" t="str">
            <v>SBIO</v>
          </cell>
        </row>
        <row r="931">
          <cell r="A931" t="str">
            <v>SCOM-SHBIOBR</v>
          </cell>
          <cell r="B931" t="str">
            <v>VAR_ncap</v>
          </cell>
          <cell r="C931" t="str">
            <v>-</v>
          </cell>
          <cell r="H931">
            <v>4.9639363319832102E-7</v>
          </cell>
          <cell r="I931">
            <v>3.0512423523405001E-6</v>
          </cell>
          <cell r="J931">
            <v>1.6995071775762E-6</v>
          </cell>
        </row>
        <row r="932">
          <cell r="A932" t="str">
            <v>SCOM-SHBIOBR</v>
          </cell>
          <cell r="B932" t="str">
            <v>VAR_cap</v>
          </cell>
          <cell r="C932" t="str">
            <v>-</v>
          </cell>
          <cell r="H932">
            <v>2.7309285533904361E-2</v>
          </cell>
          <cell r="I932">
            <v>3.4995749255894192E-6</v>
          </cell>
          <cell r="J932">
            <v>4.0437570611193598E-6</v>
          </cell>
        </row>
        <row r="933">
          <cell r="A933" t="str">
            <v>RHES-SHDEM</v>
          </cell>
          <cell r="B933" t="str">
            <v>VAR_fout</v>
          </cell>
          <cell r="C933" t="str">
            <v>RHES-SHD</v>
          </cell>
          <cell r="H933">
            <v>53.719935029590395</v>
          </cell>
          <cell r="I933">
            <v>53.102986389796932</v>
          </cell>
          <cell r="J933">
            <v>52.370215698862005</v>
          </cell>
        </row>
        <row r="934">
          <cell r="A934" t="str">
            <v>RHES-SHDEM</v>
          </cell>
          <cell r="B934" t="str">
            <v>VAR_fin</v>
          </cell>
          <cell r="C934" t="str">
            <v>RHES-SHPLT</v>
          </cell>
          <cell r="H934">
            <v>7.9079516740994407E-2</v>
          </cell>
          <cell r="I934">
            <v>8.6234281735622531E-2</v>
          </cell>
          <cell r="J934">
            <v>7.6402090590585628E-2</v>
          </cell>
        </row>
        <row r="935">
          <cell r="A935" t="str">
            <v>RHES-SHDEM</v>
          </cell>
          <cell r="B935" t="str">
            <v>VAR_fin</v>
          </cell>
          <cell r="C935" t="str">
            <v>RHES-SHLTHC-NGA</v>
          </cell>
        </row>
        <row r="936">
          <cell r="A936" t="str">
            <v>RHES-SHDEM</v>
          </cell>
          <cell r="B936" t="str">
            <v>VAR_fin</v>
          </cell>
          <cell r="C936" t="str">
            <v>RHES-SHSOL</v>
          </cell>
          <cell r="H936">
            <v>2.7177734109881897E-2</v>
          </cell>
          <cell r="I936">
            <v>2.7939516145101213E-2</v>
          </cell>
          <cell r="J936">
            <v>2.7677892228177851E-2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RHES-SHLTHC-WOD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</v>
          </cell>
          <cell r="H938">
            <v>4.6264668134875722</v>
          </cell>
          <cell r="I938">
            <v>2.1500525887627679</v>
          </cell>
          <cell r="J938">
            <v>0.87460957376705328</v>
          </cell>
        </row>
        <row r="939">
          <cell r="A939" t="str">
            <v>RHES-SHDEM</v>
          </cell>
          <cell r="B939" t="str">
            <v>VAR_fin</v>
          </cell>
          <cell r="C939" t="str">
            <v>RHES-SHNGAH</v>
          </cell>
          <cell r="H939">
            <v>1.3669729994869591</v>
          </cell>
          <cell r="I939">
            <v>1.2938458037541127</v>
          </cell>
          <cell r="J939">
            <v>1.0528545122364412</v>
          </cell>
        </row>
        <row r="940">
          <cell r="A940" t="str">
            <v>RHES-SHDEM</v>
          </cell>
          <cell r="B940" t="str">
            <v>VAR_fin</v>
          </cell>
          <cell r="C940" t="str">
            <v>RHES-SHCOA</v>
          </cell>
        </row>
        <row r="941">
          <cell r="A941" t="str">
            <v>RHES-SHDEM</v>
          </cell>
          <cell r="B941" t="str">
            <v>VAR_fin</v>
          </cell>
          <cell r="C941" t="str">
            <v>RHES-SHLFO</v>
          </cell>
          <cell r="H941">
            <v>3.9304349049924241</v>
          </cell>
          <cell r="I941">
            <v>1.2619032646883461</v>
          </cell>
          <cell r="J941">
            <v>0.13466604560635775</v>
          </cell>
        </row>
        <row r="942">
          <cell r="A942" t="str">
            <v>RHES-SHDEM</v>
          </cell>
          <cell r="B942" t="str">
            <v>VAR_fin</v>
          </cell>
          <cell r="C942" t="str">
            <v>RHES-SHCON</v>
          </cell>
          <cell r="H942">
            <v>6.6814872614037162</v>
          </cell>
          <cell r="I942">
            <v>8.7391029541963778</v>
          </cell>
          <cell r="J942">
            <v>12.628825283125613</v>
          </cell>
        </row>
        <row r="943">
          <cell r="A943" t="str">
            <v>RHES-SHDEM</v>
          </cell>
          <cell r="B943" t="str">
            <v>VAR_fin</v>
          </cell>
          <cell r="C943" t="str">
            <v>RHES-SHWOD</v>
          </cell>
          <cell r="H943">
            <v>3.5335611796353996</v>
          </cell>
          <cell r="I943">
            <v>2.8055477024089464</v>
          </cell>
          <cell r="J943">
            <v>1.5407760815031273</v>
          </cell>
        </row>
        <row r="944">
          <cell r="A944" t="str">
            <v>RHES-SHDEM</v>
          </cell>
          <cell r="B944" t="str">
            <v>VAR_fin</v>
          </cell>
          <cell r="C944" t="str">
            <v>RHES-SHLTHD</v>
          </cell>
          <cell r="H944">
            <v>1.9345376383119486</v>
          </cell>
          <cell r="I944">
            <v>2.0722943650093018</v>
          </cell>
          <cell r="J944">
            <v>1.9759570417082875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RHES-SHELCB</v>
          </cell>
          <cell r="H945">
            <v>1.216804654832381E-2</v>
          </cell>
          <cell r="I945">
            <v>2.1829008414822426E-3</v>
          </cell>
          <cell r="J945">
            <v>6.13239586491062E-4</v>
          </cell>
        </row>
        <row r="946">
          <cell r="A946" t="str">
            <v>RHES-SHDEM</v>
          </cell>
          <cell r="B946" t="str">
            <v>VAR_fin</v>
          </cell>
          <cell r="C946" t="str">
            <v>RHES-SHELCH</v>
          </cell>
          <cell r="H946">
            <v>31.528069824817273</v>
          </cell>
          <cell r="I946">
            <v>34.663898049240295</v>
          </cell>
          <cell r="J946">
            <v>34.05784555766504</v>
          </cell>
        </row>
        <row r="947">
          <cell r="A947" t="str">
            <v>RHES-SHDEM</v>
          </cell>
          <cell r="B947" t="str">
            <v>VAR_fin</v>
          </cell>
          <cell r="C947" t="str">
            <v>RHES-SHNST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RHSA_LTH</v>
          </cell>
          <cell r="H948">
            <v>0.25059112808684292</v>
          </cell>
          <cell r="I948">
            <v>9.6047472867186928E-2</v>
          </cell>
        </row>
        <row r="949">
          <cell r="A949" t="str">
            <v>D-RHEM_LTH_CHPNGA</v>
          </cell>
          <cell r="B949" t="str">
            <v>VAR_fout</v>
          </cell>
          <cell r="C949" t="str">
            <v>RHEM_LTH_CHPNGA_ON</v>
          </cell>
          <cell r="H949">
            <v>0.1104373612045844</v>
          </cell>
          <cell r="I949">
            <v>4.9663991914895352E-2</v>
          </cell>
        </row>
        <row r="950">
          <cell r="A950" t="str">
            <v>D-RHEM_LTH_CHPNGA</v>
          </cell>
          <cell r="B950" t="str">
            <v>VAR_fout</v>
          </cell>
          <cell r="C950" t="str">
            <v>LTH</v>
          </cell>
          <cell r="H950">
            <v>6.7884203654606948E-5</v>
          </cell>
          <cell r="I950">
            <v>7.728629194961141E-5</v>
          </cell>
        </row>
        <row r="951">
          <cell r="A951" t="str">
            <v>D-RHEM_LTH_CHPNGA</v>
          </cell>
          <cell r="B951" t="str">
            <v>VAR_fin</v>
          </cell>
          <cell r="C951" t="str">
            <v>RHEM_LTH_CHPNGA</v>
          </cell>
          <cell r="H951">
            <v>0.36109637349508183</v>
          </cell>
          <cell r="I951">
            <v>0.14578878073076681</v>
          </cell>
        </row>
        <row r="952">
          <cell r="A952" t="str">
            <v>RHEM-SHLTHCHPNGA</v>
          </cell>
          <cell r="B952" t="str">
            <v>VAR_fout</v>
          </cell>
          <cell r="C952" t="str">
            <v>RHEM-SHLTHC-NGA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RHEM_LTH_CHPNGA_ON</v>
          </cell>
        </row>
        <row r="954">
          <cell r="A954" t="str">
            <v>RHEM-SHLTHCHPNGA</v>
          </cell>
          <cell r="B954" t="str">
            <v>VAR_fin</v>
          </cell>
          <cell r="C954" t="str">
            <v>RHEMLTHCHPC</v>
          </cell>
        </row>
        <row r="955">
          <cell r="A955" t="str">
            <v>RHEM-SHLTHCHPNGA</v>
          </cell>
          <cell r="B955" t="str">
            <v>VAR_ncap</v>
          </cell>
          <cell r="C955" t="str">
            <v>-</v>
          </cell>
          <cell r="H955">
            <v>4.0160696237362403E-3</v>
          </cell>
          <cell r="I955">
            <v>1.3403787854106999E-3</v>
          </cell>
        </row>
        <row r="956">
          <cell r="A956" t="str">
            <v>RHEM-SHLTHCHPNGA</v>
          </cell>
          <cell r="B956" t="str">
            <v>VAR_cap</v>
          </cell>
          <cell r="C956" t="str">
            <v>-</v>
          </cell>
          <cell r="H956">
            <v>1.1612592234898141E-2</v>
          </cell>
          <cell r="I956">
            <v>5.2005517612243903E-3</v>
          </cell>
          <cell r="J956">
            <v>-6.4036764996569517E-10</v>
          </cell>
        </row>
        <row r="957">
          <cell r="A957" t="str">
            <v>D-RHES_SOLELC</v>
          </cell>
          <cell r="B957" t="str">
            <v>VAR_fout</v>
          </cell>
          <cell r="C957" t="str">
            <v>RHES_ELC</v>
          </cell>
          <cell r="H957">
            <v>4.6109581389398233</v>
          </cell>
          <cell r="I957">
            <v>4.894372640052012</v>
          </cell>
          <cell r="J957">
            <v>5.5144836729451434</v>
          </cell>
        </row>
        <row r="958">
          <cell r="A958" t="str">
            <v>D-RHES_SOLELC</v>
          </cell>
          <cell r="B958" t="str">
            <v>VAR_fout</v>
          </cell>
          <cell r="C958" t="str">
            <v>ELC5</v>
          </cell>
          <cell r="H958">
            <v>9.0999884267257969E-5</v>
          </cell>
          <cell r="I958">
            <v>6.8956416079199098E-5</v>
          </cell>
          <cell r="J958">
            <v>4.0433200481069819E-5</v>
          </cell>
        </row>
        <row r="959">
          <cell r="A959" t="str">
            <v>D-RHES_SOLELC</v>
          </cell>
          <cell r="B959" t="str">
            <v>VAR_fin</v>
          </cell>
          <cell r="C959" t="str">
            <v>RHES_SOL_ELC</v>
          </cell>
          <cell r="H959">
            <v>4.6110491388240904</v>
          </cell>
          <cell r="I959">
            <v>4.8944415964680923</v>
          </cell>
          <cell r="J959">
            <v>5.5145241061456227</v>
          </cell>
        </row>
        <row r="960">
          <cell r="A960" t="str">
            <v>D-DH2</v>
          </cell>
          <cell r="B960" t="str">
            <v>VAR_fout</v>
          </cell>
          <cell r="C960" t="str">
            <v>H2</v>
          </cell>
          <cell r="H960">
            <v>7.0523933268565089E-6</v>
          </cell>
          <cell r="I960">
            <v>0.98086196771767176</v>
          </cell>
          <cell r="J960">
            <v>1.0378153016191365</v>
          </cell>
        </row>
        <row r="961">
          <cell r="A961" t="str">
            <v>D-DH2</v>
          </cell>
          <cell r="B961" t="str">
            <v>VAR_fin</v>
          </cell>
          <cell r="C961" t="str">
            <v>H2_E</v>
          </cell>
          <cell r="H961">
            <v>7.1236296230873768E-6</v>
          </cell>
          <cell r="I961">
            <v>0.99076966436128411</v>
          </cell>
          <cell r="J961">
            <v>1.0482982844637738</v>
          </cell>
        </row>
        <row r="962">
          <cell r="A962" t="str">
            <v>D-DH2</v>
          </cell>
          <cell r="B962" t="str">
            <v>VAR_ncap</v>
          </cell>
          <cell r="C962" t="str">
            <v>-</v>
          </cell>
          <cell r="H962">
            <v>3.9950187605103502E-6</v>
          </cell>
          <cell r="I962">
            <v>0.131715688617069</v>
          </cell>
          <cell r="J962">
            <v>7.6480852033023704E-3</v>
          </cell>
        </row>
        <row r="963">
          <cell r="A963" t="str">
            <v>D-DH2</v>
          </cell>
          <cell r="B963" t="str">
            <v>VAR_cap</v>
          </cell>
          <cell r="C963" t="str">
            <v>-</v>
          </cell>
          <cell r="H963">
            <v>7.1981195766362001E-6</v>
          </cell>
          <cell r="I963">
            <v>0.13172288673664601</v>
          </cell>
          <cell r="J963">
            <v>0.13937097193994799</v>
          </cell>
        </row>
        <row r="964">
          <cell r="A964" t="str">
            <v>ITOT-SWHHFOBR</v>
          </cell>
          <cell r="B964" t="str">
            <v>VAR_fout</v>
          </cell>
          <cell r="C964" t="str">
            <v>ITOT-SWH</v>
          </cell>
          <cell r="H964">
            <v>6.4213305815878605E-5</v>
          </cell>
          <cell r="I964">
            <v>2.3456962076768569E-4</v>
          </cell>
        </row>
        <row r="965">
          <cell r="A965" t="str">
            <v>ITOT-SWHHFOBR</v>
          </cell>
          <cell r="B965" t="str">
            <v>VAR_fout</v>
          </cell>
          <cell r="C965" t="str">
            <v>CO2_I</v>
          </cell>
          <cell r="H965">
            <v>7.0830685616583801E-3</v>
          </cell>
          <cell r="I965">
            <v>2.5606040473665499E-2</v>
          </cell>
        </row>
        <row r="966">
          <cell r="A966" t="str">
            <v>ITOT-SWHHFOBR</v>
          </cell>
          <cell r="B966" t="str">
            <v>VAR_fin</v>
          </cell>
          <cell r="C966" t="str">
            <v>IHFO</v>
          </cell>
          <cell r="H966">
            <v>9.1987903398160761E-5</v>
          </cell>
          <cell r="I966">
            <v>3.3254598017747413E-4</v>
          </cell>
        </row>
        <row r="967">
          <cell r="A967" t="str">
            <v>ITOT-SWHHFOBR</v>
          </cell>
          <cell r="B967" t="str">
            <v>VAR_ncap</v>
          </cell>
          <cell r="C967" t="str">
            <v>-</v>
          </cell>
          <cell r="H967">
            <v>5.0209087637417902E-6</v>
          </cell>
          <cell r="I967">
            <v>1.7026847092712299E-5</v>
          </cell>
          <cell r="J967">
            <v>4.9727721784913603E-8</v>
          </cell>
        </row>
        <row r="968">
          <cell r="A968" t="str">
            <v>ITOT-SWHHFOBR</v>
          </cell>
          <cell r="B968" t="str">
            <v>VAR_cap</v>
          </cell>
          <cell r="C968" t="str">
            <v>-</v>
          </cell>
          <cell r="H968">
            <v>6.0851551719857955E-6</v>
          </cell>
          <cell r="I968">
            <v>2.195943924034637E-5</v>
          </cell>
          <cell r="J968">
            <v>-9.8082569326401331E-8</v>
          </cell>
        </row>
        <row r="969">
          <cell r="A969" t="str">
            <v>RHSA-WHSTG-ELCHP</v>
          </cell>
          <cell r="B969" t="str">
            <v>VAR_fout</v>
          </cell>
          <cell r="C969" t="str">
            <v>AUX_RHSA-WHSTG-ELCHP_OUT</v>
          </cell>
          <cell r="H969">
            <v>2.3822212491392114</v>
          </cell>
          <cell r="I969">
            <v>3.2100211845268456</v>
          </cell>
          <cell r="J969">
            <v>3.3908802472945232</v>
          </cell>
        </row>
        <row r="970">
          <cell r="A970" t="str">
            <v>RHSA-WHSTG-ELCHP</v>
          </cell>
          <cell r="B970" t="str">
            <v>VAR_fout</v>
          </cell>
          <cell r="C970" t="str">
            <v>RHSA-WHAELCH</v>
          </cell>
          <cell r="H970">
            <v>2.3798414077314813</v>
          </cell>
          <cell r="I970">
            <v>3.2068143701566867</v>
          </cell>
          <cell r="J970">
            <v>3.3874927545399824</v>
          </cell>
        </row>
        <row r="971">
          <cell r="A971" t="str">
            <v>RHSA-WHSTG-ELCHP</v>
          </cell>
          <cell r="B971" t="str">
            <v>VAR_fin</v>
          </cell>
          <cell r="C971" t="str">
            <v>RHSA-WHAELCH</v>
          </cell>
          <cell r="H971">
            <v>2.3798414249459583</v>
          </cell>
          <cell r="I971">
            <v>3.2068145716575902</v>
          </cell>
          <cell r="J971">
            <v>3.3874928292983322</v>
          </cell>
        </row>
        <row r="972">
          <cell r="A972" t="str">
            <v>RHSA-WHSTG-ELCHP</v>
          </cell>
          <cell r="B972" t="str">
            <v>VAR_ncap</v>
          </cell>
          <cell r="C972" t="str">
            <v>-</v>
          </cell>
          <cell r="H972">
            <v>0.106374532974352</v>
          </cell>
          <cell r="I972">
            <v>0.11375948126859101</v>
          </cell>
          <cell r="J972">
            <v>0.20186501202742699</v>
          </cell>
        </row>
        <row r="973">
          <cell r="A973" t="str">
            <v>RHSA-WHSTG-ELCHP</v>
          </cell>
          <cell r="B973" t="str">
            <v>VAR_cap</v>
          </cell>
          <cell r="C973" t="str">
            <v>-</v>
          </cell>
          <cell r="H973">
            <v>0.21121728951926327</v>
          </cell>
          <cell r="I973">
            <v>0.27087335734313911</v>
          </cell>
          <cell r="J973">
            <v>0.32941527936884374</v>
          </cell>
        </row>
        <row r="974">
          <cell r="A974" t="str">
            <v>RES-ELCSPECADV</v>
          </cell>
          <cell r="B974" t="str">
            <v>VAR_fout</v>
          </cell>
          <cell r="C974" t="str">
            <v>RHSA-ELS</v>
          </cell>
          <cell r="H974">
            <v>15.671927307639075</v>
          </cell>
          <cell r="I974">
            <v>21.231560741281751</v>
          </cell>
          <cell r="J974">
            <v>32.833991151977294</v>
          </cell>
        </row>
        <row r="975">
          <cell r="A975" t="str">
            <v>RES-ELCSPECADV</v>
          </cell>
          <cell r="B975" t="str">
            <v>VAR_fin</v>
          </cell>
          <cell r="C975" t="str">
            <v>RHSA_ELC</v>
          </cell>
          <cell r="H975">
            <v>10.447951538426056</v>
          </cell>
          <cell r="I975">
            <v>14.154373827521153</v>
          </cell>
          <cell r="J975">
            <v>21.889327434651509</v>
          </cell>
        </row>
        <row r="976">
          <cell r="A976" t="str">
            <v>RES-ELCSPECADV</v>
          </cell>
          <cell r="B976" t="str">
            <v>VAR_ncap</v>
          </cell>
          <cell r="C976" t="str">
            <v>-</v>
          </cell>
          <cell r="H976">
            <v>0.67384447613833998</v>
          </cell>
          <cell r="I976">
            <v>0.58764942117206898</v>
          </cell>
          <cell r="J976">
            <v>1.5675556787617899</v>
          </cell>
        </row>
        <row r="977">
          <cell r="A977" t="str">
            <v>RES-ELCSPECADV</v>
          </cell>
          <cell r="B977" t="str">
            <v>VAR_cap</v>
          </cell>
          <cell r="C977" t="str">
            <v>-</v>
          </cell>
          <cell r="H977">
            <v>1.6565118675751678</v>
          </cell>
          <cell r="I977">
            <v>2.2441612579188526</v>
          </cell>
          <cell r="J977">
            <v>3.470530096202304</v>
          </cell>
        </row>
        <row r="978">
          <cell r="A978" t="str">
            <v>ITOT-SWHSTG-ELCHP</v>
          </cell>
          <cell r="B978" t="str">
            <v>VAR_fout</v>
          </cell>
          <cell r="C978" t="str">
            <v>ITOT-SWHAELCH</v>
          </cell>
          <cell r="H978">
            <v>1.3575208594138839E-4</v>
          </cell>
          <cell r="I978">
            <v>1.8128981685716999E-2</v>
          </cell>
          <cell r="J978">
            <v>5.3841533057516162E-2</v>
          </cell>
        </row>
        <row r="979">
          <cell r="A979" t="str">
            <v>ITOT-SWHSTG-ELCHP</v>
          </cell>
          <cell r="B979" t="str">
            <v>VAR_fin</v>
          </cell>
          <cell r="C979" t="str">
            <v>ITOT-SWHAELCH</v>
          </cell>
          <cell r="H979">
            <v>1.7358412481494488E-4</v>
          </cell>
          <cell r="I979">
            <v>2.133989935865049E-2</v>
          </cell>
          <cell r="J979">
            <v>5.9833565621989111E-2</v>
          </cell>
        </row>
        <row r="980">
          <cell r="A980" t="str">
            <v>ITOT-SWHSTG-ELCHP</v>
          </cell>
          <cell r="B980" t="str">
            <v>VAR_ncap</v>
          </cell>
          <cell r="C980" t="str">
            <v>-</v>
          </cell>
          <cell r="H980">
            <v>1.14832294345927E-2</v>
          </cell>
          <cell r="I980">
            <v>2.94253796834609E-2</v>
          </cell>
          <cell r="J980">
            <v>8.8078396055118496E-2</v>
          </cell>
        </row>
        <row r="981">
          <cell r="A981" t="str">
            <v>ITOT-SWHSTG-ELCHP</v>
          </cell>
          <cell r="B981" t="str">
            <v>VAR_cap</v>
          </cell>
          <cell r="C981" t="str">
            <v>-</v>
          </cell>
          <cell r="H981">
            <v>7.9118434215303374E-2</v>
          </cell>
          <cell r="I981">
            <v>8.0600514007143881E-2</v>
          </cell>
          <cell r="J981">
            <v>0.11428625147482244</v>
          </cell>
        </row>
        <row r="982">
          <cell r="A982" t="str">
            <v>D-RHNS_LTH_CHPWOD</v>
          </cell>
          <cell r="B982" t="str">
            <v>VAR_fout</v>
          </cell>
          <cell r="C982" t="str">
            <v>RHNS_LTH_CHPWOD_ON</v>
          </cell>
          <cell r="I982">
            <v>8.9981418889931617E-5</v>
          </cell>
        </row>
        <row r="983">
          <cell r="A983" t="str">
            <v>D-RHNS_LTH_CHPWOD</v>
          </cell>
          <cell r="B983" t="str">
            <v>VAR_fout</v>
          </cell>
          <cell r="C983" t="str">
            <v>RHSA_LTH</v>
          </cell>
          <cell r="H983">
            <v>4.9885572325746063E-4</v>
          </cell>
          <cell r="I983">
            <v>4.6363650548111515E-4</v>
          </cell>
          <cell r="J983">
            <v>2.0722911887183893E-4</v>
          </cell>
        </row>
        <row r="984">
          <cell r="A984" t="str">
            <v>D-RHNS_LTH_CHPWOD</v>
          </cell>
          <cell r="B984" t="str">
            <v>VAR_fout</v>
          </cell>
          <cell r="C984" t="str">
            <v>LTH</v>
          </cell>
          <cell r="I984">
            <v>5.2000891394753E-8</v>
          </cell>
        </row>
        <row r="985">
          <cell r="A985" t="str">
            <v>D-RHNS_LTH_CHPWOD</v>
          </cell>
          <cell r="B985" t="str">
            <v>VAR_fin</v>
          </cell>
          <cell r="C985" t="str">
            <v>RHNS_LTH_CHPWOD</v>
          </cell>
          <cell r="H985">
            <v>4.99326200647032E-4</v>
          </cell>
          <cell r="I985">
            <v>5.5431741451120056E-4</v>
          </cell>
          <cell r="J985">
            <v>2.0762164527961301E-4</v>
          </cell>
        </row>
        <row r="986">
          <cell r="A986" t="str">
            <v>D-SBIO</v>
          </cell>
          <cell r="B986" t="str">
            <v>VAR_fout</v>
          </cell>
          <cell r="C986" t="str">
            <v>SBIO</v>
          </cell>
          <cell r="H986">
            <v>2.9901363665514658</v>
          </cell>
          <cell r="I986">
            <v>2.9494143865312066</v>
          </cell>
          <cell r="J986">
            <v>2.8712066305663808</v>
          </cell>
        </row>
        <row r="987">
          <cell r="A987" t="str">
            <v>D-SBIO</v>
          </cell>
          <cell r="B987" t="str">
            <v>VAR_fin</v>
          </cell>
          <cell r="C987" t="str">
            <v>BIO</v>
          </cell>
          <cell r="H987">
            <v>2.9901363665514658</v>
          </cell>
          <cell r="I987">
            <v>2.9494143865312066</v>
          </cell>
          <cell r="J987">
            <v>2.8712066305663808</v>
          </cell>
        </row>
        <row r="988">
          <cell r="A988" t="str">
            <v>RHEM-SHDEM</v>
          </cell>
          <cell r="B988" t="str">
            <v>VAR_fout</v>
          </cell>
          <cell r="C988" t="str">
            <v>RHEM-SHD</v>
          </cell>
          <cell r="H988">
            <v>62.079802716228407</v>
          </cell>
          <cell r="I988">
            <v>60.83085710057523</v>
          </cell>
          <cell r="J988">
            <v>59.206245698888978</v>
          </cell>
        </row>
        <row r="989">
          <cell r="A989" t="str">
            <v>RHEM-SHDEM</v>
          </cell>
          <cell r="B989" t="str">
            <v>VAR_fin</v>
          </cell>
          <cell r="C989" t="str">
            <v>RHEM-SHNST</v>
          </cell>
        </row>
        <row r="990">
          <cell r="A990" t="str">
            <v>RHEM-SHDEM</v>
          </cell>
          <cell r="B990" t="str">
            <v>VAR_fin</v>
          </cell>
          <cell r="C990" t="str">
            <v>RHEM-SHPLT</v>
          </cell>
          <cell r="H990">
            <v>0.52105621354898413</v>
          </cell>
          <cell r="I990">
            <v>0.54566920281472497</v>
          </cell>
          <cell r="J990">
            <v>0.44401617941016996</v>
          </cell>
        </row>
        <row r="991">
          <cell r="A991" t="str">
            <v>RHEM-SHDEM</v>
          </cell>
          <cell r="B991" t="str">
            <v>VAR_fin</v>
          </cell>
          <cell r="C991" t="str">
            <v>RHEM-SHNGAH</v>
          </cell>
          <cell r="H991">
            <v>3.873149264398823</v>
          </cell>
          <cell r="I991">
            <v>4.7964998069786748</v>
          </cell>
          <cell r="J991">
            <v>4.2805717487501491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RHEM-SHLTHC-WOD</v>
          </cell>
        </row>
        <row r="993">
          <cell r="A993" t="str">
            <v>RHEM-SHDEM</v>
          </cell>
          <cell r="B993" t="str">
            <v>VAR_fin</v>
          </cell>
          <cell r="C993" t="str">
            <v>RHEM-SHSOL</v>
          </cell>
          <cell r="H993">
            <v>1.3796680030946404E-2</v>
          </cell>
          <cell r="I993">
            <v>1.508690131021842E-2</v>
          </cell>
          <cell r="J993">
            <v>1.4682492107268285E-2</v>
          </cell>
        </row>
        <row r="994">
          <cell r="A994" t="str">
            <v>RHEM-SHDEM</v>
          </cell>
          <cell r="B994" t="str">
            <v>VAR_fin</v>
          </cell>
          <cell r="C994" t="str">
            <v>RHEM-SHLTHD</v>
          </cell>
          <cell r="H994">
            <v>5.3629799712614457</v>
          </cell>
          <cell r="I994">
            <v>5.600687722197625</v>
          </cell>
          <cell r="J994">
            <v>5.1500121113811232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</v>
          </cell>
          <cell r="H995">
            <v>8.7734147097151798</v>
          </cell>
          <cell r="I995">
            <v>3.1966254457887171</v>
          </cell>
          <cell r="J995">
            <v>1.0297892219848308</v>
          </cell>
        </row>
        <row r="996">
          <cell r="A996" t="str">
            <v>RHEM-SHDEM</v>
          </cell>
          <cell r="B996" t="str">
            <v>VAR_fin</v>
          </cell>
          <cell r="C996" t="str">
            <v>RHEM-SHELCB</v>
          </cell>
          <cell r="H996">
            <v>3.9105395308340384E-3</v>
          </cell>
          <cell r="I996">
            <v>3.2679031784333414E-3</v>
          </cell>
          <cell r="J996">
            <v>2.6042212270836764E-3</v>
          </cell>
        </row>
        <row r="997">
          <cell r="A997" t="str">
            <v>RHEM-SHDEM</v>
          </cell>
          <cell r="B997" t="str">
            <v>VAR_fin</v>
          </cell>
          <cell r="C997" t="str">
            <v>RHEM-SHELCH</v>
          </cell>
          <cell r="H997">
            <v>24.196935787872995</v>
          </cell>
          <cell r="I997">
            <v>29.578931292614371</v>
          </cell>
          <cell r="J997">
            <v>29.960872371041081</v>
          </cell>
        </row>
        <row r="998">
          <cell r="A998" t="str">
            <v>RHEM-SHDEM</v>
          </cell>
          <cell r="B998" t="str">
            <v>VAR_fin</v>
          </cell>
          <cell r="C998" t="str">
            <v>RHEM-SHLFO</v>
          </cell>
          <cell r="H998">
            <v>6.6414716078330915</v>
          </cell>
          <cell r="I998">
            <v>2.4103797531355764</v>
          </cell>
          <cell r="J998">
            <v>0.26139885970412502</v>
          </cell>
        </row>
        <row r="999">
          <cell r="A999" t="str">
            <v>RHEM-SHDEM</v>
          </cell>
          <cell r="B999" t="str">
            <v>VAR_fin</v>
          </cell>
          <cell r="C999" t="str">
            <v>RHEM-SHCON</v>
          </cell>
          <cell r="H999">
            <v>8.4130459951418022</v>
          </cell>
          <cell r="I999">
            <v>10.952720520624592</v>
          </cell>
          <cell r="J999">
            <v>15.728888371876694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RHEM-SHWOD</v>
          </cell>
          <cell r="H1000">
            <v>4.2800632197845374</v>
          </cell>
          <cell r="I1000">
            <v>3.7310040417179429</v>
          </cell>
          <cell r="J1000">
            <v>2.333420614874461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RHEM-SHLTHC-NGA</v>
          </cell>
        </row>
        <row r="1002">
          <cell r="A1002" t="str">
            <v>ITOT-SWHH2BR</v>
          </cell>
          <cell r="B1002" t="str">
            <v>VAR_fout</v>
          </cell>
          <cell r="C1002" t="str">
            <v>ITOT-SWH</v>
          </cell>
          <cell r="H1002">
            <v>5.5901890844460569</v>
          </cell>
          <cell r="I1002">
            <v>6.8191881659816822</v>
          </cell>
          <cell r="J1002">
            <v>7.3678563115757179</v>
          </cell>
        </row>
        <row r="1003">
          <cell r="A1003" t="str">
            <v>ITOT-SWHH2BR</v>
          </cell>
          <cell r="B1003" t="str">
            <v>VAR_fin</v>
          </cell>
          <cell r="C1003" t="str">
            <v>IH2</v>
          </cell>
          <cell r="H1003">
            <v>6.9291427400037886</v>
          </cell>
          <cell r="I1003">
            <v>8.4340941047089721</v>
          </cell>
          <cell r="J1003">
            <v>9.0731607928271707</v>
          </cell>
        </row>
        <row r="1004">
          <cell r="A1004" t="str">
            <v>ITOT-SWHH2BR</v>
          </cell>
          <cell r="B1004" t="str">
            <v>VAR_ncap</v>
          </cell>
          <cell r="C1004" t="str">
            <v>-</v>
          </cell>
          <cell r="H1004">
            <v>0.458080007642855</v>
          </cell>
          <cell r="I1004">
            <v>0.151676403551116</v>
          </cell>
          <cell r="J1004">
            <v>0.32595140520254801</v>
          </cell>
        </row>
        <row r="1005">
          <cell r="A1005" t="str">
            <v>ITOT-SWHH2BR</v>
          </cell>
          <cell r="B1005" t="str">
            <v>VAR_cap</v>
          </cell>
          <cell r="C1005" t="str">
            <v>-</v>
          </cell>
          <cell r="H1005">
            <v>0.45920003060892678</v>
          </cell>
          <cell r="I1005">
            <v>0.61052006380443247</v>
          </cell>
          <cell r="J1005">
            <v>0.62979243028783904</v>
          </cell>
        </row>
        <row r="1006">
          <cell r="A1006" t="str">
            <v>RHNS-SHSTG-ELC</v>
          </cell>
          <cell r="B1006" t="str">
            <v>VAR_fout</v>
          </cell>
          <cell r="C1006" t="str">
            <v>RHNS-SHAELCB</v>
          </cell>
          <cell r="H1006">
            <v>1.4400793611381716E-3</v>
          </cell>
          <cell r="I1006">
            <v>2.2676001109117566E-3</v>
          </cell>
          <cell r="J1006">
            <v>1.2344897298563467E-3</v>
          </cell>
        </row>
        <row r="1007">
          <cell r="A1007" t="str">
            <v>RHNS-SHSTG-ELC</v>
          </cell>
          <cell r="B1007" t="str">
            <v>VAR_fout</v>
          </cell>
          <cell r="C1007" t="str">
            <v>AUX_RHNS-SHSTG-ELC_OUT</v>
          </cell>
          <cell r="H1007">
            <v>1.4415194404993094E-3</v>
          </cell>
          <cell r="I1007">
            <v>2.2698677110226679E-3</v>
          </cell>
          <cell r="J1007">
            <v>1.2357242195862011E-3</v>
          </cell>
        </row>
        <row r="1008">
          <cell r="A1008" t="str">
            <v>RHNS-SHSTG-ELC</v>
          </cell>
          <cell r="B1008" t="str">
            <v>VAR_fin</v>
          </cell>
          <cell r="C1008" t="str">
            <v>RHNS-SHAELCB</v>
          </cell>
          <cell r="H1008">
            <v>1.4399999036355283E-3</v>
          </cell>
          <cell r="I1008">
            <v>2.2675874611050718E-3</v>
          </cell>
          <cell r="J1008">
            <v>1.2344825838303667E-3</v>
          </cell>
        </row>
        <row r="1009">
          <cell r="A1009" t="str">
            <v>RHNS-SHSTG-ELC</v>
          </cell>
          <cell r="B1009" t="str">
            <v>VAR_ncap</v>
          </cell>
          <cell r="C1009" t="str">
            <v>-</v>
          </cell>
          <cell r="H1009">
            <v>4.5022231952238897E-6</v>
          </cell>
          <cell r="I1009">
            <v>1.5819881875332099E-4</v>
          </cell>
          <cell r="J1009">
            <v>9.2625629229206308E-6</v>
          </cell>
        </row>
        <row r="1010">
          <cell r="A1010" t="str">
            <v>RHNS-SHSTG-ELC</v>
          </cell>
          <cell r="B1010" t="str">
            <v>VAR_cap</v>
          </cell>
          <cell r="C1010" t="str">
            <v>-</v>
          </cell>
          <cell r="H1010">
            <v>7.4833329792629399E-4</v>
          </cell>
          <cell r="I1010">
            <v>2.9219408564100743E-4</v>
          </cell>
          <cell r="J1010">
            <v>1.2359004777593092E-4</v>
          </cell>
        </row>
        <row r="1011">
          <cell r="A1011" t="str">
            <v>RHES-SHCOABR</v>
          </cell>
          <cell r="B1011" t="str">
            <v>VAR_fout</v>
          </cell>
          <cell r="C1011" t="str">
            <v>CO2_R</v>
          </cell>
        </row>
        <row r="1012">
          <cell r="A1012" t="str">
            <v>RHES-SHCOABR</v>
          </cell>
          <cell r="B1012" t="str">
            <v>VAR_fout</v>
          </cell>
          <cell r="C1012" t="str">
            <v>RHES-SHCOA</v>
          </cell>
        </row>
        <row r="1013">
          <cell r="A1013" t="str">
            <v>RHES-SHCOABR</v>
          </cell>
          <cell r="B1013" t="str">
            <v>VAR_fin</v>
          </cell>
          <cell r="C1013" t="str">
            <v>RCOA</v>
          </cell>
        </row>
        <row r="1014">
          <cell r="A1014" t="str">
            <v>RHES-SHCOABR</v>
          </cell>
          <cell r="B1014" t="str">
            <v>VAR_cap</v>
          </cell>
          <cell r="C1014" t="str">
            <v>-</v>
          </cell>
          <cell r="H1014">
            <v>4.0208392008988549E-7</v>
          </cell>
        </row>
        <row r="1015">
          <cell r="A1015" t="str">
            <v>D-INGA</v>
          </cell>
          <cell r="B1015" t="str">
            <v>VAR_fout</v>
          </cell>
          <cell r="C1015" t="str">
            <v>CO2</v>
          </cell>
          <cell r="H1015">
            <v>591.09876613961205</v>
          </cell>
          <cell r="I1015">
            <v>376.42718455265702</v>
          </cell>
          <cell r="J1015">
            <v>61.5045326825404</v>
          </cell>
        </row>
        <row r="1016">
          <cell r="A1016" t="str">
            <v>D-INGA</v>
          </cell>
          <cell r="B1016" t="str">
            <v>VAR_fout</v>
          </cell>
          <cell r="C1016" t="str">
            <v>IH2</v>
          </cell>
          <cell r="H1016">
            <v>0.28269236562885353</v>
          </cell>
          <cell r="I1016">
            <v>0.27672644353303966</v>
          </cell>
          <cell r="J1016">
            <v>0.10943865597094647</v>
          </cell>
        </row>
        <row r="1017">
          <cell r="A1017" t="str">
            <v>D-INGA</v>
          </cell>
          <cell r="B1017" t="str">
            <v>VAR_fout</v>
          </cell>
          <cell r="C1017" t="str">
            <v>INGA</v>
          </cell>
          <cell r="H1017">
            <v>12.889257446285647</v>
          </cell>
          <cell r="I1017">
            <v>9.0951626349354484</v>
          </cell>
          <cell r="J1017">
            <v>3.5297411353968169</v>
          </cell>
        </row>
        <row r="1018">
          <cell r="A1018" t="str">
            <v>D-INGA</v>
          </cell>
          <cell r="B1018" t="str">
            <v>VAR_fin</v>
          </cell>
          <cell r="C1018" t="str">
            <v>NGA</v>
          </cell>
          <cell r="H1018">
            <v>10.48047457694347</v>
          </cell>
          <cell r="I1018">
            <v>6.6742408608627022</v>
          </cell>
          <cell r="J1018">
            <v>1.0905058986266032</v>
          </cell>
        </row>
        <row r="1019">
          <cell r="A1019" t="str">
            <v>D-INGA</v>
          </cell>
          <cell r="B1019" t="str">
            <v>VAR_fin</v>
          </cell>
          <cell r="C1019" t="str">
            <v>BNGA</v>
          </cell>
          <cell r="H1019">
            <v>2.4508646528408304</v>
          </cell>
          <cell r="I1019">
            <v>2.4508647277897331</v>
          </cell>
          <cell r="J1019">
            <v>2.4508648140669056</v>
          </cell>
        </row>
        <row r="1020">
          <cell r="A1020" t="str">
            <v>D-INGA</v>
          </cell>
          <cell r="B1020" t="str">
            <v>VAR_fin</v>
          </cell>
          <cell r="C1020" t="str">
            <v>H2</v>
          </cell>
          <cell r="H1020">
            <v>0.28269233585248132</v>
          </cell>
          <cell r="I1020">
            <v>0.27672644353354781</v>
          </cell>
          <cell r="J1020">
            <v>0.10943827943664497</v>
          </cell>
        </row>
        <row r="1021">
          <cell r="A1021" t="str">
            <v>D-INGA</v>
          </cell>
          <cell r="B1021" t="str">
            <v>VAR_ncap</v>
          </cell>
          <cell r="C1021" t="str">
            <v>-</v>
          </cell>
          <cell r="H1021">
            <v>7.1986573932607304E-8</v>
          </cell>
          <cell r="I1021">
            <v>1.0121611171587E-7</v>
          </cell>
          <cell r="J1021">
            <v>3.3367898786604602E-7</v>
          </cell>
        </row>
        <row r="1022">
          <cell r="A1022" t="str">
            <v>D-INGA</v>
          </cell>
          <cell r="B1022" t="str">
            <v>VAR_cap</v>
          </cell>
          <cell r="C1022" t="str">
            <v>-</v>
          </cell>
          <cell r="H1022">
            <v>1.9844835626706478</v>
          </cell>
          <cell r="I1022">
            <v>1.9844836638867596</v>
          </cell>
          <cell r="J1022">
            <v>1.0954600647455675</v>
          </cell>
        </row>
        <row r="1023">
          <cell r="A1023" t="str">
            <v>RHEM-SHNGAHP</v>
          </cell>
          <cell r="B1023" t="str">
            <v>VAR_fout</v>
          </cell>
          <cell r="C1023" t="str">
            <v>CO2_R</v>
          </cell>
          <cell r="H1023">
            <v>109.528026052315</v>
          </cell>
          <cell r="I1023">
            <v>133.14428365713999</v>
          </cell>
          <cell r="J1023">
            <v>113.66988392159099</v>
          </cell>
        </row>
        <row r="1024">
          <cell r="A1024" t="str">
            <v>RHEM-SHNGAHP</v>
          </cell>
          <cell r="B1024" t="str">
            <v>VAR_fout</v>
          </cell>
          <cell r="C1024" t="str">
            <v>RHEM-SHANGAH</v>
          </cell>
          <cell r="H1024">
            <v>3.8731498758790646</v>
          </cell>
          <cell r="I1024">
            <v>4.796500195402996</v>
          </cell>
          <cell r="J1024">
            <v>4.2805731847950188</v>
          </cell>
        </row>
        <row r="1025">
          <cell r="A1025" t="str">
            <v>RHEM-SHNGAHP</v>
          </cell>
          <cell r="B1025" t="str">
            <v>VAR_fin</v>
          </cell>
          <cell r="C1025" t="str">
            <v>RHEMELCHPC</v>
          </cell>
          <cell r="H1025">
            <v>3.8731498758790646</v>
          </cell>
          <cell r="I1025">
            <v>4.796500195402996</v>
          </cell>
          <cell r="J1025">
            <v>4.2805731847950188</v>
          </cell>
        </row>
        <row r="1026">
          <cell r="A1026" t="str">
            <v>RHEM-SHNGAHP</v>
          </cell>
          <cell r="B1026" t="str">
            <v>VAR_fin</v>
          </cell>
          <cell r="C1026" t="str">
            <v>RNGA</v>
          </cell>
          <cell r="H1026">
            <v>1.9419862775233108</v>
          </cell>
          <cell r="I1026">
            <v>2.3607142492400706</v>
          </cell>
          <cell r="J1026">
            <v>2.0154234737870853</v>
          </cell>
        </row>
        <row r="1027">
          <cell r="A1027" t="str">
            <v>RHEM-SHNGAHP</v>
          </cell>
          <cell r="B1027" t="str">
            <v>VAR_ncap</v>
          </cell>
          <cell r="C1027" t="str">
            <v>-</v>
          </cell>
          <cell r="H1027">
            <v>5.4708258144722501E-2</v>
          </cell>
          <cell r="I1027">
            <v>0.198595102582454</v>
          </cell>
          <cell r="J1027">
            <v>0.13553787886455201</v>
          </cell>
        </row>
        <row r="1028">
          <cell r="A1028" t="str">
            <v>RHEM-SHNGAHP</v>
          </cell>
          <cell r="B1028" t="str">
            <v>VAR_cap</v>
          </cell>
          <cell r="C1028" t="str">
            <v>-</v>
          </cell>
          <cell r="H1028">
            <v>0.27349907807083917</v>
          </cell>
          <cell r="I1028">
            <v>0.33869960237558444</v>
          </cell>
          <cell r="J1028">
            <v>0.3028062979580366</v>
          </cell>
        </row>
        <row r="1029">
          <cell r="A1029" t="str">
            <v>D-SPLT</v>
          </cell>
          <cell r="B1029" t="str">
            <v>VAR_fout</v>
          </cell>
          <cell r="C1029" t="str">
            <v>SPLT</v>
          </cell>
          <cell r="H1029">
            <v>1.3101008178954745</v>
          </cell>
          <cell r="I1029">
            <v>1.4138068049598014</v>
          </cell>
          <cell r="J1029">
            <v>1.1859547446014871</v>
          </cell>
        </row>
        <row r="1030">
          <cell r="A1030" t="str">
            <v>D-SPLT</v>
          </cell>
          <cell r="B1030" t="str">
            <v>VAR_fin</v>
          </cell>
          <cell r="C1030" t="str">
            <v>PLT</v>
          </cell>
          <cell r="H1030">
            <v>1.3101008178954745</v>
          </cell>
          <cell r="I1030">
            <v>1.4138068049598014</v>
          </cell>
          <cell r="J1030">
            <v>1.1859547446014871</v>
          </cell>
        </row>
        <row r="1031">
          <cell r="A1031" t="str">
            <v>RHES-SHCONBR</v>
          </cell>
          <cell r="B1031" t="str">
            <v>VAR_fout</v>
          </cell>
          <cell r="C1031" t="str">
            <v>RHES-SHCON</v>
          </cell>
          <cell r="H1031">
            <v>1.4726603733857757E-5</v>
          </cell>
          <cell r="I1031">
            <v>1.496837501900931E-5</v>
          </cell>
          <cell r="J1031">
            <v>1.5831123385383895E-5</v>
          </cell>
        </row>
        <row r="1032">
          <cell r="A1032" t="str">
            <v>RHES-SHCONBR</v>
          </cell>
          <cell r="B1032" t="str">
            <v>VAR_fin</v>
          </cell>
          <cell r="C1032" t="str">
            <v>CON</v>
          </cell>
          <cell r="H1032">
            <v>1.4726603733857757E-5</v>
          </cell>
          <cell r="I1032">
            <v>1.496837501900931E-5</v>
          </cell>
          <cell r="J1032">
            <v>1.5831123385383895E-5</v>
          </cell>
        </row>
        <row r="1033">
          <cell r="A1033" t="str">
            <v>RHES-SHCONBR</v>
          </cell>
          <cell r="B1033" t="str">
            <v>VAR_ncap</v>
          </cell>
          <cell r="C1033" t="str">
            <v>-</v>
          </cell>
          <cell r="H1033">
            <v>6.3307857998567798E-7</v>
          </cell>
          <cell r="I1033">
            <v>3.0678050466005798E-8</v>
          </cell>
          <cell r="J1033">
            <v>1.9617581992006298E-8</v>
          </cell>
        </row>
        <row r="1034">
          <cell r="A1034" t="str">
            <v>RHES-SHCONBR</v>
          </cell>
          <cell r="B1034" t="str">
            <v>VAR_cap</v>
          </cell>
          <cell r="C1034" t="str">
            <v>-</v>
          </cell>
          <cell r="H1034">
            <v>1.2130796496129499E-6</v>
          </cell>
          <cell r="I1034">
            <v>1.2437577000789599E-6</v>
          </cell>
          <cell r="J1034">
            <v>1.2633752820709599E-6</v>
          </cell>
        </row>
        <row r="1035">
          <cell r="A1035" t="str">
            <v>RHSA-WHSOLBR</v>
          </cell>
          <cell r="B1035" t="str">
            <v>VAR_fout</v>
          </cell>
          <cell r="C1035" t="str">
            <v>RHSA-WHASOL</v>
          </cell>
          <cell r="H1035">
            <v>1.5054100909021946</v>
          </cell>
          <cell r="I1035">
            <v>1.8392815684811228</v>
          </cell>
          <cell r="J1035">
            <v>2.1457377221128127</v>
          </cell>
        </row>
        <row r="1036">
          <cell r="A1036" t="str">
            <v>RHSA-WHSOLBR</v>
          </cell>
          <cell r="B1036" t="str">
            <v>VAR_fin</v>
          </cell>
          <cell r="C1036" t="str">
            <v>SOL</v>
          </cell>
          <cell r="H1036">
            <v>1.5054100909021946</v>
          </cell>
          <cell r="I1036">
            <v>1.8392815684811228</v>
          </cell>
          <cell r="J1036">
            <v>2.1457377221128127</v>
          </cell>
        </row>
        <row r="1037">
          <cell r="A1037" t="str">
            <v>RHSA-WHSOLBR</v>
          </cell>
          <cell r="B1037" t="str">
            <v>VAR_fin</v>
          </cell>
          <cell r="C1037" t="str">
            <v>RHSASOLBRC</v>
          </cell>
          <cell r="H1037">
            <v>1.5054100909021946</v>
          </cell>
          <cell r="I1037">
            <v>1.8392815684811228</v>
          </cell>
          <cell r="J1037">
            <v>2.1457377221128127</v>
          </cell>
        </row>
        <row r="1038">
          <cell r="A1038" t="str">
            <v>RHSA-WHSOLBR</v>
          </cell>
          <cell r="B1038" t="str">
            <v>VAR_ncap</v>
          </cell>
          <cell r="C1038" t="str">
            <v>-</v>
          </cell>
          <cell r="H1038">
            <v>0.25686333630868602</v>
          </cell>
          <cell r="I1038">
            <v>0.20833087353347601</v>
          </cell>
          <cell r="J1038">
            <v>0.29610983796958101</v>
          </cell>
        </row>
        <row r="1039">
          <cell r="A1039" t="str">
            <v>RHSA-WHSOLBR</v>
          </cell>
          <cell r="B1039" t="str">
            <v>VAR_cap</v>
          </cell>
          <cell r="C1039" t="str">
            <v>-</v>
          </cell>
          <cell r="H1039">
            <v>0.36398806941950373</v>
          </cell>
          <cell r="I1039">
            <v>0.46519422383635556</v>
          </cell>
          <cell r="J1039">
            <v>0.55595433209603595</v>
          </cell>
        </row>
        <row r="1040">
          <cell r="A1040" t="str">
            <v>RHNM-SHNGABR</v>
          </cell>
          <cell r="B1040" t="str">
            <v>VAR_fout</v>
          </cell>
          <cell r="C1040" t="str">
            <v>CO2_R</v>
          </cell>
          <cell r="H1040">
            <v>6.9249713990928496</v>
          </cell>
          <cell r="I1040">
            <v>3.9288277954315101</v>
          </cell>
        </row>
        <row r="1041">
          <cell r="A1041" t="str">
            <v>RHNM-SHNGABR</v>
          </cell>
          <cell r="B1041" t="str">
            <v>VAR_fout</v>
          </cell>
          <cell r="C1041" t="str">
            <v>RHNM-SHNGA</v>
          </cell>
          <cell r="H1041">
            <v>0.11784223832655497</v>
          </cell>
          <cell r="I1041">
            <v>6.6856862610852552E-2</v>
          </cell>
        </row>
        <row r="1042">
          <cell r="A1042" t="str">
            <v>RHNM-SHNGABR</v>
          </cell>
          <cell r="B1042" t="str">
            <v>VAR_fin</v>
          </cell>
          <cell r="C1042" t="str">
            <v>RNGA</v>
          </cell>
          <cell r="H1042">
            <v>0.12278318083497966</v>
          </cell>
          <cell r="I1042">
            <v>6.9660067294884845E-2</v>
          </cell>
        </row>
        <row r="1043">
          <cell r="A1043" t="str">
            <v>RHNM-SHNGABR</v>
          </cell>
          <cell r="B1043" t="str">
            <v>VAR_ncap</v>
          </cell>
          <cell r="C1043" t="str">
            <v>-</v>
          </cell>
          <cell r="H1043">
            <v>9.7839049455683105E-7</v>
          </cell>
          <cell r="I1043">
            <v>5.1918711183163097E-3</v>
          </cell>
          <cell r="J1043">
            <v>1.80730285539644E-8</v>
          </cell>
        </row>
        <row r="1044">
          <cell r="A1044" t="str">
            <v>RHNM-SHNGABR</v>
          </cell>
          <cell r="B1044" t="str">
            <v>VAR_cap</v>
          </cell>
          <cell r="C1044" t="str">
            <v>-</v>
          </cell>
          <cell r="H1044">
            <v>9.1996562681536005E-3</v>
          </cell>
          <cell r="I1044">
            <v>5.1928588285307213E-3</v>
          </cell>
          <cell r="J1044">
            <v>1.0567739719001719E-6</v>
          </cell>
        </row>
        <row r="1045">
          <cell r="A1045" t="str">
            <v>RHES-SHSOLBR</v>
          </cell>
          <cell r="B1045" t="str">
            <v>VAR_fout</v>
          </cell>
          <cell r="C1045" t="str">
            <v>RHES-SHASOL</v>
          </cell>
          <cell r="H1045">
            <v>2.717768666631969E-2</v>
          </cell>
          <cell r="I1045">
            <v>2.793951221985139E-2</v>
          </cell>
          <cell r="J1045">
            <v>2.7677883870626904E-2</v>
          </cell>
        </row>
        <row r="1046">
          <cell r="A1046" t="str">
            <v>RHES-SHSOLBR</v>
          </cell>
          <cell r="B1046" t="str">
            <v>VAR_fin</v>
          </cell>
          <cell r="C1046" t="str">
            <v>SOL</v>
          </cell>
          <cell r="H1046">
            <v>2.717768666631969E-2</v>
          </cell>
          <cell r="I1046">
            <v>2.793951221985139E-2</v>
          </cell>
          <cell r="J1046">
            <v>2.7677883870626904E-2</v>
          </cell>
        </row>
        <row r="1047">
          <cell r="A1047" t="str">
            <v>RHES-SHSOLBR</v>
          </cell>
          <cell r="B1047" t="str">
            <v>VAR_ncap</v>
          </cell>
          <cell r="C1047" t="str">
            <v>-</v>
          </cell>
          <cell r="H1047">
            <v>2.3335162733720101E-8</v>
          </cell>
          <cell r="I1047">
            <v>4.0592511529254898E-3</v>
          </cell>
          <cell r="J1047">
            <v>1.07504001375377E-3</v>
          </cell>
        </row>
        <row r="1048">
          <cell r="A1048" t="str">
            <v>RHES-SHSOLBR</v>
          </cell>
          <cell r="B1048" t="str">
            <v>VAR_cap</v>
          </cell>
          <cell r="C1048" t="str">
            <v>-</v>
          </cell>
          <cell r="H1048">
            <v>1.8520708623924704E-2</v>
          </cell>
          <cell r="I1048">
            <v>4.059257281272482E-3</v>
          </cell>
          <cell r="J1048">
            <v>4.0209795629089383E-3</v>
          </cell>
        </row>
        <row r="1049">
          <cell r="A1049" t="str">
            <v>SCOM-SHSOLBR</v>
          </cell>
          <cell r="B1049" t="str">
            <v>VAR_fout</v>
          </cell>
          <cell r="C1049" t="str">
            <v>SCOM-SHASOL</v>
          </cell>
          <cell r="H1049">
            <v>0.87264123157689888</v>
          </cell>
          <cell r="I1049">
            <v>1.0881617199570923</v>
          </cell>
          <cell r="J1049">
            <v>1.3268272074581886</v>
          </cell>
        </row>
        <row r="1050">
          <cell r="A1050" t="str">
            <v>SCOM-SHSOLBR</v>
          </cell>
          <cell r="B1050" t="str">
            <v>VAR_fin</v>
          </cell>
          <cell r="C1050" t="str">
            <v>SOL</v>
          </cell>
          <cell r="H1050">
            <v>0.87264123157689888</v>
          </cell>
          <cell r="I1050">
            <v>1.0881617199570923</v>
          </cell>
          <cell r="J1050">
            <v>1.3268272074581886</v>
          </cell>
        </row>
        <row r="1051">
          <cell r="A1051" t="str">
            <v>SCOM-SHSOLBR</v>
          </cell>
          <cell r="B1051" t="str">
            <v>VAR_ncap</v>
          </cell>
          <cell r="C1051" t="str">
            <v>-</v>
          </cell>
          <cell r="H1051">
            <v>9.3566191498409501E-2</v>
          </cell>
          <cell r="I1051">
            <v>6.1009139962373699E-2</v>
          </cell>
          <cell r="J1051">
            <v>0.10884941308219399</v>
          </cell>
        </row>
        <row r="1052">
          <cell r="A1052" t="str">
            <v>SCOM-SHSOLBR</v>
          </cell>
          <cell r="B1052" t="str">
            <v>VAR_cap</v>
          </cell>
          <cell r="C1052" t="str">
            <v>-</v>
          </cell>
          <cell r="H1052">
            <v>0.12673629680796597</v>
          </cell>
          <cell r="I1052">
            <v>0.1580354928923213</v>
          </cell>
          <cell r="J1052">
            <v>0.19270376777891365</v>
          </cell>
        </row>
        <row r="1053">
          <cell r="A1053" t="str">
            <v>RHEM-SHSTG-ELCHP</v>
          </cell>
          <cell r="B1053" t="str">
            <v>VAR_fout</v>
          </cell>
          <cell r="C1053" t="str">
            <v>RHEM-SHAELCH</v>
          </cell>
          <cell r="H1053">
            <v>3.8552416228007242</v>
          </cell>
          <cell r="I1053">
            <v>5.5591278282810856</v>
          </cell>
          <cell r="J1053">
            <v>4.8143461730187314</v>
          </cell>
        </row>
        <row r="1054">
          <cell r="A1054" t="str">
            <v>RHEM-SHSTG-ELCHP</v>
          </cell>
          <cell r="B1054" t="str">
            <v>VAR_fout</v>
          </cell>
          <cell r="C1054" t="str">
            <v>AUX_RHEM-SHSTG-ELCHP_OUT</v>
          </cell>
          <cell r="H1054">
            <v>3.8590968644235266</v>
          </cell>
          <cell r="I1054">
            <v>5.5646869561093695</v>
          </cell>
          <cell r="J1054">
            <v>4.8191605191917493</v>
          </cell>
        </row>
        <row r="1055">
          <cell r="A1055" t="str">
            <v>RHEM-SHSTG-ELCHP</v>
          </cell>
          <cell r="B1055" t="str">
            <v>VAR_fin</v>
          </cell>
          <cell r="C1055" t="str">
            <v>RHEM-SHAELCH</v>
          </cell>
          <cell r="H1055">
            <v>3.855241759804851</v>
          </cell>
          <cell r="I1055">
            <v>5.5591280194569768</v>
          </cell>
          <cell r="J1055">
            <v>4.8143463491370042</v>
          </cell>
        </row>
        <row r="1056">
          <cell r="A1056" t="str">
            <v>RHEM-SHSTG-ELCHP</v>
          </cell>
          <cell r="B1056" t="str">
            <v>VAR_ncap</v>
          </cell>
          <cell r="C1056" t="str">
            <v>-</v>
          </cell>
          <cell r="H1056">
            <v>0.219853273429157</v>
          </cell>
          <cell r="I1056">
            <v>0.18147969597359501</v>
          </cell>
          <cell r="J1056">
            <v>0.27310147683867703</v>
          </cell>
        </row>
        <row r="1057">
          <cell r="A1057" t="str">
            <v>RHEM-SHSTG-ELCHP</v>
          </cell>
          <cell r="B1057" t="str">
            <v>VAR_cap</v>
          </cell>
          <cell r="C1057" t="str">
            <v>-</v>
          </cell>
          <cell r="H1057">
            <v>0.40203147074314843</v>
          </cell>
          <cell r="I1057">
            <v>0.49145285878993422</v>
          </cell>
          <cell r="J1057">
            <v>0.49779881084526301</v>
          </cell>
        </row>
        <row r="1058">
          <cell r="A1058" t="str">
            <v>ITOT-SWHELCBR</v>
          </cell>
          <cell r="B1058" t="str">
            <v>VAR_fout</v>
          </cell>
          <cell r="C1058" t="str">
            <v>ITOT-SWHAELC</v>
          </cell>
          <cell r="H1058">
            <v>10.634455695243757</v>
          </cell>
          <cell r="I1058">
            <v>10.634455730253968</v>
          </cell>
          <cell r="J1058">
            <v>10.754978235607375</v>
          </cell>
        </row>
        <row r="1059">
          <cell r="A1059" t="str">
            <v>ITOT-SWHELCBR</v>
          </cell>
          <cell r="B1059" t="str">
            <v>VAR_fin</v>
          </cell>
          <cell r="C1059" t="str">
            <v>ITOT_ELC</v>
          </cell>
          <cell r="H1059">
            <v>12.570762301077258</v>
          </cell>
          <cell r="I1059">
            <v>12.554180995206739</v>
          </cell>
          <cell r="J1059">
            <v>12.66305398011658</v>
          </cell>
        </row>
        <row r="1060">
          <cell r="A1060" t="str">
            <v>ITOT-SWHELCBR</v>
          </cell>
          <cell r="B1060" t="str">
            <v>VAR_ncap</v>
          </cell>
          <cell r="C1060" t="str">
            <v>-</v>
          </cell>
          <cell r="H1060">
            <v>0.600550057521549</v>
          </cell>
          <cell r="I1060">
            <v>0.12525011256521801</v>
          </cell>
          <cell r="J1060">
            <v>0.60556004534066599</v>
          </cell>
        </row>
        <row r="1061">
          <cell r="A1061" t="str">
            <v>ITOT-SWHELCBR</v>
          </cell>
          <cell r="B1061" t="str">
            <v>VAR_cap</v>
          </cell>
          <cell r="C1061" t="str">
            <v>-</v>
          </cell>
          <cell r="H1061">
            <v>0.97102146044076854</v>
          </cell>
          <cell r="I1061">
            <v>0.81268352200998439</v>
          </cell>
          <cell r="J1061">
            <v>0.95048643334334793</v>
          </cell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5.2581241774361763E-3</v>
          </cell>
          <cell r="K4">
            <v>16.806821022735662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5.9366355327371474E-4</v>
          </cell>
          <cell r="K5">
            <v>4.9759217332249134E-3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1.1563168896275011E-3</v>
          </cell>
          <cell r="K6">
            <v>12.047944364529211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3.5066251620846649E-3</v>
          </cell>
          <cell r="K7">
            <v>4.7539004480938596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-61.787914542979777</v>
          </cell>
          <cell r="K8">
            <v>-52.220971486469558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642.91535149563367</v>
          </cell>
          <cell r="K9">
            <v>2196.8035183520869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717.15900856796918</v>
          </cell>
          <cell r="K10">
            <v>2096.0747359039774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0.10565436686182318</v>
          </cell>
          <cell r="K11">
            <v>351.9288026770858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8.5162238502007215E-2</v>
          </cell>
          <cell r="K12">
            <v>38.016217126519422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461.78367614702609</v>
          </cell>
          <cell r="K13">
            <v>827.11966579482748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3.1053454528336546E-2</v>
          </cell>
          <cell r="K14">
            <v>0.23121042054462376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7.284290876121001E-3</v>
          </cell>
          <cell r="K15">
            <v>1031.8746876847708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7.5964404507157298E-3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3.4117277168314733E-4</v>
          </cell>
          <cell r="K17">
            <v>1.1655496074330367E-3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1822.0864643610685</v>
          </cell>
          <cell r="K18">
            <v>6542.0566648991571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-63.638564843838168</v>
          </cell>
          <cell r="K19">
            <v>-53.36132952957864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833.33330332809464</v>
          </cell>
          <cell r="K20">
            <v>1904.7619651633099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833.33330332809464</v>
          </cell>
          <cell r="K21">
            <v>1904.7619651633099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-61.787914542979777</v>
          </cell>
          <cell r="K22">
            <v>-52.220971486469558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4.7574632490989304</v>
          </cell>
          <cell r="J23">
            <v>2.7725306866105899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24.393883794976801</v>
          </cell>
          <cell r="J24">
            <v>29.369402590925802</v>
          </cell>
          <cell r="K24">
            <v>31.045845629772899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0.889838514899286</v>
          </cell>
          <cell r="J25">
            <v>0.28110827099460201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524.713775189731</v>
          </cell>
          <cell r="J26">
            <v>191.181357401263</v>
          </cell>
          <cell r="K26">
            <v>61.588910059028798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67.607423089586007</v>
          </cell>
          <cell r="J27">
            <v>84.538375729071404</v>
          </cell>
          <cell r="K27">
            <v>80.097156316218005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562.513182332121</v>
          </cell>
          <cell r="J28">
            <v>204.15209896795699</v>
          </cell>
          <cell r="K28">
            <v>22.139794482975098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40.809635507938303</v>
          </cell>
          <cell r="J29">
            <v>37.0087881145745</v>
          </cell>
          <cell r="K29">
            <v>28.038593289628398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3.7389563105983599</v>
          </cell>
          <cell r="J30">
            <v>3.6828792119790301</v>
          </cell>
          <cell r="K30">
            <v>2.2663351995405501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2.0174882367640699</v>
          </cell>
          <cell r="J31">
            <v>1.7234053193507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30.521329274356699</v>
          </cell>
          <cell r="J32">
            <v>15.712325375107699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31.489525854438899</v>
          </cell>
          <cell r="J33">
            <v>37.738304219958799</v>
          </cell>
          <cell r="K33">
            <v>38.866739474333201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284.46733828119397</v>
          </cell>
          <cell r="J34">
            <v>132.20017472316999</v>
          </cell>
          <cell r="K34">
            <v>52.883166393105199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218.65375219790801</v>
          </cell>
          <cell r="J35">
            <v>121.418870245116</v>
          </cell>
          <cell r="K35">
            <v>49.971817434545699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179.351808496877</v>
          </cell>
          <cell r="J36">
            <v>85.613863216815901</v>
          </cell>
          <cell r="K36">
            <v>5.8414988615148298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335.07465449692597</v>
          </cell>
          <cell r="J37">
            <v>107.79515756010601</v>
          </cell>
          <cell r="K37">
            <v>11.4676124906289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0.36846770006436702</v>
          </cell>
          <cell r="J38">
            <v>0.19372346312384101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33.086150562873001</v>
          </cell>
          <cell r="J39">
            <v>13.5127425654546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109.528026052315</v>
          </cell>
          <cell r="J41">
            <v>133.14428365713999</v>
          </cell>
          <cell r="K41">
            <v>113.66988392159099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6.9249713990928496</v>
          </cell>
          <cell r="J42">
            <v>3.9288277954315101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2460.9076705417601</v>
          </cell>
          <cell r="J43">
            <v>1205.9682191141501</v>
          </cell>
          <cell r="K43">
            <v>497.87735355288299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102.02808295437499</v>
          </cell>
          <cell r="J44">
            <v>123.46590072324599</v>
          </cell>
          <cell r="K44">
            <v>112.422350031224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52.022666166512202</v>
          </cell>
          <cell r="J45">
            <v>37.614320881145602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648.80719620515401</v>
          </cell>
          <cell r="J46">
            <v>506.394018106565</v>
          </cell>
          <cell r="K46">
            <v>498.35427902945099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629.35653510628401</v>
          </cell>
          <cell r="J47">
            <v>261.03407815512799</v>
          </cell>
          <cell r="K47">
            <v>18.480566111722599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1432.21448043232</v>
          </cell>
          <cell r="J48">
            <v>928.50831786608398</v>
          </cell>
          <cell r="K48">
            <v>629.25719517239804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3.163220061607841</v>
          </cell>
          <cell r="J50">
            <v>3.08936692376269</v>
          </cell>
          <cell r="K50">
            <v>0.16070163878131799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1.485382377024203E-2</v>
          </cell>
          <cell r="J51">
            <v>6.947820989818632E-3</v>
          </cell>
          <cell r="K51">
            <v>8.959102919437929E-4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0.86959470166546005</v>
          </cell>
          <cell r="J52">
            <v>4.4984522388700238E-2</v>
          </cell>
          <cell r="K52">
            <v>2.8690580783990349E-3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924.23020722411695</v>
          </cell>
          <cell r="J53">
            <v>506.74915270245185</v>
          </cell>
          <cell r="K53">
            <v>67.885593047271101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2.3635294793258996</v>
          </cell>
          <cell r="J54">
            <v>0.10050833518822827</v>
          </cell>
          <cell r="K54">
            <v>3.0060735668246399E-3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204.047449515669</v>
          </cell>
          <cell r="J55">
            <v>40.516510224302102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4.7128739723011417E-3</v>
          </cell>
          <cell r="J58">
            <v>1.0799533018015616E-3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0.10898787111160307</v>
          </cell>
          <cell r="J59">
            <v>2.0599990791092399E-3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1.8732132048895109E-2</v>
          </cell>
          <cell r="J60">
            <v>2.0508931637594802E-3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0.1927556565513866</v>
          </cell>
          <cell r="J61">
            <v>2.7334472983666709E-2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0.74816350149306532</v>
          </cell>
          <cell r="J62">
            <v>0.14854683425200685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8.4160664715036936E-3</v>
          </cell>
          <cell r="J63">
            <v>2.8054229586567288E-3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7.4324601271347421E-3</v>
          </cell>
          <cell r="J64">
            <v>2.08812259617395E-3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6.1056864065463044E-3</v>
          </cell>
          <cell r="J65">
            <v>1.9663614399027651E-3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7.333146122976383E-3</v>
          </cell>
          <cell r="J66">
            <v>1.7785281974816349E-3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5.7962372227760364E-3</v>
          </cell>
          <cell r="J67">
            <v>1.6342278611827859E-3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9.7442746391215203E-3</v>
          </cell>
          <cell r="J68">
            <v>2.7396769740701261E-3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5.5305100453847816E-3</v>
          </cell>
          <cell r="J69">
            <v>1.367698049397401E-3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3.7387661356149326E-3</v>
          </cell>
          <cell r="J71">
            <v>9.6935818627632501E-4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0.57789690770354096</v>
          </cell>
          <cell r="J75">
            <v>0.202390002657306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69.296492154367783</v>
          </cell>
          <cell r="J76">
            <v>52.511765436382476</v>
          </cell>
          <cell r="K76">
            <v>11.238411366348815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1184.80555757358</v>
          </cell>
          <cell r="J77">
            <v>564.33621885019897</v>
          </cell>
          <cell r="K77">
            <v>149.74451981056001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0.6941312067944172</v>
          </cell>
          <cell r="J78">
            <v>3.6504599179694851E-3</v>
          </cell>
          <cell r="K78">
            <v>1.57509455300759E-3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13.835164819811881</v>
          </cell>
          <cell r="J79">
            <v>3.3439315114115695</v>
          </cell>
          <cell r="K79">
            <v>1.5639084509521662E-3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9.2607416332488413</v>
          </cell>
          <cell r="J81">
            <v>8.385951866832329</v>
          </cell>
          <cell r="K81">
            <v>4.1644271962127787E-3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0.18233276761860789</v>
          </cell>
          <cell r="J84">
            <v>3.1942110275062101E-2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1.897185338186012E-2</v>
          </cell>
          <cell r="J85">
            <v>4.1195033578637552E-3</v>
          </cell>
          <cell r="K85">
            <v>5.2292792808321701E-4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1.123869309442911E-2</v>
          </cell>
          <cell r="J86">
            <v>7.9946381680521053E-3</v>
          </cell>
          <cell r="K86">
            <v>1.2062407573572289E-3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18.848288991775316</v>
          </cell>
          <cell r="J87">
            <v>35.741578376106368</v>
          </cell>
          <cell r="K87">
            <v>20.342296293146941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0.21046752455225581</v>
          </cell>
          <cell r="J88">
            <v>0.23759495007018838</v>
          </cell>
          <cell r="K88">
            <v>1.1819087628507601E-2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3.317055009958549</v>
          </cell>
          <cell r="J89">
            <v>4.5577757589358212E-2</v>
          </cell>
          <cell r="K89">
            <v>1.4554838802483618E-2</v>
          </cell>
        </row>
        <row r="90">
          <cell r="B90" t="str">
            <v>CO2_T</v>
          </cell>
          <cell r="C90" t="str">
            <v>VAR_fout</v>
          </cell>
          <cell r="D90" t="str">
            <v>T_B_u-ICEDSL-S3</v>
          </cell>
          <cell r="I90">
            <v>92.16055127215931</v>
          </cell>
          <cell r="J90">
            <v>4.7990641049183145</v>
          </cell>
          <cell r="K90">
            <v>1.63845030010902</v>
          </cell>
        </row>
        <row r="91">
          <cell r="B91" t="str">
            <v>CO2_T</v>
          </cell>
          <cell r="C91" t="str">
            <v>VAR_fout</v>
          </cell>
          <cell r="D91" t="str">
            <v>T_B_u-ICEDSL-S4</v>
          </cell>
        </row>
        <row r="92">
          <cell r="B92" t="str">
            <v>CO2_T</v>
          </cell>
          <cell r="C92" t="str">
            <v>VAR_fout</v>
          </cell>
          <cell r="D92" t="str">
            <v>T_B_c-ICENGAEXT</v>
          </cell>
        </row>
        <row r="93">
          <cell r="B93" t="str">
            <v>CO2_T</v>
          </cell>
          <cell r="C93" t="str">
            <v>VAR_fout</v>
          </cell>
          <cell r="D93" t="str">
            <v>T_B_u-ICEDSLEXT</v>
          </cell>
        </row>
        <row r="94">
          <cell r="B94" t="str">
            <v>CO2_T</v>
          </cell>
          <cell r="C94" t="str">
            <v>VAR_fout</v>
          </cell>
          <cell r="D94" t="str">
            <v>T_C-HYBGSLEXT</v>
          </cell>
        </row>
        <row r="95">
          <cell r="B95" t="str">
            <v>CO2_T</v>
          </cell>
          <cell r="C95" t="str">
            <v>VAR_fout</v>
          </cell>
          <cell r="D95" t="str">
            <v>TPAVDKEREXT</v>
          </cell>
          <cell r="I95">
            <v>185.675788544743</v>
          </cell>
          <cell r="J95">
            <v>154.38211110512901</v>
          </cell>
          <cell r="K95">
            <v>123.088433665514</v>
          </cell>
        </row>
        <row r="96">
          <cell r="B96" t="str">
            <v>CO2_T</v>
          </cell>
          <cell r="C96" t="str">
            <v>VAR_fout</v>
          </cell>
          <cell r="D96" t="str">
            <v>T_C-ICE-GSL-S1</v>
          </cell>
          <cell r="I96">
            <v>47.238973043162247</v>
          </cell>
          <cell r="J96">
            <v>6.2359534371671206</v>
          </cell>
        </row>
        <row r="97">
          <cell r="B97" t="str">
            <v>CO2_T</v>
          </cell>
          <cell r="C97" t="str">
            <v>VAR_fout</v>
          </cell>
          <cell r="D97" t="str">
            <v>TFLGV-ICEGSL</v>
          </cell>
          <cell r="I97">
            <v>13.478741238310834</v>
          </cell>
          <cell r="J97">
            <v>2.05494952127891E-2</v>
          </cell>
        </row>
        <row r="98">
          <cell r="B98" t="str">
            <v>CO2_T</v>
          </cell>
          <cell r="C98" t="str">
            <v>VAR_fout</v>
          </cell>
          <cell r="D98" t="str">
            <v>T_C-ICE-GSL-S2</v>
          </cell>
          <cell r="I98">
            <v>54.335537797503058</v>
          </cell>
          <cell r="J98">
            <v>5.7474974261482394</v>
          </cell>
        </row>
        <row r="99">
          <cell r="B99" t="str">
            <v>CO2_T</v>
          </cell>
          <cell r="C99" t="str">
            <v>VAR_fout</v>
          </cell>
          <cell r="D99" t="str">
            <v>T_C-ICE-DSL-S1</v>
          </cell>
          <cell r="I99">
            <v>1.0257332707743313E-2</v>
          </cell>
          <cell r="J99">
            <v>1.2218794009550571E-3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T_C-ICE-GSL-S3</v>
          </cell>
          <cell r="I100">
            <v>22.387592940067247</v>
          </cell>
          <cell r="J100">
            <v>0.45107868689514402</v>
          </cell>
        </row>
        <row r="101">
          <cell r="B101" t="str">
            <v>CO2_T</v>
          </cell>
          <cell r="C101" t="str">
            <v>VAR_fout</v>
          </cell>
          <cell r="D101" t="str">
            <v>T_C-ICE-DSL-S2</v>
          </cell>
          <cell r="I101">
            <v>1.4838719449196767</v>
          </cell>
          <cell r="J101">
            <v>1.2959648252986761E-3</v>
          </cell>
        </row>
        <row r="102">
          <cell r="B102" t="str">
            <v>CO2_T</v>
          </cell>
          <cell r="C102" t="str">
            <v>VAR_fout</v>
          </cell>
          <cell r="D102" t="str">
            <v>T_C-ICE-GSL-S4</v>
          </cell>
          <cell r="I102">
            <v>155.47012219296596</v>
          </cell>
          <cell r="J102">
            <v>19.180462858359078</v>
          </cell>
        </row>
        <row r="103">
          <cell r="B103" t="str">
            <v>CO2_T</v>
          </cell>
          <cell r="C103" t="str">
            <v>VAR_fout</v>
          </cell>
          <cell r="D103" t="str">
            <v>T_C-ICE-DSL-S3</v>
          </cell>
          <cell r="I103">
            <v>10.116672310812838</v>
          </cell>
          <cell r="J103">
            <v>1.1316308756970891E-3</v>
          </cell>
        </row>
        <row r="104">
          <cell r="B104" t="str">
            <v>CO2_T</v>
          </cell>
          <cell r="C104" t="str">
            <v>VAR_fout</v>
          </cell>
          <cell r="D104" t="str">
            <v>T_C-ICE-DSL-S4</v>
          </cell>
          <cell r="I104">
            <v>5.6248694512927209</v>
          </cell>
          <cell r="J104">
            <v>8.0530488108496298E-4</v>
          </cell>
        </row>
        <row r="105">
          <cell r="B105" t="str">
            <v>CO2_T</v>
          </cell>
          <cell r="C105" t="str">
            <v>VAR_fout</v>
          </cell>
          <cell r="D105" t="str">
            <v>TFLGV-ICENGAExt</v>
          </cell>
        </row>
        <row r="106">
          <cell r="B106" t="str">
            <v>CO2_T</v>
          </cell>
          <cell r="C106" t="str">
            <v>VAR_fout</v>
          </cell>
          <cell r="D106" t="str">
            <v>T_B_u-HYBDSL-S1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T_B_u-HYBDSL-S3</v>
          </cell>
        </row>
        <row r="109">
          <cell r="B109" t="str">
            <v>CO2_T</v>
          </cell>
          <cell r="C109" t="str">
            <v>VAR_fout</v>
          </cell>
          <cell r="D109" t="str">
            <v>T_C-HY-GSL-S1</v>
          </cell>
          <cell r="I109">
            <v>0.17624547799974929</v>
          </cell>
          <cell r="J109">
            <v>2.7218051483588017E-2</v>
          </cell>
        </row>
        <row r="110">
          <cell r="B110" t="str">
            <v>CO2_T</v>
          </cell>
          <cell r="C110" t="str">
            <v>VAR_fout</v>
          </cell>
          <cell r="D110" t="str">
            <v>TFRLFDSLEXT</v>
          </cell>
        </row>
        <row r="111">
          <cell r="B111" t="str">
            <v>CO2_T</v>
          </cell>
          <cell r="C111" t="str">
            <v>VAR_fout</v>
          </cell>
          <cell r="D111" t="str">
            <v>T_C-HY-GSL-S2</v>
          </cell>
          <cell r="I111">
            <v>30.669759111647803</v>
          </cell>
          <cell r="J111">
            <v>2.8385529663369731</v>
          </cell>
        </row>
        <row r="112">
          <cell r="B112" t="str">
            <v>CO2_T</v>
          </cell>
          <cell r="C112" t="str">
            <v>VAR_fout</v>
          </cell>
          <cell r="D112" t="str">
            <v>T_C-HY-DSL-S1</v>
          </cell>
          <cell r="I112">
            <v>2.4720162490431203</v>
          </cell>
          <cell r="J112">
            <v>2.1618404876318229E-3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T_C-HY-GSL-S3</v>
          </cell>
          <cell r="I113">
            <v>22.0367688740678</v>
          </cell>
          <cell r="J113">
            <v>9.7969578690458906E-4</v>
          </cell>
        </row>
        <row r="114">
          <cell r="B114" t="str">
            <v>CO2_T</v>
          </cell>
          <cell r="C114" t="str">
            <v>VAR_fout</v>
          </cell>
          <cell r="D114" t="str">
            <v>T_C-HY-DSL-S2</v>
          </cell>
          <cell r="I114">
            <v>40.761372712983444</v>
          </cell>
          <cell r="J114">
            <v>2.7148805076965505</v>
          </cell>
        </row>
        <row r="115">
          <cell r="B115" t="str">
            <v>CO2_T</v>
          </cell>
          <cell r="C115" t="str">
            <v>VAR_fout</v>
          </cell>
          <cell r="D115" t="str">
            <v>T_C-HY-GSL-S4</v>
          </cell>
          <cell r="I115">
            <v>1.1461871996515549</v>
          </cell>
          <cell r="J115">
            <v>1.1172719708338441E-3</v>
          </cell>
        </row>
        <row r="116">
          <cell r="B116" t="str">
            <v>CO2_T</v>
          </cell>
          <cell r="C116" t="str">
            <v>VAR_fout</v>
          </cell>
          <cell r="D116" t="str">
            <v>T_C-HY-DSL-S3</v>
          </cell>
          <cell r="I116">
            <v>0.44113778096928435</v>
          </cell>
          <cell r="J116">
            <v>8.2066236007766495E-4</v>
          </cell>
        </row>
        <row r="117">
          <cell r="B117" t="str">
            <v>CO2_T</v>
          </cell>
          <cell r="C117" t="str">
            <v>VAR_fout</v>
          </cell>
          <cell r="D117" t="str">
            <v>T_C-HY-DSL-S4</v>
          </cell>
          <cell r="I117">
            <v>0.8980817605597714</v>
          </cell>
          <cell r="J117">
            <v>9.0208852754760998E-4</v>
          </cell>
        </row>
        <row r="118">
          <cell r="B118" t="str">
            <v>CO2_T</v>
          </cell>
          <cell r="C118" t="str">
            <v>VAR_fout</v>
          </cell>
          <cell r="D118" t="str">
            <v>TFHGV-HYBDSL</v>
          </cell>
          <cell r="I118">
            <v>900.07691485239502</v>
          </cell>
          <cell r="J118">
            <v>772.01684397224108</v>
          </cell>
          <cell r="K118">
            <v>36.187333126698498</v>
          </cell>
        </row>
        <row r="119">
          <cell r="B119" t="str">
            <v>CO2_T</v>
          </cell>
          <cell r="C119" t="str">
            <v>VAR_fout</v>
          </cell>
          <cell r="D119" t="str">
            <v>TFHGV-ICEDSL</v>
          </cell>
          <cell r="I119">
            <v>5.4259666698182104E-3</v>
          </cell>
          <cell r="J119">
            <v>7.3007193158702403E-3</v>
          </cell>
          <cell r="K119">
            <v>6.6273543359983401E-4</v>
          </cell>
        </row>
        <row r="120">
          <cell r="B120" t="str">
            <v>CO2_T</v>
          </cell>
          <cell r="C120" t="str">
            <v>VAR_fout</v>
          </cell>
          <cell r="D120" t="str">
            <v>T-Plg-DSL-mix_S1</v>
          </cell>
          <cell r="I120">
            <v>1.4897703359483457E-2</v>
          </cell>
          <cell r="J120">
            <v>7.0072431379155798E-3</v>
          </cell>
          <cell r="K120">
            <v>9.1119150827425298E-4</v>
          </cell>
        </row>
        <row r="121">
          <cell r="B121" t="str">
            <v>CO2_T</v>
          </cell>
          <cell r="C121" t="str">
            <v>VAR_fout</v>
          </cell>
          <cell r="D121" t="str">
            <v>T-Plg-DSL-mix_S2</v>
          </cell>
          <cell r="I121">
            <v>0.14144212114889501</v>
          </cell>
          <cell r="J121">
            <v>6.1895008522836512E-2</v>
          </cell>
          <cell r="K121">
            <v>3.1409032749043098E-3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T-Plg-DSL-mix_S3</v>
          </cell>
          <cell r="I122">
            <v>646.24980150014699</v>
          </cell>
          <cell r="J122">
            <v>351.90248712231443</v>
          </cell>
          <cell r="K122">
            <v>46.418206631083656</v>
          </cell>
        </row>
        <row r="123">
          <cell r="B123" t="str">
            <v>CO2_T</v>
          </cell>
          <cell r="C123" t="str">
            <v>VAR_fout</v>
          </cell>
          <cell r="D123" t="str">
            <v>T_B_c-ICEDSL-S1</v>
          </cell>
          <cell r="I123">
            <v>0.13864286742776077</v>
          </cell>
          <cell r="J123">
            <v>2.6943136947454147</v>
          </cell>
          <cell r="K123">
            <v>1.8665267395646399E-3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T-Plg-DSL-mix_S4</v>
          </cell>
          <cell r="I124">
            <v>10.410704276425598</v>
          </cell>
          <cell r="J124">
            <v>2.8330951583266022</v>
          </cell>
          <cell r="K124">
            <v>3.2671953015280899E-3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T_B_c-ICEDSL-S2</v>
          </cell>
          <cell r="I125">
            <v>19.630060163068787</v>
          </cell>
          <cell r="J125">
            <v>3.4896556167485686</v>
          </cell>
          <cell r="K125">
            <v>3.2390204829562501E-3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T_B_c-ICEDSL-S3</v>
          </cell>
          <cell r="I126">
            <v>12.533235202372559</v>
          </cell>
          <cell r="J126">
            <v>7.2550979445732287</v>
          </cell>
          <cell r="K126">
            <v>0.227946654333916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T_B_c-ICEDSL-S4</v>
          </cell>
        </row>
        <row r="128">
          <cell r="B128" t="str">
            <v>CO2_T</v>
          </cell>
          <cell r="C128" t="str">
            <v>VAR_fout</v>
          </cell>
          <cell r="D128" t="str">
            <v>T_B_u-ICENGA-S1</v>
          </cell>
          <cell r="I128">
            <v>5.9126883695533539E-2</v>
          </cell>
          <cell r="J128">
            <v>5.045943710413823E-3</v>
          </cell>
          <cell r="K128">
            <v>1.2698457308392391E-3</v>
          </cell>
        </row>
        <row r="129">
          <cell r="B129" t="str">
            <v>CO2_T</v>
          </cell>
          <cell r="C129" t="str">
            <v>VAR_fout</v>
          </cell>
          <cell r="D129" t="str">
            <v>T_B_u-ICENGA-S2</v>
          </cell>
          <cell r="I129">
            <v>1.018146483684231E-2</v>
          </cell>
          <cell r="J129">
            <v>9.0033201435882268E-3</v>
          </cell>
          <cell r="K129">
            <v>2.384338659077165E-3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T_B_c-ICEDSLEXT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T_B_u-ICENGA-S3</v>
          </cell>
          <cell r="I131">
            <v>0.55250377142763551</v>
          </cell>
          <cell r="J131">
            <v>0.67208678145471401</v>
          </cell>
          <cell r="K131">
            <v>4.2228730114580698E-2</v>
          </cell>
        </row>
        <row r="132">
          <cell r="B132" t="str">
            <v>CO2_T</v>
          </cell>
          <cell r="C132" t="str">
            <v>VAR_comnet</v>
          </cell>
          <cell r="D132" t="str">
            <v>-</v>
          </cell>
          <cell r="I132">
            <v>4713.2821271329303</v>
          </cell>
          <cell r="J132">
            <v>2552.9182450447902</v>
          </cell>
          <cell r="K132">
            <v>457.03304058834601</v>
          </cell>
        </row>
        <row r="133">
          <cell r="B133" t="str">
            <v>CO2</v>
          </cell>
          <cell r="C133" t="str">
            <v>VAR_fout</v>
          </cell>
          <cell r="D133" t="str">
            <v>EWSTINCCS</v>
          </cell>
          <cell r="J133">
            <v>-642.91535149563401</v>
          </cell>
          <cell r="K133">
            <v>-2196.8035183520901</v>
          </cell>
        </row>
        <row r="134">
          <cell r="B134" t="str">
            <v>CO2</v>
          </cell>
          <cell r="C134" t="str">
            <v>VAR_fout</v>
          </cell>
          <cell r="D134" t="str">
            <v>othGHG</v>
          </cell>
          <cell r="I134">
            <v>6382.1668282016199</v>
          </cell>
          <cell r="J134">
            <v>5607.5713597919503</v>
          </cell>
          <cell r="K134">
            <v>4102.69154845906</v>
          </cell>
        </row>
        <row r="135">
          <cell r="B135" t="str">
            <v>CO2</v>
          </cell>
          <cell r="C135" t="str">
            <v>VAR_fout</v>
          </cell>
          <cell r="D135" t="str">
            <v>D-ICOA</v>
          </cell>
          <cell r="I135">
            <v>6.10035593922188E-3</v>
          </cell>
          <cell r="J135">
            <v>2.1446702484597201E-2</v>
          </cell>
          <cell r="K135">
            <v>4.9139131351915903E-3</v>
          </cell>
        </row>
        <row r="136">
          <cell r="B136" t="str">
            <v>CO2</v>
          </cell>
          <cell r="C136" t="str">
            <v>VAR_fout</v>
          </cell>
          <cell r="D136" t="str">
            <v>CHPWSTCCS</v>
          </cell>
          <cell r="J136">
            <v>-717.15900856796895</v>
          </cell>
          <cell r="K136">
            <v>-2096.0747359039801</v>
          </cell>
        </row>
        <row r="137">
          <cell r="B137" t="str">
            <v>CO2</v>
          </cell>
          <cell r="C137" t="str">
            <v>VAR_fout</v>
          </cell>
          <cell r="D137" t="str">
            <v>D-ENGA</v>
          </cell>
        </row>
        <row r="138">
          <cell r="B138" t="str">
            <v>CO2</v>
          </cell>
          <cell r="C138" t="str">
            <v>VAR_fout</v>
          </cell>
          <cell r="D138" t="str">
            <v>D-ILFO</v>
          </cell>
          <cell r="I138">
            <v>334.864716746966</v>
          </cell>
          <cell r="J138">
            <v>284.64748926343998</v>
          </cell>
        </row>
        <row r="139">
          <cell r="B139" t="str">
            <v>CO2</v>
          </cell>
          <cell r="C139" t="str">
            <v>VAR_fout</v>
          </cell>
          <cell r="D139" t="str">
            <v>ITOT-CHPWSTCCS</v>
          </cell>
          <cell r="J139">
            <v>-0.105654366861823</v>
          </cell>
          <cell r="K139">
            <v>-351.92880267708603</v>
          </cell>
        </row>
        <row r="140">
          <cell r="B140" t="str">
            <v>CO2</v>
          </cell>
          <cell r="C140" t="str">
            <v>VAR_fout</v>
          </cell>
          <cell r="D140" t="str">
            <v>ITOT-CHPNGACCS</v>
          </cell>
          <cell r="J140">
            <v>-8.5162238502007201E-2</v>
          </cell>
          <cell r="K140">
            <v>-38.0162171265194</v>
          </cell>
        </row>
        <row r="141">
          <cell r="B141" t="str">
            <v>CO2</v>
          </cell>
          <cell r="C141" t="str">
            <v>VAR_fout</v>
          </cell>
          <cell r="D141" t="str">
            <v>D-TDSL</v>
          </cell>
          <cell r="I141">
            <v>2977.5373476829</v>
          </cell>
          <cell r="J141">
            <v>1593.5907262263299</v>
          </cell>
          <cell r="K141">
            <v>4.7538991339454597</v>
          </cell>
        </row>
        <row r="142">
          <cell r="B142" t="str">
            <v>CO2</v>
          </cell>
          <cell r="C142" t="str">
            <v>VAR_fout</v>
          </cell>
          <cell r="D142" t="str">
            <v>ITOT-PROCESSCO2</v>
          </cell>
          <cell r="I142">
            <v>2085.5349713670898</v>
          </cell>
          <cell r="J142">
            <v>2077.4129283666498</v>
          </cell>
          <cell r="K142">
            <v>2063.7487246818</v>
          </cell>
        </row>
        <row r="143">
          <cell r="B143" t="str">
            <v>CO2</v>
          </cell>
          <cell r="C143" t="str">
            <v>VAR_fout</v>
          </cell>
          <cell r="D143" t="str">
            <v>D-ELFO</v>
          </cell>
          <cell r="I143">
            <v>13.121291091797101</v>
          </cell>
          <cell r="J143">
            <v>101.41911147456</v>
          </cell>
          <cell r="K143">
            <v>4.8225012076245601E-4</v>
          </cell>
        </row>
        <row r="144">
          <cell r="B144" t="str">
            <v>CO2</v>
          </cell>
          <cell r="C144" t="str">
            <v>VAR_fout</v>
          </cell>
          <cell r="D144" t="str">
            <v>D-TNGA</v>
          </cell>
          <cell r="I144">
            <v>5.2812058548859397</v>
          </cell>
          <cell r="J144">
            <v>3.46680589232809</v>
          </cell>
          <cell r="K144">
            <v>0.22077201468717</v>
          </cell>
        </row>
        <row r="145">
          <cell r="B145" t="str">
            <v>CO2</v>
          </cell>
          <cell r="C145" t="str">
            <v>VAR_fout</v>
          </cell>
          <cell r="D145" t="str">
            <v>D-SNGA</v>
          </cell>
          <cell r="I145">
            <v>805.42056662103903</v>
          </cell>
          <cell r="J145">
            <v>660.98399220357703</v>
          </cell>
          <cell r="K145">
            <v>612.73164214042902</v>
          </cell>
        </row>
        <row r="146">
          <cell r="B146" t="str">
            <v>CO2</v>
          </cell>
          <cell r="C146" t="str">
            <v>VAR_fout</v>
          </cell>
          <cell r="D146" t="str">
            <v>CO2compabroad</v>
          </cell>
          <cell r="I146">
            <v>-1738.48638351662</v>
          </cell>
          <cell r="J146">
            <v>-405.39216132841801</v>
          </cell>
          <cell r="K146">
            <v>-4102.69154845906</v>
          </cell>
        </row>
        <row r="147">
          <cell r="B147" t="str">
            <v>CO2</v>
          </cell>
          <cell r="C147" t="str">
            <v>VAR_fout</v>
          </cell>
          <cell r="D147" t="str">
            <v>D-RNGA</v>
          </cell>
          <cell r="I147">
            <v>1381.590331459</v>
          </cell>
          <cell r="J147">
            <v>795.32264819239003</v>
          </cell>
          <cell r="K147">
            <v>459.89604322795299</v>
          </cell>
        </row>
        <row r="148">
          <cell r="B148" t="str">
            <v>CO2</v>
          </cell>
          <cell r="C148" t="str">
            <v>VAR_fout</v>
          </cell>
          <cell r="D148" t="str">
            <v>D-IHFO</v>
          </cell>
          <cell r="I148">
            <v>7.2033732903860103E-3</v>
          </cell>
          <cell r="J148">
            <v>2.6040954766271499E-2</v>
          </cell>
        </row>
        <row r="149">
          <cell r="B149" t="str">
            <v>CO2</v>
          </cell>
          <cell r="C149" t="str">
            <v>VAR_fout</v>
          </cell>
          <cell r="D149" t="str">
            <v>D-SLFO</v>
          </cell>
          <cell r="I149">
            <v>640.03966082319198</v>
          </cell>
          <cell r="J149">
            <v>265.46477656290898</v>
          </cell>
        </row>
        <row r="150">
          <cell r="B150" t="str">
            <v>CO2</v>
          </cell>
          <cell r="C150" t="str">
            <v>VAR_fout</v>
          </cell>
          <cell r="D150" t="str">
            <v>D-RCOA</v>
          </cell>
        </row>
        <row r="151">
          <cell r="B151" t="str">
            <v>CO2</v>
          </cell>
          <cell r="C151" t="str">
            <v>VAR_fout</v>
          </cell>
          <cell r="D151" t="str">
            <v>ITOT-CHPWODCCS</v>
          </cell>
          <cell r="J151">
            <v>-461.78367614702597</v>
          </cell>
          <cell r="K151">
            <v>-827.11966579482703</v>
          </cell>
        </row>
        <row r="152">
          <cell r="B152" t="str">
            <v>CO2</v>
          </cell>
          <cell r="C152" t="str">
            <v>VAR_fout</v>
          </cell>
          <cell r="D152" t="str">
            <v>D-RLFO</v>
          </cell>
          <cell r="I152">
            <v>1102.1148809424101</v>
          </cell>
          <cell r="J152">
            <v>408.88298633291299</v>
          </cell>
        </row>
        <row r="153">
          <cell r="B153" t="str">
            <v>CO2</v>
          </cell>
          <cell r="C153" t="str">
            <v>VAR_fout</v>
          </cell>
          <cell r="D153" t="str">
            <v>D-TGSL</v>
          </cell>
          <cell r="I153">
            <v>1259.3116348385699</v>
          </cell>
          <cell r="J153">
            <v>581.02995549974696</v>
          </cell>
          <cell r="K153">
            <v>12.047944364529201</v>
          </cell>
        </row>
        <row r="154">
          <cell r="B154" t="str">
            <v>CO2</v>
          </cell>
          <cell r="C154" t="str">
            <v>VAR_fout</v>
          </cell>
          <cell r="D154" t="str">
            <v>EWOD-CCS</v>
          </cell>
          <cell r="J154">
            <v>-3.1053454528336501E-2</v>
          </cell>
          <cell r="K154">
            <v>-0.23121042054462401</v>
          </cell>
        </row>
        <row r="155">
          <cell r="B155" t="str">
            <v>CO2</v>
          </cell>
          <cell r="C155" t="str">
            <v>VAR_fout</v>
          </cell>
          <cell r="D155" t="str">
            <v>ITOT-PROCESSCO2CCS</v>
          </cell>
          <cell r="J155">
            <v>-7.2842908761210001E-3</v>
          </cell>
          <cell r="K155">
            <v>-1031.8746876847699</v>
          </cell>
        </row>
        <row r="156">
          <cell r="B156" t="str">
            <v>CO2</v>
          </cell>
          <cell r="C156" t="str">
            <v>VAR_fout</v>
          </cell>
          <cell r="D156" t="str">
            <v>D-IWST</v>
          </cell>
          <cell r="I156">
            <v>1001.7548062276099</v>
          </cell>
          <cell r="J156">
            <v>996.69825451334998</v>
          </cell>
          <cell r="K156">
            <v>986.58512327854805</v>
          </cell>
        </row>
        <row r="157">
          <cell r="B157" t="str">
            <v>CO2</v>
          </cell>
          <cell r="C157" t="str">
            <v>VAR_fout</v>
          </cell>
          <cell r="D157" t="str">
            <v>SUP_NGAH2CCS</v>
          </cell>
          <cell r="K157">
            <v>-7.5964404507157298E-3</v>
          </cell>
        </row>
        <row r="158">
          <cell r="B158" t="str">
            <v>CO2</v>
          </cell>
          <cell r="C158" t="str">
            <v>VAR_fout</v>
          </cell>
          <cell r="D158" t="str">
            <v>D-TKER</v>
          </cell>
          <cell r="I158">
            <v>188.42108750264501</v>
          </cell>
          <cell r="J158">
            <v>156.67685757076001</v>
          </cell>
          <cell r="K158">
            <v>1.2923712612301699E-6</v>
          </cell>
        </row>
        <row r="159">
          <cell r="B159" t="str">
            <v>CO2</v>
          </cell>
          <cell r="C159" t="str">
            <v>VAR_fout</v>
          </cell>
          <cell r="D159" t="str">
            <v>D-INGA</v>
          </cell>
          <cell r="I159">
            <v>591.09876613961205</v>
          </cell>
          <cell r="J159">
            <v>376.42718455265702</v>
          </cell>
          <cell r="K159">
            <v>61.5045326825404</v>
          </cell>
        </row>
        <row r="160">
          <cell r="B160" t="str">
            <v>CO2</v>
          </cell>
          <cell r="C160" t="str">
            <v>VAR_fout</v>
          </cell>
          <cell r="D160" t="str">
            <v>SUP_DAC</v>
          </cell>
          <cell r="J160">
            <v>-3.4117277168314701E-4</v>
          </cell>
          <cell r="K160">
            <v>-1.1655496074330399E-3</v>
          </cell>
        </row>
        <row r="161">
          <cell r="B161" t="str">
            <v>CO2</v>
          </cell>
          <cell r="C161" t="str">
            <v>VAR_fout</v>
          </cell>
          <cell r="D161" t="str">
            <v>D-EWST</v>
          </cell>
          <cell r="I161">
            <v>2240.4529577540902</v>
          </cell>
          <cell r="J161">
            <v>2288.7594827144799</v>
          </cell>
          <cell r="K161">
            <v>2340.5634741118902</v>
          </cell>
        </row>
        <row r="162">
          <cell r="B162" t="str">
            <v>CO2</v>
          </cell>
          <cell r="C162" t="str">
            <v>VAR_comnet</v>
          </cell>
          <cell r="D162" t="str">
            <v>-</v>
          </cell>
          <cell r="I162">
            <v>19270.2379756257</v>
          </cell>
          <cell r="J162">
            <v>13970.922217085899</v>
          </cell>
          <cell r="K162">
            <v>-2.7977187098484999E-6</v>
          </cell>
        </row>
        <row r="163">
          <cell r="B163" t="str">
            <v>CO2</v>
          </cell>
          <cell r="C163" t="str">
            <v>EQ_combalM</v>
          </cell>
          <cell r="D163" t="str">
            <v>-</v>
          </cell>
          <cell r="I163">
            <v>-0.20294412993564101</v>
          </cell>
          <cell r="J163">
            <v>-0.27831522744329601</v>
          </cell>
          <cell r="K163">
            <v>-0.55740640066525904</v>
          </cell>
        </row>
        <row r="164">
          <cell r="B164" t="str">
            <v>CO2_X</v>
          </cell>
          <cell r="C164" t="str">
            <v>VAR_fout</v>
          </cell>
          <cell r="D164" t="str">
            <v>D-CO2_O</v>
          </cell>
          <cell r="J164">
            <v>988.74790290878946</v>
          </cell>
          <cell r="K164">
            <v>4620.4878787131165</v>
          </cell>
        </row>
        <row r="165">
          <cell r="B165" t="str">
            <v>CO2_X</v>
          </cell>
          <cell r="C165" t="str">
            <v>VAR_fin</v>
          </cell>
          <cell r="D165" t="str">
            <v>CO2EXP</v>
          </cell>
          <cell r="J165">
            <v>988.74790290878946</v>
          </cell>
          <cell r="K165">
            <v>4620.4878787131165</v>
          </cell>
        </row>
        <row r="166">
          <cell r="B166" t="str">
            <v>CO2_X</v>
          </cell>
          <cell r="C166" t="str">
            <v>EQ_combalM</v>
          </cell>
          <cell r="D166" t="str">
            <v>-</v>
          </cell>
          <cell r="J166">
            <v>-4.1878416575115747</v>
          </cell>
          <cell r="K166">
            <v>5.3791013989986567</v>
          </cell>
        </row>
        <row r="167">
          <cell r="B167" t="str">
            <v>CO2seq</v>
          </cell>
          <cell r="C167" t="str">
            <v>VAR_fout</v>
          </cell>
          <cell r="D167" t="str">
            <v>CO2SINK</v>
          </cell>
          <cell r="J167">
            <v>833.33330332809464</v>
          </cell>
          <cell r="K167">
            <v>1904.7619651633099</v>
          </cell>
        </row>
        <row r="168">
          <cell r="B168" t="str">
            <v>CO2seq</v>
          </cell>
          <cell r="C168" t="str">
            <v>VAR_comnet</v>
          </cell>
          <cell r="D168" t="str">
            <v>-</v>
          </cell>
          <cell r="J168">
            <v>833.33330332809464</v>
          </cell>
          <cell r="K168">
            <v>1904.7619651633099</v>
          </cell>
        </row>
        <row r="169">
          <cell r="B169" t="str">
            <v>CO2_SECTOR</v>
          </cell>
          <cell r="C169" t="str">
            <v>VAR_fout</v>
          </cell>
          <cell r="D169" t="str">
            <v>CO2_IND</v>
          </cell>
          <cell r="I169">
            <v>4013.2665642105098</v>
          </cell>
          <cell r="J169">
            <v>3735.2333443533475</v>
          </cell>
          <cell r="K169">
            <v>3111.8433057082912</v>
          </cell>
        </row>
        <row r="170">
          <cell r="B170" t="str">
            <v>CO2_SECTOR</v>
          </cell>
          <cell r="C170" t="str">
            <v>VAR_fout</v>
          </cell>
          <cell r="D170" t="str">
            <v>CO2_RES</v>
          </cell>
          <cell r="I170">
            <v>2483.7052124014044</v>
          </cell>
          <cell r="J170">
            <v>1204.2056345253029</v>
          </cell>
          <cell r="K170">
            <v>459.89605449292537</v>
          </cell>
        </row>
        <row r="171">
          <cell r="B171" t="str">
            <v>CO2_SECTOR</v>
          </cell>
          <cell r="C171" t="str">
            <v>VAR_fout</v>
          </cell>
          <cell r="D171" t="str">
            <v>CO2_TRA</v>
          </cell>
          <cell r="I171">
            <v>4427.7822220033813</v>
          </cell>
          <cell r="J171">
            <v>2332.4618071409391</v>
          </cell>
          <cell r="K171">
            <v>17.022617988716661</v>
          </cell>
        </row>
        <row r="172">
          <cell r="B172" t="str">
            <v>CO2_SECTOR</v>
          </cell>
          <cell r="C172" t="str">
            <v>VAR_fout</v>
          </cell>
          <cell r="D172" t="str">
            <v>CO2_ELC</v>
          </cell>
          <cell r="I172">
            <v>2253.5742488458886</v>
          </cell>
          <cell r="J172">
            <v>2390.1785941890416</v>
          </cell>
          <cell r="K172">
            <v>2340.5639563620143</v>
          </cell>
        </row>
        <row r="173">
          <cell r="B173" t="str">
            <v>CO2_SECTOR</v>
          </cell>
          <cell r="C173" t="str">
            <v>VAR_fout</v>
          </cell>
          <cell r="D173" t="str">
            <v>CO2_SER</v>
          </cell>
          <cell r="I173">
            <v>1445.4602274442304</v>
          </cell>
          <cell r="J173">
            <v>926.44876876648584</v>
          </cell>
          <cell r="K173">
            <v>612.73165333952477</v>
          </cell>
        </row>
        <row r="174">
          <cell r="B174" t="str">
            <v>CO2_SECTOR</v>
          </cell>
          <cell r="C174" t="str">
            <v>VAR_fout</v>
          </cell>
          <cell r="D174" t="str">
            <v>CO2_ELCCCS</v>
          </cell>
          <cell r="I174">
            <v>2253.5742488458886</v>
          </cell>
          <cell r="J174">
            <v>1030.0729842577118</v>
          </cell>
          <cell r="K174">
            <v>-1952.5457127593791</v>
          </cell>
        </row>
        <row r="175">
          <cell r="B175" t="str">
            <v>CO2_SECTOR</v>
          </cell>
          <cell r="C175" t="str">
            <v>VAR_fout</v>
          </cell>
          <cell r="D175" t="str">
            <v>CO2_H2CCS</v>
          </cell>
          <cell r="K175">
            <v>-7.5964404507157298E-3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4013.2670405296858</v>
          </cell>
          <cell r="J176">
            <v>3273.251560463988</v>
          </cell>
          <cell r="K176">
            <v>862.90403475857954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20890.629764280984</v>
          </cell>
          <cell r="J177">
            <v>14891.852693696808</v>
          </cell>
          <cell r="K177">
            <v>5452.4083134502198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3.3773807377990502E-6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J180">
            <v>988.74790290879605</v>
          </cell>
          <cell r="K180">
            <v>4620.4878787131202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-4.6256291993097702E-8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2085.5349713670921</v>
          </cell>
          <cell r="J182">
            <v>2077.4129283666489</v>
          </cell>
          <cell r="K182">
            <v>2063.7487246817986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2085.5349713670921</v>
          </cell>
          <cell r="J183">
            <v>2077.4129283666489</v>
          </cell>
          <cell r="K183">
            <v>2063.7487246817986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J184">
            <v>694.32602790589897</v>
          </cell>
          <cell r="K184">
            <v>2325.9517078142799</v>
          </cell>
        </row>
        <row r="185">
          <cell r="B185" t="str">
            <v>CO2_E</v>
          </cell>
          <cell r="C185" t="str">
            <v>VAR_fout</v>
          </cell>
          <cell r="D185" t="str">
            <v>CHPWSTCCS</v>
          </cell>
          <cell r="J185">
            <v>805.79663884041497</v>
          </cell>
          <cell r="K185">
            <v>2355.1401527010999</v>
          </cell>
        </row>
        <row r="186">
          <cell r="B186" t="str">
            <v>CO2_E</v>
          </cell>
          <cell r="C186" t="str">
            <v>VAR_fout</v>
          </cell>
          <cell r="D186" t="str">
            <v>HPLNGA</v>
          </cell>
        </row>
        <row r="187">
          <cell r="B187" t="str">
            <v>CO2_E</v>
          </cell>
          <cell r="C187" t="str">
            <v>VAR_fout</v>
          </cell>
          <cell r="D187" t="str">
            <v>CHPWST</v>
          </cell>
          <cell r="I187">
            <v>2535.9315201965701</v>
          </cell>
          <cell r="J187">
            <v>1668.4262866510401</v>
          </cell>
          <cell r="K187">
            <v>1.43812836295456E-2</v>
          </cell>
        </row>
        <row r="188">
          <cell r="B188" t="str">
            <v>CO2_E</v>
          </cell>
          <cell r="C188" t="str">
            <v>VAR_fout</v>
          </cell>
          <cell r="D188" t="str">
            <v>CHPNGA</v>
          </cell>
        </row>
        <row r="189">
          <cell r="B189" t="str">
            <v>CO2_E</v>
          </cell>
          <cell r="C189" t="str">
            <v>VAR_fout</v>
          </cell>
          <cell r="D189" t="str">
            <v>EWSTINC</v>
          </cell>
          <cell r="I189">
            <v>1944.97441447343</v>
          </cell>
          <cell r="J189">
            <v>1408.9701614835101</v>
          </cell>
          <cell r="K189">
            <v>2.0867313609057001E-2</v>
          </cell>
        </row>
        <row r="190">
          <cell r="B190" t="str">
            <v>CO2_E</v>
          </cell>
          <cell r="C190" t="str">
            <v>VAR_fout</v>
          </cell>
          <cell r="D190" t="str">
            <v>ENGA-GTCC</v>
          </cell>
          <cell r="K190">
            <v>22.9068382235459</v>
          </cell>
        </row>
        <row r="191">
          <cell r="B191" t="str">
            <v>CO2_E</v>
          </cell>
          <cell r="C191" t="str">
            <v>VAR_fout</v>
          </cell>
          <cell r="D191" t="str">
            <v>HPLOIL</v>
          </cell>
          <cell r="I191">
            <v>12.8717383787007</v>
          </cell>
          <cell r="J191">
            <v>1.32067395543468E-3</v>
          </cell>
        </row>
        <row r="192">
          <cell r="B192" t="str">
            <v>CO2_E</v>
          </cell>
          <cell r="C192" t="str">
            <v>VAR_fout</v>
          </cell>
          <cell r="D192" t="str">
            <v>EOIL-ENG</v>
          </cell>
          <cell r="I192">
            <v>1.33800422081556E-2</v>
          </cell>
          <cell r="J192">
            <v>5.1096345777461902</v>
          </cell>
          <cell r="K192">
            <v>2.8955327890020302E-4</v>
          </cell>
        </row>
        <row r="193">
          <cell r="B193" t="str">
            <v>CO2_E</v>
          </cell>
          <cell r="C193" t="str">
            <v>VAR_fout</v>
          </cell>
          <cell r="D193" t="str">
            <v>ENGA-GTOC</v>
          </cell>
          <cell r="K193">
            <v>17.676445822391202</v>
          </cell>
        </row>
        <row r="194">
          <cell r="B194" t="str">
            <v>CO2_E</v>
          </cell>
          <cell r="C194" t="str">
            <v>VAR_fout</v>
          </cell>
          <cell r="D194" t="str">
            <v>CHPOIL</v>
          </cell>
          <cell r="I194">
            <v>1.7057701670393902E-2</v>
          </cell>
          <cell r="J194">
            <v>94.614496192845095</v>
          </cell>
          <cell r="K194">
            <v>1.21676001976341E-4</v>
          </cell>
        </row>
        <row r="195">
          <cell r="B195" t="str">
            <v>CO2_E</v>
          </cell>
          <cell r="C195" t="str">
            <v>VAR_comnet</v>
          </cell>
          <cell r="D195" t="str">
            <v>-</v>
          </cell>
          <cell r="I195">
            <v>4493.80811079258</v>
          </cell>
          <cell r="J195">
            <v>4677.2445663254102</v>
          </cell>
          <cell r="K195">
            <v>4721.7108043878297</v>
          </cell>
        </row>
        <row r="196">
          <cell r="B196" t="str">
            <v>CO2_I</v>
          </cell>
          <cell r="C196" t="str">
            <v>VAR_fout</v>
          </cell>
          <cell r="D196" t="str">
            <v>ITOT-CHPNGA</v>
          </cell>
          <cell r="I196">
            <v>37.814788802399697</v>
          </cell>
          <cell r="J196">
            <v>105.31885278610299</v>
          </cell>
          <cell r="K196">
            <v>66.618982174176097</v>
          </cell>
        </row>
        <row r="197">
          <cell r="B197" t="str">
            <v>CO2_I</v>
          </cell>
          <cell r="C197" t="str">
            <v>VAR_fout</v>
          </cell>
          <cell r="D197" t="str">
            <v>ITOT-SWHNGABR</v>
          </cell>
          <cell r="I197">
            <v>689.11219965013402</v>
          </cell>
          <cell r="J197">
            <v>407.51589194011802</v>
          </cell>
          <cell r="K197">
            <v>89.645216699475696</v>
          </cell>
        </row>
        <row r="198">
          <cell r="B198" t="str">
            <v>CO2_I</v>
          </cell>
          <cell r="C198" t="str">
            <v>VAR_fout</v>
          </cell>
          <cell r="D198" t="str">
            <v>ITOT-CHPWSTCCS</v>
          </cell>
          <cell r="J198">
            <v>0.138286062721314</v>
          </cell>
          <cell r="K198">
            <v>485.453707863516</v>
          </cell>
        </row>
        <row r="199">
          <cell r="B199" t="str">
            <v>CO2_I</v>
          </cell>
          <cell r="C199" t="str">
            <v>VAR_fout</v>
          </cell>
          <cell r="D199" t="str">
            <v>ITOT-SWHLFOBR</v>
          </cell>
          <cell r="I199">
            <v>342.66059194317501</v>
          </cell>
          <cell r="J199">
            <v>341.27869572869099</v>
          </cell>
          <cell r="K199">
            <v>61.385169891670003</v>
          </cell>
        </row>
        <row r="200">
          <cell r="B200" t="str">
            <v>CO2_I</v>
          </cell>
          <cell r="C200" t="str">
            <v>VAR_fout</v>
          </cell>
          <cell r="D200" t="str">
            <v>ITOT-CHPNGACCS</v>
          </cell>
          <cell r="J200">
            <v>9.9749465728841996E-2</v>
          </cell>
          <cell r="K200">
            <v>42.787750711471503</v>
          </cell>
        </row>
        <row r="201">
          <cell r="B201" t="str">
            <v>CO2_I</v>
          </cell>
          <cell r="C201" t="str">
            <v>VAR_fout</v>
          </cell>
          <cell r="D201" t="str">
            <v>ITOT-CHPGFC</v>
          </cell>
          <cell r="I201">
            <v>1.11308136997296E-2</v>
          </cell>
          <cell r="J201">
            <v>2.95756390653205E-2</v>
          </cell>
          <cell r="K201">
            <v>1.8600280237304902E-2</v>
          </cell>
        </row>
        <row r="202">
          <cell r="B202" t="str">
            <v>CO2_I</v>
          </cell>
          <cell r="C202" t="str">
            <v>VAR_fout</v>
          </cell>
          <cell r="D202" t="str">
            <v>ITOT-SWHCOABR</v>
          </cell>
          <cell r="I202">
            <v>6.10035593922188E-3</v>
          </cell>
          <cell r="J202">
            <v>2.1446702484597201E-2</v>
          </cell>
          <cell r="K202">
            <v>4.9139131351915903E-3</v>
          </cell>
        </row>
        <row r="203">
          <cell r="B203" t="str">
            <v>CO2_I</v>
          </cell>
          <cell r="C203" t="str">
            <v>VAR_fout</v>
          </cell>
          <cell r="D203" t="str">
            <v>ITOT-CHPOIL</v>
          </cell>
          <cell r="I203">
            <v>47.996711761570999</v>
          </cell>
        </row>
        <row r="204">
          <cell r="B204" t="str">
            <v>CO2_I</v>
          </cell>
          <cell r="C204" t="str">
            <v>VAR_fout</v>
          </cell>
          <cell r="D204" t="str">
            <v>ITOT-SWHWSTBR</v>
          </cell>
          <cell r="I204">
            <v>1001.5389908060999</v>
          </cell>
          <cell r="J204">
            <v>996.05554751152499</v>
          </cell>
          <cell r="K204">
            <v>501.11690498313101</v>
          </cell>
        </row>
        <row r="205">
          <cell r="B205" t="str">
            <v>CO2_I</v>
          </cell>
          <cell r="C205" t="str">
            <v>VAR_fout</v>
          </cell>
          <cell r="D205" t="str">
            <v>ITOT-SWHNGAHP</v>
          </cell>
          <cell r="I205">
            <v>1.6055978750964098E-2</v>
          </cell>
          <cell r="J205">
            <v>3.18576716210309E-3</v>
          </cell>
          <cell r="K205">
            <v>6.9934557141895998E-3</v>
          </cell>
        </row>
        <row r="206">
          <cell r="B206" t="str">
            <v>CO2_I</v>
          </cell>
          <cell r="C206" t="str">
            <v>VAR_fout</v>
          </cell>
          <cell r="D206" t="str">
            <v>ITOT-CHPWST</v>
          </cell>
          <cell r="I206">
            <v>0.21596559235173801</v>
          </cell>
          <cell r="J206">
            <v>0.50502491122074</v>
          </cell>
          <cell r="K206">
            <v>1.4816901046793301E-2</v>
          </cell>
        </row>
        <row r="207">
          <cell r="B207" t="str">
            <v>CO2_I</v>
          </cell>
          <cell r="C207" t="str">
            <v>VAR_fout</v>
          </cell>
          <cell r="D207" t="str">
            <v>ITOT-SWHHFOBR</v>
          </cell>
          <cell r="I207">
            <v>7.0830685616583801E-3</v>
          </cell>
          <cell r="J207">
            <v>2.5606040473665499E-2</v>
          </cell>
        </row>
        <row r="208">
          <cell r="B208" t="str">
            <v>CO2_I</v>
          </cell>
          <cell r="C208" t="str">
            <v>VAR_comnet</v>
          </cell>
          <cell r="D208" t="str">
            <v>-</v>
          </cell>
          <cell r="I208">
            <v>2119.3796187726798</v>
          </cell>
          <cell r="J208">
            <v>1850.9918625553</v>
          </cell>
          <cell r="K208">
            <v>1247.0530568735701</v>
          </cell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7.7451664946606206E-8</v>
          </cell>
          <cell r="J4">
            <v>8.3392530484693706E-8</v>
          </cell>
          <cell r="K4">
            <v>8.2547514257496898E-6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1.7880205175633401E-6</v>
          </cell>
          <cell r="K5">
            <v>1.12747242855262E-8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4.34425462132247E-7</v>
          </cell>
          <cell r="J6">
            <v>2.1433296731251801</v>
          </cell>
          <cell r="K6">
            <v>0.48686697277280699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1.6366162062141299E-7</v>
          </cell>
          <cell r="J7">
            <v>1.12812795387177E-5</v>
          </cell>
          <cell r="K7">
            <v>4.6065751499824901E-6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4.2040450431989902E-8</v>
          </cell>
          <cell r="J8">
            <v>7.1998831055731794E-8</v>
          </cell>
          <cell r="K8">
            <v>9.5014109396950905E-8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1.19820218343826E-4</v>
          </cell>
          <cell r="K9">
            <v>5.2510118778569401E-8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0.148295241092155</v>
          </cell>
          <cell r="J10">
            <v>4.9045144344220797E-2</v>
          </cell>
          <cell r="K10">
            <v>0.10823353820862899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7.1662056632824404E-8</v>
          </cell>
          <cell r="J11">
            <v>1.2788535299409199E-7</v>
          </cell>
          <cell r="K11">
            <v>3.3850028889524903E-5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2.0662218007167E-7</v>
          </cell>
          <cell r="J12">
            <v>5.3510957469799399E-2</v>
          </cell>
          <cell r="K12">
            <v>5.0185401350834498E-2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0.265538282048841</v>
          </cell>
          <cell r="J13">
            <v>6.3245271979397805E-8</v>
          </cell>
          <cell r="K13">
            <v>2.0920593908287199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J14">
            <v>1.18386529476039E-8</v>
          </cell>
          <cell r="K14">
            <v>2.00398670996987E-8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9.4007060722402E-7</v>
          </cell>
          <cell r="J15">
            <v>0.13305119808031801</v>
          </cell>
          <cell r="K15">
            <v>7.7262059176038097E-3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2.3852077102648702E-7</v>
          </cell>
          <cell r="J16">
            <v>1.7799337980995499E-5</v>
          </cell>
          <cell r="K16">
            <v>1.04258989889298E-2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2.7743456235533E-6</v>
          </cell>
          <cell r="J17">
            <v>0.368526219272797</v>
          </cell>
          <cell r="K17">
            <v>3.46058123398741E-8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1.75716152883275E-8</v>
          </cell>
          <cell r="J18">
            <v>2.2920069490555801E-8</v>
          </cell>
          <cell r="K18">
            <v>3.8958301930983597E-8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3.7024643304788902E-7</v>
          </cell>
          <cell r="J19">
            <v>9.89346055177249E-2</v>
          </cell>
          <cell r="K19">
            <v>0.24834689879730201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1.0087511015818499E-8</v>
          </cell>
          <cell r="J20">
            <v>1.34971992676954E-8</v>
          </cell>
          <cell r="K20">
            <v>2.2699114514427101E-8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1.2207284064842201E-6</v>
          </cell>
          <cell r="J21">
            <v>8.8635114757271405E-7</v>
          </cell>
          <cell r="K21">
            <v>1.58689100073154E-6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3.63053612004594E-5</v>
          </cell>
          <cell r="K22">
            <v>1.14377364872805E-5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3.7453950291957702E-8</v>
          </cell>
          <cell r="K23">
            <v>7.3894775874631096E-6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0.25523887080419499</v>
          </cell>
          <cell r="J24">
            <v>0.66636363015301603</v>
          </cell>
          <cell r="K24">
            <v>0.51389653372873401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1.4825079198963801E-6</v>
          </cell>
          <cell r="J25">
            <v>6.3890189648801404E-7</v>
          </cell>
          <cell r="K25">
            <v>4.8777949616885501E-8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7.3226846808373602E-2</v>
          </cell>
          <cell r="J26">
            <v>0.154455575380398</v>
          </cell>
          <cell r="K26">
            <v>7.7636473748830606E-2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3.9950187605103502E-6</v>
          </cell>
          <cell r="J27">
            <v>0.131715688617069</v>
          </cell>
          <cell r="K27">
            <v>7.6480852033023704E-3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4.4736037590409499E-8</v>
          </cell>
          <cell r="J28">
            <v>5.5736877931036302E-7</v>
          </cell>
          <cell r="K28">
            <v>7.2749267547696396E-7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7.1986573932607304E-8</v>
          </cell>
          <cell r="J29">
            <v>1.0121611171587E-7</v>
          </cell>
          <cell r="K29">
            <v>3.3367898786604602E-7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2.6419665849686502E-7</v>
          </cell>
          <cell r="J30">
            <v>2.5046403016908298E-5</v>
          </cell>
          <cell r="K30">
            <v>1.1923862413613101E-2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1.06328503633016E-4</v>
          </cell>
          <cell r="K31">
            <v>1.14517602555184E-4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1.043809335157643E-7</v>
          </cell>
          <cell r="J32">
            <v>1.4659051364005939E-7</v>
          </cell>
          <cell r="K32">
            <v>8.3682875121156103E-6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1.7880205175633401E-6</v>
          </cell>
          <cell r="K33">
            <v>1.7992952418488601E-6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6.2849526755328698E-7</v>
          </cell>
          <cell r="J34">
            <v>2.1433302767890701</v>
          </cell>
          <cell r="K34">
            <v>2.6301970029968524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2.0203745855494001E-7</v>
          </cell>
          <cell r="J35">
            <v>1.1446456237444642E-5</v>
          </cell>
          <cell r="K35">
            <v>1.5979768486684869E-5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1.0275121351610088</v>
          </cell>
          <cell r="J36">
            <v>1.0275122071598399</v>
          </cell>
          <cell r="K36">
            <v>0.72467698894772914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1.19820218343826E-4</v>
          </cell>
          <cell r="K37">
            <v>1.19872728462605E-4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0.29244709332676139</v>
          </cell>
          <cell r="J38">
            <v>0.31763752065360901</v>
          </cell>
          <cell r="K38">
            <v>0.30537250012937489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1.8837117282162E-7</v>
          </cell>
          <cell r="J39">
            <v>3.1625652581571199E-7</v>
          </cell>
          <cell r="K39">
            <v>3.4166285415340597E-5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8.0097434322093056E-2</v>
          </cell>
          <cell r="J40">
            <v>9.201094062126669E-2</v>
          </cell>
          <cell r="K40">
            <v>0.10369649085369788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0.19660146205402201</v>
          </cell>
          <cell r="J41">
            <v>0.41510710278797802</v>
          </cell>
          <cell r="K41">
            <v>1.6692692166280101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0.95961769308164402</v>
          </cell>
          <cell r="J42">
            <v>0.95961770492029697</v>
          </cell>
          <cell r="K42">
            <v>0.48125338131410805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1.48124782543101E-6</v>
          </cell>
          <cell r="J43">
            <v>0.13305267932814399</v>
          </cell>
          <cell r="K43">
            <v>0.140778293828419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2.9517308478350149E-7</v>
          </cell>
          <cell r="J44">
            <v>1.8042858821885943E-5</v>
          </cell>
          <cell r="K44">
            <v>1.044379145621451E-2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2.81250246764983E-6</v>
          </cell>
          <cell r="J45">
            <v>0.36852903177526503</v>
          </cell>
          <cell r="K45">
            <v>0.36852906638107702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2.2350522540733224</v>
          </cell>
          <cell r="J46">
            <v>2.2350522769933918</v>
          </cell>
          <cell r="K46">
            <v>1.1208906168154136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0.16239879273766986</v>
          </cell>
          <cell r="J47">
            <v>0.18946636204002423</v>
          </cell>
          <cell r="K47">
            <v>0.34728175617536072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3.0972400174834309</v>
          </cell>
          <cell r="J48">
            <v>3.0972400309806303</v>
          </cell>
          <cell r="K48">
            <v>1.5532822943200448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4.7166799805369671E-6</v>
          </cell>
          <cell r="J49">
            <v>4.2637038877284879E-6</v>
          </cell>
          <cell r="K49">
            <v>3.596580233592684E-6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3.63053612004594E-5</v>
          </cell>
          <cell r="K50">
            <v>2.386086057757913E-5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3.7453950291957702E-8</v>
          </cell>
          <cell r="K51">
            <v>7.4269315377550701E-6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0.25897747981947461</v>
          </cell>
          <cell r="J52">
            <v>0.92515561565204829</v>
          </cell>
          <cell r="K52">
            <v>1.3845384899077291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2.5624587388639597E-6</v>
          </cell>
          <cell r="J53">
            <v>2.1470152144447167E-6</v>
          </cell>
          <cell r="K53">
            <v>1.8532667894866251E-6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0.29991482898348815</v>
          </cell>
          <cell r="J54">
            <v>0.30967510924900976</v>
          </cell>
          <cell r="K54">
            <v>0.29044352949274893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7.1981195766362001E-6</v>
          </cell>
          <cell r="J55">
            <v>0.13172288673664601</v>
          </cell>
          <cell r="K55">
            <v>0.13937097193994799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3.0197067417900292E-6</v>
          </cell>
          <cell r="J56">
            <v>1.6679255812400255E-6</v>
          </cell>
          <cell r="K56">
            <v>1.3083824863386078E-6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1.9844835626706478</v>
          </cell>
          <cell r="J57">
            <v>1.9844836638867596</v>
          </cell>
          <cell r="K57">
            <v>1.0954600647455675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3.2351489237166988E-7</v>
          </cell>
          <cell r="J58">
            <v>2.5324429879264133E-5</v>
          </cell>
          <cell r="K58">
            <v>1.1948996849067741E-2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1.06328503633016E-4</v>
          </cell>
          <cell r="K59">
            <v>1.9126351500040606E-4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5.9366355327371474E-4</v>
          </cell>
          <cell r="K60">
            <v>4.9759217332249134E-3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1.1563168896275011E-3</v>
          </cell>
          <cell r="K61">
            <v>12.047944364529211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3.5066251620846649E-3</v>
          </cell>
          <cell r="K62">
            <v>4.7539004480938596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0.1548249249363268</v>
          </cell>
          <cell r="J63">
            <v>0.16816103656491585</v>
          </cell>
          <cell r="K63">
            <v>0.16166779026893452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1.2719910953055058</v>
          </cell>
          <cell r="J64">
            <v>2.6856999751314916</v>
          </cell>
          <cell r="K64">
            <v>10.7999995907598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1.9981558783247719E-6</v>
          </cell>
          <cell r="J65">
            <v>2.1468067605404971E-6</v>
          </cell>
          <cell r="K65">
            <v>2.192314594567321E-6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9.2253224418032644</v>
          </cell>
          <cell r="J66">
            <v>9.3184300014791486</v>
          </cell>
          <cell r="K66">
            <v>13.189732145561887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7.5964404507157298E-3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3.4117277168314733E-4</v>
          </cell>
          <cell r="K68">
            <v>1.1655496074330367E-3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9.5957437350471502E-5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1.0442154576049597E-4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13.310519975240201</v>
          </cell>
          <cell r="J71">
            <v>14.457098750283485</v>
          </cell>
          <cell r="K71">
            <v>13.898869526838855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5.5033309722847317E-5</v>
          </cell>
          <cell r="K72">
            <v>5.9032957913457506E-5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13.310519975240201</v>
          </cell>
          <cell r="J73">
            <v>14.457044543538034</v>
          </cell>
          <cell r="K73">
            <v>13.898810883406391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1.0525949526129681E-5</v>
          </cell>
          <cell r="K74">
            <v>8.822556264583177E-5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5.1268910276159196E-5</v>
          </cell>
          <cell r="J75">
            <v>4.0714846938844771E-5</v>
          </cell>
          <cell r="K75">
            <v>3.5033870394309227E-5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9.3638401682374972E-2</v>
          </cell>
          <cell r="J77">
            <v>6.1468189580285326E-2</v>
          </cell>
          <cell r="K77">
            <v>3.9143974235313767E-3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14.280506500373034</v>
          </cell>
          <cell r="J78">
            <v>11.719574329850643</v>
          </cell>
          <cell r="K78">
            <v>10.86403620816365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24.496282472677194</v>
          </cell>
          <cell r="J79">
            <v>14.101465393482089</v>
          </cell>
          <cell r="K79">
            <v>8.1541851636161926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10.48047457694347</v>
          </cell>
          <cell r="J80">
            <v>6.6742408608627022</v>
          </cell>
          <cell r="K80">
            <v>1.0905058986266032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334.864716746966</v>
          </cell>
          <cell r="J82">
            <v>284.64748926343998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5.2812058548859397</v>
          </cell>
          <cell r="J83">
            <v>3.46680589232809</v>
          </cell>
          <cell r="K83">
            <v>0.22077201468717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805.42056662103903</v>
          </cell>
          <cell r="J84">
            <v>660.98399220357703</v>
          </cell>
          <cell r="K84">
            <v>612.73164214042902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1381.590331459</v>
          </cell>
          <cell r="J85">
            <v>795.32264819239003</v>
          </cell>
          <cell r="K85">
            <v>459.89604322795299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640.03966082319198</v>
          </cell>
          <cell r="J86">
            <v>265.46477656290898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1102.1148809424101</v>
          </cell>
          <cell r="J87">
            <v>408.88298633291299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1259.3116348385699</v>
          </cell>
          <cell r="J88">
            <v>581.02995549974696</v>
          </cell>
          <cell r="K88">
            <v>12.047944364529201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-7.5964404507157298E-3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591.09876613961205</v>
          </cell>
          <cell r="J90">
            <v>376.42718455265702</v>
          </cell>
          <cell r="K90">
            <v>61.5045326825404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-3.4117277168314701E-4</v>
          </cell>
          <cell r="K91">
            <v>-1.1655496074330399E-3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K92">
            <v>0.71956177386413367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5.3006411842800505</v>
          </cell>
          <cell r="J93">
            <v>4.6306471604978494</v>
          </cell>
          <cell r="K93">
            <v>0.83290596867937516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1.0857049534720309E-4</v>
          </cell>
          <cell r="K94">
            <v>3.4573428471702579E-5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1.0630197606532305E-4</v>
          </cell>
          <cell r="K95">
            <v>2.7144482777112954E-5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2.2685192818800722E-6</v>
          </cell>
          <cell r="K96">
            <v>7.4289456945895825E-6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K97">
            <v>1.8067512210755345E-2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2.9712560276197872</v>
          </cell>
          <cell r="J98">
            <v>2.9710284678332579</v>
          </cell>
          <cell r="K98">
            <v>3.4093698105706074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2.7759535955339883E-4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1.2625978598746257E-4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1.5133557356593598E-4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2.1355917392939672</v>
          </cell>
          <cell r="J102">
            <v>2.1356182001738753</v>
          </cell>
          <cell r="K102">
            <v>2.1356345160605703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7.1337066491926338E-6</v>
          </cell>
          <cell r="J103">
            <v>0.99076966436128411</v>
          </cell>
          <cell r="K103">
            <v>1.0482982844637738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7.1236296230873768E-6</v>
          </cell>
          <cell r="J104">
            <v>0.99076966436128411</v>
          </cell>
          <cell r="K104">
            <v>1.0482982844637738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2.4509808171391883</v>
          </cell>
          <cell r="J105">
            <v>2.8155340691098338</v>
          </cell>
          <cell r="K105">
            <v>3.1731122015736499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K106">
            <v>0.72191824264350568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2.7848217112658326E-4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3.3407656906260928E-5</v>
          </cell>
          <cell r="J108">
            <v>1.3946271034011132E-2</v>
          </cell>
          <cell r="K108">
            <v>1.528153704934359E-5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4.0035090928155473E-5</v>
          </cell>
          <cell r="J109">
            <v>0.15289576544683636</v>
          </cell>
          <cell r="K109">
            <v>2.2259089971077739E-5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4.0069384803797834E-5</v>
          </cell>
          <cell r="J110">
            <v>0.19783675697245581</v>
          </cell>
          <cell r="K110">
            <v>2.2227256390757406E-5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2.4508646528408304</v>
          </cell>
          <cell r="J111">
            <v>2.4508647277897331</v>
          </cell>
          <cell r="K111">
            <v>2.4508648140669056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4.5436189517905845</v>
          </cell>
          <cell r="J112">
            <v>3.8622454445514158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8.6843915986864424</v>
          </cell>
          <cell r="J113">
            <v>3.6019644038386578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14.954068940873976</v>
          </cell>
          <cell r="J114">
            <v>5.5479373993610928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12.540425621853979</v>
          </cell>
          <cell r="J115">
            <v>14.630588529017766</v>
          </cell>
          <cell r="K115">
            <v>26.817095012859571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9.3394047637393091E-2</v>
          </cell>
          <cell r="J116">
            <v>7.5187278380645428E-2</v>
          </cell>
          <cell r="K116">
            <v>3.9478883768207032E-3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8.0665365308725612</v>
          </cell>
          <cell r="J117">
            <v>8.3026045148262728</v>
          </cell>
          <cell r="K117">
            <v>7.8131662971006364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1.5668250536958008E-5</v>
          </cell>
          <cell r="K118">
            <v>0.16325127865215711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17.063843290495576</v>
          </cell>
          <cell r="J119">
            <v>7.8730346273678515</v>
          </cell>
          <cell r="K119">
            <v>0.16325127865215711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9.5437524765059969</v>
          </cell>
          <cell r="J120">
            <v>11.869995343310364</v>
          </cell>
          <cell r="K120">
            <v>12.063807096787061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14.235069431857001</v>
          </cell>
          <cell r="J121">
            <v>11.834649319155375</v>
          </cell>
          <cell r="K121">
            <v>10.829372855685726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1.4947345131210143E-6</v>
          </cell>
          <cell r="J122">
            <v>1.9156237868463486E-6</v>
          </cell>
          <cell r="K122">
            <v>1.7894607861912272E-6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6.1386329132556958E-6</v>
          </cell>
          <cell r="J123">
            <v>5.7030784455903927</v>
          </cell>
          <cell r="K123">
            <v>8.2946165239814018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1.0237096815103085E-6</v>
          </cell>
          <cell r="J124">
            <v>1.8969072362033228E-6</v>
          </cell>
          <cell r="K124">
            <v>1.7757426275231792E-6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1.3965878785919616E-6</v>
          </cell>
          <cell r="J125">
            <v>1.9082323920860945E-6</v>
          </cell>
          <cell r="K125">
            <v>1.785396893412145E-6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2.2236008400324116E-6</v>
          </cell>
          <cell r="J126">
            <v>5.7030727248269892</v>
          </cell>
          <cell r="K126">
            <v>8.2946111733810906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9.5957437350471502E-5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1.4535740162874791E-6</v>
          </cell>
          <cell r="J128">
            <v>1.7021722153244236</v>
          </cell>
          <cell r="K128">
            <v>2.3702829449035496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6.0790616785976292E-6</v>
          </cell>
          <cell r="J129">
            <v>5.6460597983065037</v>
          </cell>
          <cell r="K129">
            <v>8.2116562275731475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2.1009531940020538E-6</v>
          </cell>
          <cell r="J130">
            <v>2.2027426639249303</v>
          </cell>
          <cell r="K130">
            <v>3.1453444928130732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1.5280855864960751E-6</v>
          </cell>
          <cell r="J131">
            <v>1.7411404697863344</v>
          </cell>
          <cell r="K131">
            <v>2.6960212449574654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9.964488818120243E-7</v>
          </cell>
          <cell r="J132">
            <v>4.4492708132370013E-6</v>
          </cell>
          <cell r="K132">
            <v>7.5448990776939998E-6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0.461641378045133</v>
          </cell>
          <cell r="K133">
            <v>0.46164145702857495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7.1140553212946898E-4</v>
          </cell>
          <cell r="K134">
            <v>2.4430034499401689E-4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1.0442154576049597E-4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6.9420456335782879</v>
          </cell>
          <cell r="J136">
            <v>7.2212240571286976</v>
          </cell>
          <cell r="K136">
            <v>10.815367748271047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7.0523933268565089E-6</v>
          </cell>
          <cell r="J137">
            <v>0.98086196771767176</v>
          </cell>
          <cell r="K137">
            <v>1.0378153016191365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1.4947345131210143E-6</v>
          </cell>
          <cell r="J138">
            <v>1.9156237868463486E-6</v>
          </cell>
          <cell r="K138">
            <v>1.7894607861912272E-6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6.1386329132556958E-6</v>
          </cell>
          <cell r="J139">
            <v>5.7030784455903927</v>
          </cell>
          <cell r="K139">
            <v>8.2946165239814018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1.0237096815103085E-6</v>
          </cell>
          <cell r="J140">
            <v>1.8969072362033228E-6</v>
          </cell>
          <cell r="K140">
            <v>1.7757426275231792E-6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1.3965878785919616E-6</v>
          </cell>
          <cell r="J141">
            <v>1.9082323920860945E-6</v>
          </cell>
          <cell r="K141">
            <v>1.785396893412145E-6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2.2236008400324116E-6</v>
          </cell>
          <cell r="J142">
            <v>5.7030727248269892</v>
          </cell>
          <cell r="K142">
            <v>8.2946111733810906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1.3670064319648962E-5</v>
          </cell>
          <cell r="K143">
            <v>1.1457865278679468E-4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1.8067276992470533E-2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2.1217926688541299E-5</v>
          </cell>
          <cell r="J145">
            <v>1.977424253841389E-5</v>
          </cell>
          <cell r="K145">
            <v>3.1354101550542184E-5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2.2383215052797187E-5</v>
          </cell>
          <cell r="K146">
            <v>0.23321611236022483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2.8625191916092745E-4</v>
          </cell>
          <cell r="J147">
            <v>2.8161370131098476E-3</v>
          </cell>
          <cell r="K147">
            <v>2.6375768263636034E-2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4.0633927363243184E-4</v>
          </cell>
          <cell r="J148">
            <v>6.7247055053798995E-3</v>
          </cell>
          <cell r="K148">
            <v>2.3780681081988945E-2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0.28269233585248132</v>
          </cell>
          <cell r="J149">
            <v>0.27672644353354781</v>
          </cell>
          <cell r="K149">
            <v>0.10943827943664497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8.2481656915008215E-5</v>
          </cell>
          <cell r="K150">
            <v>0.11181964642456266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1.4535740162874791E-6</v>
          </cell>
          <cell r="J151">
            <v>1.7021722153244236</v>
          </cell>
          <cell r="K151">
            <v>2.3702829449035496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6.0790616785976292E-6</v>
          </cell>
          <cell r="J152">
            <v>5.6460597983065037</v>
          </cell>
          <cell r="K152">
            <v>8.2116562275731475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2.1009531940020538E-6</v>
          </cell>
          <cell r="J153">
            <v>2.2027426639249303</v>
          </cell>
          <cell r="K153">
            <v>3.1453444928130732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1.5280855864960751E-6</v>
          </cell>
          <cell r="J154">
            <v>1.7411404697863344</v>
          </cell>
          <cell r="K154">
            <v>2.6960212449574654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9.964488818120243E-7</v>
          </cell>
          <cell r="J155">
            <v>4.4492708132370013E-6</v>
          </cell>
          <cell r="K155">
            <v>7.5448990776939998E-6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24.418313200233321</v>
          </cell>
          <cell r="J156">
            <v>14.253740751769712</v>
          </cell>
          <cell r="K156">
            <v>8.1281621374916497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8.0665365308725612</v>
          </cell>
          <cell r="J157">
            <v>8.3026045148262728</v>
          </cell>
          <cell r="K157">
            <v>7.8131662971006364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9.451292238811186E-5</v>
          </cell>
          <cell r="J158">
            <v>9.8239025578542857E-5</v>
          </cell>
          <cell r="K158">
            <v>9.8507376048843565E-5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3.0360251886912282E-5</v>
          </cell>
          <cell r="J159">
            <v>4.0244637877580451E-5</v>
          </cell>
          <cell r="K159">
            <v>2.9940796273616198E-5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8.0663965061602632</v>
          </cell>
          <cell r="J160">
            <v>8.3024552773870219</v>
          </cell>
          <cell r="K160">
            <v>7.8130242877045477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1.5134605539379874E-5</v>
          </cell>
          <cell r="J161">
            <v>1.0734267874501912E-5</v>
          </cell>
          <cell r="K161">
            <v>1.1386305315079582E-5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2.7226656881106304E-6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3.8631196592496098</v>
          </cell>
          <cell r="J163">
            <v>3.8625685839199999</v>
          </cell>
          <cell r="K163">
            <v>6.822624407128826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1.0654589186493173E-5</v>
          </cell>
          <cell r="J164">
            <v>1.4123403361144226E-5</v>
          </cell>
          <cell r="K164">
            <v>1.0507385953190449E-5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0.84705273187065411</v>
          </cell>
          <cell r="J165">
            <v>0.84705278081274205</v>
          </cell>
          <cell r="K165">
            <v>0.84705283515910501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8.6711999013405086E-5</v>
          </cell>
          <cell r="J166">
            <v>3.9696543050329566E-5</v>
          </cell>
          <cell r="K166">
            <v>0.25501283215731718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8.672908608046619E-5</v>
          </cell>
          <cell r="J167">
            <v>3.9772620267776172E-5</v>
          </cell>
          <cell r="K167">
            <v>0.54435434028616458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3.0159044374077015</v>
          </cell>
          <cell r="J168">
            <v>3.0154509077794462</v>
          </cell>
          <cell r="K168">
            <v>5.1762151952381315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3.8523316805993105E-5</v>
          </cell>
          <cell r="K169">
            <v>4.1323070539420297E-5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7.7412462468163348</v>
          </cell>
          <cell r="J170">
            <v>8.4080518282457977</v>
          </cell>
          <cell r="K170">
            <v>8.0833895134467308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2.1355917392939672</v>
          </cell>
          <cell r="J171">
            <v>2.1356182001738753</v>
          </cell>
          <cell r="K171">
            <v>2.1356345160605703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4.3847642034454584</v>
          </cell>
          <cell r="J172">
            <v>5.1155903947614618</v>
          </cell>
          <cell r="K172">
            <v>9.3766066478530075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7.0009572139342075E-5</v>
          </cell>
          <cell r="J173">
            <v>7.2769648576698418E-5</v>
          </cell>
          <cell r="K173">
            <v>7.2968426702847071E-5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9.5437524765059969</v>
          </cell>
          <cell r="J174">
            <v>11.869995343310364</v>
          </cell>
          <cell r="K174">
            <v>12.063807096787061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1.1839496095908137</v>
          </cell>
          <cell r="J175">
            <v>1.1839498386183713</v>
          </cell>
          <cell r="K175">
            <v>1.1839497905788452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2.6855632975608228</v>
          </cell>
          <cell r="J176">
            <v>3.0850078083675374</v>
          </cell>
          <cell r="K176">
            <v>3.4768096135224393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2.9901363665514658</v>
          </cell>
          <cell r="J177">
            <v>2.9494143865312066</v>
          </cell>
          <cell r="K177">
            <v>2.8712066305663808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17.556123361876399</v>
          </cell>
          <cell r="J178">
            <v>33.421801344780299</v>
          </cell>
          <cell r="K178">
            <v>81.945597418233504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1.1839496095908137</v>
          </cell>
          <cell r="J179">
            <v>1.1839498386183713</v>
          </cell>
          <cell r="K179">
            <v>1.1839497905788452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6.7757730651746151</v>
          </cell>
          <cell r="J180">
            <v>6.9740624330050975</v>
          </cell>
          <cell r="K180">
            <v>6.5629404016718196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8.5394373827175514</v>
          </cell>
          <cell r="J181">
            <v>3.541846379309737</v>
          </cell>
          <cell r="K181">
            <v>0.25075394995553096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1.7428784401208879</v>
          </cell>
          <cell r="J182">
            <v>0.45616519491378377</v>
          </cell>
          <cell r="K182">
            <v>0.92507779510564192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7.2414380571195554E-6</v>
          </cell>
          <cell r="J183">
            <v>5.1360133370822596E-6</v>
          </cell>
          <cell r="K183">
            <v>5.4479929737222853E-6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1.7428856815589446</v>
          </cell>
          <cell r="J184">
            <v>0.45617033092712039</v>
          </cell>
          <cell r="K184">
            <v>0.92508460059378261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18.530343358865988</v>
          </cell>
          <cell r="J185">
            <v>8.2067980640289147</v>
          </cell>
          <cell r="K185">
            <v>1.072341546444574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14.704403837867851</v>
          </cell>
          <cell r="J186">
            <v>5.4553194831230476</v>
          </cell>
          <cell r="K186">
            <v>0.53526302780663171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9.6731249479696246E-6</v>
          </cell>
          <cell r="J187">
            <v>1.2784124701435935</v>
          </cell>
          <cell r="K187">
            <v>1.278412542028992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9.4800088361364013E-6</v>
          </cell>
          <cell r="J188">
            <v>1.2784124701435935</v>
          </cell>
          <cell r="K188">
            <v>1.278412542028992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2.6855632975608228</v>
          </cell>
          <cell r="J189">
            <v>3.0850078083675374</v>
          </cell>
          <cell r="K189">
            <v>3.4768096135224393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2.6855632975608228</v>
          </cell>
          <cell r="J190">
            <v>3.0850078083675374</v>
          </cell>
          <cell r="K190">
            <v>3.4768096135224393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2.8626651256578899E-4</v>
          </cell>
          <cell r="J191">
            <v>2.8161637339671362E-3</v>
          </cell>
          <cell r="K191">
            <v>2.6375878834334808E-2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4.0635409793576138E-4</v>
          </cell>
          <cell r="J192">
            <v>6.7247600103160741E-3</v>
          </cell>
          <cell r="K192">
            <v>2.378076459686454E-2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8.4011486567210523E-6</v>
          </cell>
          <cell r="J193">
            <v>8.7323578292038138E-6</v>
          </cell>
          <cell r="K193">
            <v>8.5303241786261205E-6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4.1552897827323365E-6</v>
          </cell>
          <cell r="J194">
            <v>5.5081273108462376E-6</v>
          </cell>
          <cell r="K194">
            <v>3.1060913453892447E-6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1.081850329618416E-5</v>
          </cell>
          <cell r="K195">
            <v>7.8105709074242439E-6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5.1268910276159196E-5</v>
          </cell>
          <cell r="J196">
            <v>4.0714846938844771E-5</v>
          </cell>
          <cell r="K196">
            <v>3.5033870394309227E-5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0.28269236562885353</v>
          </cell>
          <cell r="J197">
            <v>0.27672644353303966</v>
          </cell>
          <cell r="K197">
            <v>0.10943865597094647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9.7913892594658785E-5</v>
          </cell>
          <cell r="K198">
            <v>2.6827431412670801E-5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1.2719910953055058</v>
          </cell>
          <cell r="J199">
            <v>2.6856999751314916</v>
          </cell>
          <cell r="K199">
            <v>10.7999995907598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9.6731249479696246E-6</v>
          </cell>
          <cell r="J200">
            <v>1.2784124701435935</v>
          </cell>
          <cell r="K200">
            <v>1.278412542028992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3.2636028292376399E-4</v>
          </cell>
          <cell r="J201">
            <v>1.07143499377029E-4</v>
          </cell>
          <cell r="K201">
            <v>1.6907752261683699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17.556123361876399</v>
          </cell>
          <cell r="J202">
            <v>33.421801344780299</v>
          </cell>
          <cell r="K202">
            <v>81.945597418233504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17.556123361876399</v>
          </cell>
          <cell r="J203">
            <v>33.421801344780299</v>
          </cell>
          <cell r="K203">
            <v>81.945597418233504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9.2253224418032644</v>
          </cell>
          <cell r="J204">
            <v>9.3184300014791486</v>
          </cell>
          <cell r="K204">
            <v>13.189732145561887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2.4209683910098279E-7</v>
          </cell>
          <cell r="K205">
            <v>2.0291879408541322E-6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7.1140553212946898E-4</v>
          </cell>
          <cell r="K206">
            <v>2.4430034499401689E-4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9.2253098120641717</v>
          </cell>
          <cell r="J207">
            <v>9.3177084608112093</v>
          </cell>
          <cell r="K207">
            <v>13.189472863745181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7.4049394846127541E-7</v>
          </cell>
          <cell r="J208">
            <v>9.8157653359952352E-7</v>
          </cell>
          <cell r="K208">
            <v>7.3026332374673627E-7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1.1875958413676078E-5</v>
          </cell>
          <cell r="J209">
            <v>8.4230618728149029E-6</v>
          </cell>
          <cell r="K209">
            <v>8.9347084769045482E-6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4.7309291006729733E-7</v>
          </cell>
          <cell r="K210">
            <v>1.0606501427640636E-6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2.9901363665514658</v>
          </cell>
          <cell r="J211">
            <v>2.9494143865312066</v>
          </cell>
          <cell r="K211">
            <v>2.8712066305663808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12.889257446285647</v>
          </cell>
          <cell r="J212">
            <v>9.0951626349354484</v>
          </cell>
          <cell r="K212">
            <v>3.5297411353968169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3.3586230335890586E-5</v>
          </cell>
          <cell r="K213">
            <v>6.4855376997891692E-2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13.310519975240201</v>
          </cell>
          <cell r="J214">
            <v>14.457098750283485</v>
          </cell>
          <cell r="K214">
            <v>13.898869526838855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1.27199109530551</v>
          </cell>
          <cell r="J215">
            <v>2.6856999751314898</v>
          </cell>
          <cell r="K215">
            <v>10.7999995907598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9.6731249479696195E-6</v>
          </cell>
          <cell r="J216">
            <v>1.2784124701435899</v>
          </cell>
          <cell r="K216">
            <v>1.27841254202899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9.8561607401534706E-6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3.163220061607841</v>
          </cell>
          <cell r="I8">
            <v>3.08936692376269</v>
          </cell>
          <cell r="J8">
            <v>0.16070163878131799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6.4763898932915743E-3</v>
          </cell>
          <cell r="I9">
            <v>6.4789798132321719E-3</v>
          </cell>
          <cell r="J9">
            <v>3.449064127821589E-4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5.6085462085245515E-2</v>
          </cell>
          <cell r="I10">
            <v>5.4776009286572537E-2</v>
          </cell>
          <cell r="J10">
            <v>2.8493198365482E-3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1.01944959478637E-4</v>
          </cell>
          <cell r="I11">
            <v>5.2373968393120198E-5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1.22000831817827E-4</v>
          </cell>
          <cell r="I12">
            <v>1.22000980055442E-4</v>
          </cell>
          <cell r="J12">
            <v>9.1910362921561705E-6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1.9183137828641296E-4</v>
          </cell>
          <cell r="I13">
            <v>1.063565194288671E-4</v>
          </cell>
          <cell r="J13">
            <v>2.1175934160714295E-5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1.9183137828641296E-4</v>
          </cell>
          <cell r="I14">
            <v>1.063565194288671E-4</v>
          </cell>
          <cell r="J14">
            <v>2.1175934160714295E-5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1.2636467850001899E-5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2.8385541876400528E-5</v>
          </cell>
          <cell r="I16">
            <v>1.5901469492865201E-5</v>
          </cell>
          <cell r="J16">
            <v>3.1545212240950701E-6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0.45514689470627678</v>
          </cell>
          <cell r="I17">
            <v>0.8518209052972685</v>
          </cell>
          <cell r="J17">
            <v>2.7240982932336131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1.4925851374672394</v>
          </cell>
          <cell r="I18">
            <v>2.7248912304619757</v>
          </cell>
          <cell r="J18">
            <v>8.0396005185047645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8.5616686321138401E-3</v>
          </cell>
          <cell r="I19">
            <v>1.0177397656443401E-2</v>
          </cell>
          <cell r="J19">
            <v>5.0981464261494802E-2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8.5623915621213607E-3</v>
          </cell>
          <cell r="I20">
            <v>1.6024900119986401E-2</v>
          </cell>
          <cell r="J20">
            <v>5.2767481897545501E-2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9.7915451004669911E-3</v>
          </cell>
          <cell r="I21">
            <v>6.2322612908848973E-4</v>
          </cell>
          <cell r="J21">
            <v>5.9731855896375293E-5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9.7915451004669911E-3</v>
          </cell>
          <cell r="I22">
            <v>6.2322612908848973E-4</v>
          </cell>
          <cell r="J22">
            <v>5.9731855896375293E-5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2.4433404078195601E-5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1.026172157621462E-3</v>
          </cell>
          <cell r="I24">
            <v>6.4320318697784005E-5</v>
          </cell>
          <cell r="J24">
            <v>6.09946487075877E-6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59.400631526921131</v>
          </cell>
          <cell r="I25">
            <v>73.256171940670981</v>
          </cell>
          <cell r="J25">
            <v>84.224099976801426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1.21354088298008E-5</v>
          </cell>
          <cell r="I26">
            <v>0.34636770654798699</v>
          </cell>
          <cell r="J26">
            <v>0.34636768001447299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22.076993348706594</v>
          </cell>
          <cell r="I27">
            <v>23.457934672878963</v>
          </cell>
          <cell r="J27">
            <v>31.631023508898036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2.6290725697203512E-4</v>
          </cell>
          <cell r="I28">
            <v>1.5346352898123241E-4</v>
          </cell>
          <cell r="J28">
            <v>7.3220744858888728E-2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0.9201328893794043</v>
          </cell>
          <cell r="I29">
            <v>9.481476634122556</v>
          </cell>
          <cell r="J29">
            <v>11.968734135497394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36.403254761748208</v>
          </cell>
          <cell r="I30">
            <v>40.662975355062827</v>
          </cell>
          <cell r="J30">
            <v>40.897489798244671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10.761500068789628</v>
          </cell>
          <cell r="I31">
            <v>7.6265206766214773</v>
          </cell>
          <cell r="J31">
            <v>1.660247757274681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10.761500068789628</v>
          </cell>
          <cell r="I32">
            <v>7.6265206766214773</v>
          </cell>
          <cell r="J32">
            <v>1.660247757274681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0.47145782152447502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0.73993185485073076</v>
          </cell>
          <cell r="I34">
            <v>0.524378285892249</v>
          </cell>
          <cell r="J34">
            <v>0.11769299157947501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1.9813489643664704E-4</v>
          </cell>
          <cell r="I35">
            <v>1.101130920501396E-4</v>
          </cell>
          <cell r="J35">
            <v>2.166309332990946E-5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1.9813489643664704E-4</v>
          </cell>
          <cell r="I36">
            <v>1.101130920501396E-4</v>
          </cell>
          <cell r="J36">
            <v>2.166309332990946E-5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1.29270341632124E-5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2.9322962268418401E-5</v>
          </cell>
          <cell r="I38">
            <v>1.6467282134529301E-5</v>
          </cell>
          <cell r="J38">
            <v>3.2270571267626499E-6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2.5321190086149584E-2</v>
          </cell>
          <cell r="I39">
            <v>1.3578450568653504E-3</v>
          </cell>
          <cell r="J39">
            <v>6.3319012818039661E-5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2.5321190086149584E-2</v>
          </cell>
          <cell r="I40">
            <v>1.3578450568653504E-3</v>
          </cell>
          <cell r="J40">
            <v>6.3319012818039661E-5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2.6148100996503001E-5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2.0536676382804661E-3</v>
          </cell>
          <cell r="I42">
            <v>1.4447945447208099E-4</v>
          </cell>
          <cell r="J42">
            <v>6.5275154847355503E-6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1.6281418864743662E-3</v>
          </cell>
          <cell r="I43">
            <v>8.7081747789358329E-4</v>
          </cell>
          <cell r="J43">
            <v>6.637711124274763E-5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1.6281418864743662E-3</v>
          </cell>
          <cell r="I44">
            <v>8.7081747789358329E-4</v>
          </cell>
          <cell r="J44">
            <v>6.637711124274763E-5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2.7212770040329701E-5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1.6761279004271967E-4</v>
          </cell>
          <cell r="I46">
            <v>9.0451884293910902E-5</v>
          </cell>
          <cell r="J46">
            <v>6.7932955377736901E-6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0.26464029372828612</v>
          </cell>
          <cell r="I47">
            <v>0.28210519961736236</v>
          </cell>
          <cell r="J47">
            <v>0.31154351030756655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10.478985139484244</v>
          </cell>
          <cell r="I48">
            <v>11.178627056158199</v>
          </cell>
          <cell r="J48">
            <v>12.363032519760717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4.7749720271158099E-4</v>
          </cell>
          <cell r="I49">
            <v>1.87533009253936E-4</v>
          </cell>
          <cell r="J49">
            <v>1.3991298506902199E-3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2.8415882166015738E-3</v>
          </cell>
          <cell r="I50">
            <v>3.0291212258555097E-3</v>
          </cell>
          <cell r="J50">
            <v>3.34521584145629E-3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7.6878384894686347</v>
          </cell>
          <cell r="I51">
            <v>5.4080454530602902</v>
          </cell>
          <cell r="J51">
            <v>1.1586832442711603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7.6878384894686347</v>
          </cell>
          <cell r="I52">
            <v>5.4080454530602902</v>
          </cell>
          <cell r="J52">
            <v>1.1586832442711603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0.33897073827610902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0.52859497382417009</v>
          </cell>
          <cell r="I54">
            <v>0.37184319631240997</v>
          </cell>
          <cell r="J54">
            <v>8.4619404799815404E-2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0.11386124232592239</v>
          </cell>
          <cell r="I55">
            <v>3.923298636225224E-2</v>
          </cell>
          <cell r="J55">
            <v>6.971541775581229E-5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0.11386124232592239</v>
          </cell>
          <cell r="I56">
            <v>3.923298636225224E-2</v>
          </cell>
          <cell r="J56">
            <v>6.971541775581229E-5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2.8792144356323802E-5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8.9986653666718677E-3</v>
          </cell>
          <cell r="I58">
            <v>4.4029230113619101E-3</v>
          </cell>
          <cell r="J58">
            <v>7.1875647164503199E-6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H59">
            <v>1.4364522248135151E-4</v>
          </cell>
          <cell r="I59">
            <v>6.963173161469462E-5</v>
          </cell>
          <cell r="J59">
            <v>9.4562674828657473E-6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H60">
            <v>1.485382377024203E-2</v>
          </cell>
          <cell r="I60">
            <v>6.947820989818632E-3</v>
          </cell>
          <cell r="J60">
            <v>8.959102919437929E-4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H61">
            <v>2.0127132480002798E-4</v>
          </cell>
          <cell r="I61">
            <v>9.4143915851200959E-5</v>
          </cell>
          <cell r="J61">
            <v>1.2139705852896911E-5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H62">
            <v>0.86959470166546005</v>
          </cell>
          <cell r="I62">
            <v>4.4984522388700238E-2</v>
          </cell>
          <cell r="J62">
            <v>2.8690580783990349E-3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H63">
            <v>6.9051020295769925E-3</v>
          </cell>
          <cell r="I63">
            <v>3.7543565960673325E-4</v>
          </cell>
          <cell r="J63">
            <v>2.5050986295958654E-5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H64">
            <v>1.178312603882738E-2</v>
          </cell>
          <cell r="I64">
            <v>6.0954637383062703E-4</v>
          </cell>
          <cell r="J64">
            <v>3.887612572356418E-5</v>
          </cell>
        </row>
        <row r="65">
          <cell r="A65" t="str">
            <v>T-PHEV-STG_S1</v>
          </cell>
          <cell r="B65" t="str">
            <v>VAR_fout</v>
          </cell>
          <cell r="C65" t="str">
            <v>T-ELC-car-PlgSTGAUXout_S1</v>
          </cell>
          <cell r="H65">
            <v>1.9431300395297843E-4</v>
          </cell>
          <cell r="I65">
            <v>1.5142438250280424E-4</v>
          </cell>
          <cell r="J65">
            <v>3.8659870554351653E-5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T-ELC-car-PlgSTGOut_S1</v>
          </cell>
          <cell r="H66">
            <v>1.9431300395297837E-4</v>
          </cell>
          <cell r="I66">
            <v>1.5142438250280424E-4</v>
          </cell>
          <cell r="J66">
            <v>3.8659870554351653E-5</v>
          </cell>
        </row>
        <row r="67">
          <cell r="A67" t="str">
            <v>T-PHEV-STG_S1</v>
          </cell>
          <cell r="B67" t="str">
            <v>VAR_fin</v>
          </cell>
          <cell r="C67" t="str">
            <v>T-ELC-car-PlgSTGAUXin_S1</v>
          </cell>
          <cell r="H67">
            <v>1.9445081242171997E-4</v>
          </cell>
          <cell r="I67">
            <v>1.5150039447336315E-4</v>
          </cell>
          <cell r="J67">
            <v>3.8682874878462448E-5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T-ELC-car-PlgSTGin_S1</v>
          </cell>
          <cell r="H68">
            <v>1.9445081242171997E-4</v>
          </cell>
          <cell r="I68">
            <v>1.5150039447336315E-4</v>
          </cell>
          <cell r="J68">
            <v>3.8682874878462448E-5</v>
          </cell>
        </row>
        <row r="69">
          <cell r="A69" t="str">
            <v>T-PHEV-STG_S1</v>
          </cell>
          <cell r="B69" t="str">
            <v>VAR_ncap</v>
          </cell>
          <cell r="C69" t="str">
            <v>-</v>
          </cell>
          <cell r="H69">
            <v>1.08945727221402E-3</v>
          </cell>
        </row>
        <row r="70">
          <cell r="A70" t="str">
            <v>T-PHEV-STG_S1</v>
          </cell>
          <cell r="B70" t="str">
            <v>VAR_cap</v>
          </cell>
          <cell r="C70" t="str">
            <v>-</v>
          </cell>
          <cell r="H70">
            <v>3.0900991380372845E-3</v>
          </cell>
          <cell r="I70">
            <v>1.9325722112631912E-3</v>
          </cell>
          <cell r="J70">
            <v>4.6023215136110321E-4</v>
          </cell>
        </row>
        <row r="71">
          <cell r="A71" t="str">
            <v>T-Plg-GSL-mix_S3</v>
          </cell>
          <cell r="B71" t="str">
            <v>VAR_fout</v>
          </cell>
          <cell r="C71" t="str">
            <v>CO2_T</v>
          </cell>
          <cell r="H71">
            <v>924.23020722411695</v>
          </cell>
          <cell r="I71">
            <v>506.74915270245185</v>
          </cell>
          <cell r="J71">
            <v>67.885593047271101</v>
          </cell>
        </row>
        <row r="72">
          <cell r="A72" t="str">
            <v>T-Plg-GSL-mix_S3</v>
          </cell>
          <cell r="B72" t="str">
            <v>VAR_fout</v>
          </cell>
          <cell r="C72" t="str">
            <v>T-PEVmix-ELC_GSL_S3</v>
          </cell>
          <cell r="H72">
            <v>6.8319965825172337</v>
          </cell>
          <cell r="I72">
            <v>3.9694967711572366</v>
          </cell>
          <cell r="J72">
            <v>0.56171395736459895</v>
          </cell>
        </row>
        <row r="73">
          <cell r="A73" t="str">
            <v>T-Plg-GSL-mix_S3</v>
          </cell>
          <cell r="B73" t="str">
            <v>VAR_fin</v>
          </cell>
          <cell r="C73" t="str">
            <v>TGSL</v>
          </cell>
          <cell r="H73">
            <v>12.523444542332205</v>
          </cell>
          <cell r="I73">
            <v>6.8665196843150635</v>
          </cell>
          <cell r="J73">
            <v>0.91985898438036673</v>
          </cell>
        </row>
        <row r="74">
          <cell r="A74" t="str">
            <v>T-PHEV-STG_S2</v>
          </cell>
          <cell r="B74" t="str">
            <v>VAR_fout</v>
          </cell>
          <cell r="C74" t="str">
            <v>T-ELC-car-PlgSTGAUXout_S2</v>
          </cell>
          <cell r="H74">
            <v>2.1704588152603671E-3</v>
          </cell>
          <cell r="I74">
            <v>4.3825696435550646E-4</v>
          </cell>
          <cell r="J74">
            <v>2.0911214717954415E-4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T-ELC-car-PlgSTGOut_S2</v>
          </cell>
          <cell r="H75">
            <v>2.1704588152603671E-3</v>
          </cell>
          <cell r="I75">
            <v>4.3825696435550641E-4</v>
          </cell>
          <cell r="J75">
            <v>2.0911214717954406E-4</v>
          </cell>
        </row>
        <row r="76">
          <cell r="A76" t="str">
            <v>T-PHEV-STG_S2</v>
          </cell>
          <cell r="B76" t="str">
            <v>VAR_fin</v>
          </cell>
          <cell r="C76" t="str">
            <v>T-ELC-car-PlgSTGAUXin_S2</v>
          </cell>
          <cell r="H76">
            <v>2.1707661579611101E-3</v>
          </cell>
          <cell r="I76">
            <v>4.3833104173220014E-4</v>
          </cell>
          <cell r="J76">
            <v>2.0915527917924839E-4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T-ELC-car-PlgSTGin_S2</v>
          </cell>
          <cell r="H77">
            <v>2.1707661579611101E-3</v>
          </cell>
          <cell r="I77">
            <v>4.3833104173220014E-4</v>
          </cell>
          <cell r="J77">
            <v>2.0915527917924839E-4</v>
          </cell>
        </row>
        <row r="78">
          <cell r="A78" t="str">
            <v>T-PHEV-STG_S2</v>
          </cell>
          <cell r="B78" t="str">
            <v>VAR_ncap</v>
          </cell>
          <cell r="C78" t="str">
            <v>-</v>
          </cell>
          <cell r="H78">
            <v>2.2946880760365898E-3</v>
          </cell>
          <cell r="I78">
            <v>1.34319654165407E-3</v>
          </cell>
          <cell r="J78">
            <v>7.3044403129131699E-4</v>
          </cell>
        </row>
        <row r="79">
          <cell r="A79" t="str">
            <v>T-PHEV-STG_S2</v>
          </cell>
          <cell r="B79" t="str">
            <v>VAR_cap</v>
          </cell>
          <cell r="C79" t="str">
            <v>-</v>
          </cell>
          <cell r="H79">
            <v>1.8275309455302906E-2</v>
          </cell>
          <cell r="I79">
            <v>9.2081207066814202E-3</v>
          </cell>
          <cell r="J79">
            <v>2.6735560341258342E-3</v>
          </cell>
        </row>
        <row r="80">
          <cell r="A80" t="str">
            <v>T-Plg-GSL-mix_S4</v>
          </cell>
          <cell r="B80" t="str">
            <v>VAR_fout</v>
          </cell>
          <cell r="C80" t="str">
            <v>CO2_T</v>
          </cell>
          <cell r="H80">
            <v>2.3635294793258996</v>
          </cell>
          <cell r="I80">
            <v>0.10050833518822827</v>
          </cell>
          <cell r="J80">
            <v>3.0060735668246399E-3</v>
          </cell>
        </row>
        <row r="81">
          <cell r="A81" t="str">
            <v>T-Plg-GSL-mix_S4</v>
          </cell>
          <cell r="B81" t="str">
            <v>VAR_fout</v>
          </cell>
          <cell r="C81" t="str">
            <v>T-PEVmix-ELC_GSL_S4</v>
          </cell>
          <cell r="H81">
            <v>1.6645770771304972E-2</v>
          </cell>
          <cell r="I81">
            <v>7.4453615766826762E-4</v>
          </cell>
          <cell r="J81">
            <v>2.3156817525189103E-5</v>
          </cell>
        </row>
        <row r="82">
          <cell r="A82" t="str">
            <v>T-Plg-GSL-mix_S4</v>
          </cell>
          <cell r="B82" t="str">
            <v>VAR_fin</v>
          </cell>
          <cell r="C82" t="str">
            <v>TGSL</v>
          </cell>
          <cell r="H82">
            <v>3.2026144706312876E-2</v>
          </cell>
          <cell r="I82">
            <v>1.3619015608161002E-3</v>
          </cell>
          <cell r="J82">
            <v>4.0732704157515448E-5</v>
          </cell>
        </row>
        <row r="83">
          <cell r="A83" t="str">
            <v>T-PHEV-STG_S3</v>
          </cell>
          <cell r="B83" t="str">
            <v>VAR_fout</v>
          </cell>
          <cell r="C83" t="str">
            <v>T-ELC-car-PlgSTGAUXout_S3</v>
          </cell>
          <cell r="H83">
            <v>4.6272781809694816</v>
          </cell>
          <cell r="I83">
            <v>4.1280973724956569</v>
          </cell>
          <cell r="J83">
            <v>1.1920323789880389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T-ELC-car-PlgSTGOut_S3</v>
          </cell>
          <cell r="H84">
            <v>4.6272781809694816</v>
          </cell>
          <cell r="I84">
            <v>4.1280973724956569</v>
          </cell>
          <cell r="J84">
            <v>1.1920323789880389</v>
          </cell>
        </row>
        <row r="85">
          <cell r="A85" t="str">
            <v>T-PHEV-STG_S3</v>
          </cell>
          <cell r="B85" t="str">
            <v>VAR_fin</v>
          </cell>
          <cell r="C85" t="str">
            <v>T-ELC-car-PlgSTGAUXin_S3</v>
          </cell>
          <cell r="H85">
            <v>4.6277410271346398</v>
          </cell>
          <cell r="I85">
            <v>4.1285102694487996</v>
          </cell>
          <cell r="J85">
            <v>1.1921516120721654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T-ELC-car-PlgSTGin_S3</v>
          </cell>
          <cell r="H86">
            <v>4.6277410271346398</v>
          </cell>
          <cell r="I86">
            <v>4.1285102694487996</v>
          </cell>
          <cell r="J86">
            <v>1.1921516120721654</v>
          </cell>
        </row>
        <row r="87">
          <cell r="A87" t="str">
            <v>T-PHEV-STG_S3</v>
          </cell>
          <cell r="B87" t="str">
            <v>VAR_ncap</v>
          </cell>
          <cell r="C87" t="str">
            <v>-</v>
          </cell>
          <cell r="H87">
            <v>67.8822183641295</v>
          </cell>
        </row>
        <row r="88">
          <cell r="A88" t="str">
            <v>T-PHEV-STG_S3</v>
          </cell>
          <cell r="B88" t="str">
            <v>VAR_cap</v>
          </cell>
          <cell r="C88" t="str">
            <v>-</v>
          </cell>
          <cell r="H88">
            <v>110.40660383577909</v>
          </cell>
          <cell r="I88">
            <v>69.107845853070202</v>
          </cell>
          <cell r="J88">
            <v>18.040309215362498</v>
          </cell>
        </row>
        <row r="89">
          <cell r="A89" t="str">
            <v>TFLGV-HYBDSL</v>
          </cell>
          <cell r="B89" t="str">
            <v>VAR_fout</v>
          </cell>
          <cell r="C89" t="str">
            <v>CO2_T</v>
          </cell>
          <cell r="H89">
            <v>204.047449515669</v>
          </cell>
          <cell r="I89">
            <v>40.516510224302102</v>
          </cell>
        </row>
        <row r="90">
          <cell r="A90" t="str">
            <v>TFLGV-HYBDSL</v>
          </cell>
          <cell r="B90" t="str">
            <v>VAR_fout</v>
          </cell>
          <cell r="C90" t="str">
            <v>TFLGV</v>
          </cell>
          <cell r="H90">
            <v>1.2826528253614566</v>
          </cell>
          <cell r="I90">
            <v>0.25468887965196896</v>
          </cell>
        </row>
        <row r="91">
          <cell r="A91" t="str">
            <v>TFLGV-HYBDSL</v>
          </cell>
          <cell r="B91" t="str">
            <v>VAR_fin</v>
          </cell>
          <cell r="C91" t="str">
            <v>TDSL</v>
          </cell>
          <cell r="H91">
            <v>2.783730552737643</v>
          </cell>
          <cell r="I91">
            <v>0.55274911629334411</v>
          </cell>
        </row>
        <row r="92">
          <cell r="A92" t="str">
            <v>TFLGV-HYBDSL</v>
          </cell>
          <cell r="B92" t="str">
            <v>VAR_ncap</v>
          </cell>
          <cell r="C92" t="str">
            <v>-</v>
          </cell>
        </row>
        <row r="93">
          <cell r="A93" t="str">
            <v>TFLGV-HYBDSL</v>
          </cell>
          <cell r="B93" t="str">
            <v>VAR_cap</v>
          </cell>
          <cell r="C93" t="str">
            <v>-</v>
          </cell>
          <cell r="H93">
            <v>0.12580836364630299</v>
          </cell>
          <cell r="I93">
            <v>1.7840405128056399E-2</v>
          </cell>
        </row>
        <row r="94">
          <cell r="A94" t="str">
            <v>TFHGV-FCLH2O</v>
          </cell>
          <cell r="B94" t="str">
            <v>VAR_fout</v>
          </cell>
          <cell r="C94" t="str">
            <v>TFHGV</v>
          </cell>
        </row>
        <row r="95">
          <cell r="A95" t="str">
            <v>TFHGV-FCLH2O</v>
          </cell>
          <cell r="B95" t="str">
            <v>VAR_fin</v>
          </cell>
          <cell r="C95" t="str">
            <v>TH2O</v>
          </cell>
        </row>
        <row r="96">
          <cell r="A96" t="str">
            <v>TFHGV-FCLH2O</v>
          </cell>
          <cell r="B96" t="str">
            <v>VAR_ncap</v>
          </cell>
          <cell r="C96" t="str">
            <v>-</v>
          </cell>
          <cell r="H96">
            <v>1.5147614353105299E-8</v>
          </cell>
          <cell r="J96">
            <v>1.3155303417243401E-8</v>
          </cell>
        </row>
        <row r="97">
          <cell r="A97" t="str">
            <v>TFHGV-FCLH2O</v>
          </cell>
          <cell r="B97" t="str">
            <v>VAR_cap</v>
          </cell>
          <cell r="C97" t="str">
            <v>-</v>
          </cell>
          <cell r="H97">
            <v>1.5147614353105299E-8</v>
          </cell>
          <cell r="I97">
            <v>1.03456132271161E-8</v>
          </cell>
          <cell r="J97">
            <v>1.3155303417243401E-8</v>
          </cell>
        </row>
        <row r="98">
          <cell r="A98" t="str">
            <v>T-PHEV-STG_S4</v>
          </cell>
          <cell r="B98" t="str">
            <v>VAR_fout</v>
          </cell>
          <cell r="C98" t="str">
            <v>T-ELC-car-PlgSTGAUXout_S4</v>
          </cell>
          <cell r="H98">
            <v>4.7017069347373763E-2</v>
          </cell>
          <cell r="I98">
            <v>3.2023765414676948E-2</v>
          </cell>
          <cell r="J98">
            <v>1.2448744890496862E-4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T-ELC-car-PlgSTGOut_S4</v>
          </cell>
          <cell r="H99">
            <v>4.7017069347373763E-2</v>
          </cell>
          <cell r="I99">
            <v>3.2023765414676948E-2</v>
          </cell>
          <cell r="J99">
            <v>1.2448744890496859E-4</v>
          </cell>
        </row>
        <row r="100">
          <cell r="A100" t="str">
            <v>T-PHEV-STG_S4</v>
          </cell>
          <cell r="B100" t="str">
            <v>VAR_fin</v>
          </cell>
          <cell r="C100" t="str">
            <v>T-ELC-car-PlgSTGAUXin_S4</v>
          </cell>
          <cell r="H100">
            <v>4.7021828284885006E-2</v>
          </cell>
          <cell r="I100">
            <v>3.2027014042569864E-2</v>
          </cell>
          <cell r="J100">
            <v>1.2451782321915174E-4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T-ELC-car-PlgSTGin_S4</v>
          </cell>
          <cell r="H101">
            <v>4.7021828284885006E-2</v>
          </cell>
          <cell r="I101">
            <v>3.2027014042569864E-2</v>
          </cell>
          <cell r="J101">
            <v>1.2451782321915174E-4</v>
          </cell>
        </row>
        <row r="102">
          <cell r="A102" t="str">
            <v>T-PHEV-STG_S4</v>
          </cell>
          <cell r="B102" t="str">
            <v>VAR_ncap</v>
          </cell>
          <cell r="C102" t="str">
            <v>-</v>
          </cell>
          <cell r="H102">
            <v>4.6345081074859297E-3</v>
          </cell>
        </row>
        <row r="103">
          <cell r="A103" t="str">
            <v>T-PHEV-STG_S4</v>
          </cell>
          <cell r="B103" t="str">
            <v>VAR_cap</v>
          </cell>
          <cell r="C103" t="str">
            <v>-</v>
          </cell>
          <cell r="H103">
            <v>1.0247616519488869</v>
          </cell>
          <cell r="I103">
            <v>0.69606444679977053</v>
          </cell>
          <cell r="J103">
            <v>1.9576290853425592E-3</v>
          </cell>
        </row>
        <row r="104">
          <cell r="A104" t="str">
            <v>TFLGV-ICEGSLExt</v>
          </cell>
          <cell r="B104" t="str">
            <v>VAR_fout</v>
          </cell>
          <cell r="C104" t="str">
            <v>CO2_T</v>
          </cell>
        </row>
        <row r="105">
          <cell r="A105" t="str">
            <v>TFLGV-ICEGSLExt</v>
          </cell>
          <cell r="B105" t="str">
            <v>VAR_fout</v>
          </cell>
          <cell r="C105" t="str">
            <v>TFLGV</v>
          </cell>
        </row>
        <row r="106">
          <cell r="A106" t="str">
            <v>TFLGV-ICEGSLExt</v>
          </cell>
          <cell r="B106" t="str">
            <v>VAR_fin</v>
          </cell>
          <cell r="C106" t="str">
            <v>TGSL</v>
          </cell>
        </row>
        <row r="107">
          <cell r="A107" t="str">
            <v>TFLGV-ICEGSLExt</v>
          </cell>
          <cell r="B107" t="str">
            <v>VAR_cap</v>
          </cell>
          <cell r="C107" t="str">
            <v>-</v>
          </cell>
        </row>
        <row r="108">
          <cell r="A108" t="str">
            <v>TFRLFELCEXT</v>
          </cell>
          <cell r="B108" t="str">
            <v>VAR_fout</v>
          </cell>
          <cell r="C108" t="str">
            <v>TFRLF</v>
          </cell>
          <cell r="H108">
            <v>3.3099278098964367E-2</v>
          </cell>
          <cell r="I108">
            <v>3.388138479440355E-2</v>
          </cell>
          <cell r="J108">
            <v>3.6423866873485158E-2</v>
          </cell>
        </row>
        <row r="109">
          <cell r="A109" t="str">
            <v>TFRLFELCEXT</v>
          </cell>
          <cell r="B109" t="str">
            <v>VAR_fin</v>
          </cell>
          <cell r="C109" t="str">
            <v>TELC</v>
          </cell>
          <cell r="H109">
            <v>1.9815142633956622</v>
          </cell>
          <cell r="I109">
            <v>2.0283356946025979</v>
          </cell>
          <cell r="J109">
            <v>2.1805433798900222</v>
          </cell>
        </row>
        <row r="110">
          <cell r="A110" t="str">
            <v>TFRLFELCEXT</v>
          </cell>
          <cell r="B110" t="str">
            <v>VAR_ncap</v>
          </cell>
          <cell r="C110" t="str">
            <v>-</v>
          </cell>
          <cell r="H110">
            <v>1.3422717363180899E-4</v>
          </cell>
          <cell r="I110">
            <v>7.2200720388597902E-5</v>
          </cell>
          <cell r="J110">
            <v>1.4957368086233999E-3</v>
          </cell>
        </row>
        <row r="111">
          <cell r="A111" t="str">
            <v>TFRLFELCEXT</v>
          </cell>
          <cell r="B111" t="str">
            <v>VAR_cap</v>
          </cell>
          <cell r="C111" t="str">
            <v>-</v>
          </cell>
          <cell r="H111">
            <v>3.0556374312914118E-3</v>
          </cell>
          <cell r="I111">
            <v>3.1278381516800097E-3</v>
          </cell>
          <cell r="J111">
            <v>3.3625517290358196E-3</v>
          </cell>
        </row>
        <row r="112">
          <cell r="A112" t="str">
            <v>TFLGV-ICEDSLExt</v>
          </cell>
          <cell r="B112" t="str">
            <v>VAR_fout</v>
          </cell>
          <cell r="C112" t="str">
            <v>CO2_T</v>
          </cell>
        </row>
        <row r="113">
          <cell r="A113" t="str">
            <v>TFLGV-ICEDSLExt</v>
          </cell>
          <cell r="B113" t="str">
            <v>VAR_fout</v>
          </cell>
          <cell r="C113" t="str">
            <v>TFLGV</v>
          </cell>
        </row>
        <row r="114">
          <cell r="A114" t="str">
            <v>TFLGV-ICEDSLExt</v>
          </cell>
          <cell r="B114" t="str">
            <v>VAR_fin</v>
          </cell>
          <cell r="C114" t="str">
            <v>TDSL</v>
          </cell>
        </row>
        <row r="115">
          <cell r="A115" t="str">
            <v>TFLGV-ICEDSLExt</v>
          </cell>
          <cell r="B115" t="str">
            <v>VAR_cap</v>
          </cell>
          <cell r="C115" t="str">
            <v>-</v>
          </cell>
        </row>
        <row r="116">
          <cell r="A116" t="str">
            <v>T_C-ICE-NGA-S1</v>
          </cell>
          <cell r="B116" t="str">
            <v>VAR_fout</v>
          </cell>
          <cell r="C116" t="str">
            <v>CO2_T</v>
          </cell>
          <cell r="H116">
            <v>4.7128739723011417E-3</v>
          </cell>
          <cell r="I116">
            <v>1.0799533018015616E-3</v>
          </cell>
        </row>
        <row r="117">
          <cell r="A117" t="str">
            <v>T_C-ICE-NGA-S1</v>
          </cell>
          <cell r="B117" t="str">
            <v>VAR_fout</v>
          </cell>
          <cell r="C117" t="str">
            <v>TPCAR</v>
          </cell>
          <cell r="H117">
            <v>4.8276213195157739E-5</v>
          </cell>
          <cell r="I117">
            <v>1.0698391974659019E-5</v>
          </cell>
        </row>
        <row r="118">
          <cell r="A118" t="str">
            <v>T_C-ICE-NGA-S1</v>
          </cell>
          <cell r="B118" t="str">
            <v>VAR_fin</v>
          </cell>
          <cell r="C118" t="str">
            <v>TNGA</v>
          </cell>
          <cell r="H118">
            <v>8.3561595253566336E-5</v>
          </cell>
          <cell r="I118">
            <v>1.9148108187970969E-5</v>
          </cell>
        </row>
        <row r="119">
          <cell r="A119" t="str">
            <v>T_C-ICE-NGA-S1</v>
          </cell>
          <cell r="B119" t="str">
            <v>VAR_ncap</v>
          </cell>
          <cell r="C119" t="str">
            <v>-</v>
          </cell>
        </row>
        <row r="120">
          <cell r="A120" t="str">
            <v>T_C-ICE-NGA-S1</v>
          </cell>
          <cell r="B120" t="str">
            <v>VAR_cap</v>
          </cell>
          <cell r="C120" t="str">
            <v>-</v>
          </cell>
          <cell r="H120">
            <v>7.0253483902626402E-6</v>
          </cell>
          <cell r="I120">
            <v>1.6103882614081851E-6</v>
          </cell>
        </row>
        <row r="121">
          <cell r="A121" t="str">
            <v>D-T-ELC-car</v>
          </cell>
          <cell r="B121" t="str">
            <v>VAR_fout</v>
          </cell>
          <cell r="C121" t="str">
            <v>T-ELC-car</v>
          </cell>
          <cell r="H121">
            <v>37.644226242260181</v>
          </cell>
          <cell r="I121">
            <v>43.741563284143474</v>
          </cell>
          <cell r="J121">
            <v>44.462971348018314</v>
          </cell>
        </row>
        <row r="122">
          <cell r="A122" t="str">
            <v>D-T-ELC-car</v>
          </cell>
          <cell r="B122" t="str">
            <v>VAR_fin</v>
          </cell>
          <cell r="C122" t="str">
            <v>TELC</v>
          </cell>
          <cell r="H122">
            <v>37.644226242260181</v>
          </cell>
          <cell r="I122">
            <v>43.741563284143474</v>
          </cell>
          <cell r="J122">
            <v>44.462971348018314</v>
          </cell>
        </row>
        <row r="123">
          <cell r="A123" t="str">
            <v>D-T-ELC-car</v>
          </cell>
          <cell r="B123" t="str">
            <v>VAR_ncap</v>
          </cell>
          <cell r="C123" t="str">
            <v>-</v>
          </cell>
          <cell r="H123">
            <v>16.6364574588527</v>
          </cell>
          <cell r="I123">
            <v>15.3487794746903</v>
          </cell>
          <cell r="J123">
            <v>30.092282839107</v>
          </cell>
        </row>
        <row r="124">
          <cell r="A124" t="str">
            <v>D-T-ELC-car</v>
          </cell>
          <cell r="B124" t="str">
            <v>VAR_cap</v>
          </cell>
          <cell r="C124" t="str">
            <v>-</v>
          </cell>
          <cell r="H124">
            <v>27.111246739122006</v>
          </cell>
          <cell r="I124">
            <v>38.4020047397361</v>
          </cell>
          <cell r="J124">
            <v>48.268539176862099</v>
          </cell>
        </row>
        <row r="125">
          <cell r="A125" t="str">
            <v>T_C-ICE-NGA-S2</v>
          </cell>
          <cell r="B125" t="str">
            <v>VAR_fout</v>
          </cell>
          <cell r="C125" t="str">
            <v>CO2_T</v>
          </cell>
          <cell r="H125">
            <v>0.10898787111160307</v>
          </cell>
          <cell r="I125">
            <v>2.0599990791092399E-3</v>
          </cell>
        </row>
        <row r="126">
          <cell r="A126" t="str">
            <v>T_C-ICE-NGA-S2</v>
          </cell>
          <cell r="B126" t="str">
            <v>VAR_fout</v>
          </cell>
          <cell r="C126" t="str">
            <v>TPCAR</v>
          </cell>
          <cell r="H126">
            <v>1.0920496066783227E-3</v>
          </cell>
          <cell r="I126">
            <v>1.6342313936043676E-5</v>
          </cell>
        </row>
        <row r="127">
          <cell r="A127" t="str">
            <v>T_C-ICE-NGA-S2</v>
          </cell>
          <cell r="B127" t="str">
            <v>VAR_fin</v>
          </cell>
          <cell r="C127" t="str">
            <v>TNGA</v>
          </cell>
          <cell r="H127">
            <v>1.9324090622624634E-3</v>
          </cell>
          <cell r="I127">
            <v>3.6524806367185106E-5</v>
          </cell>
        </row>
        <row r="128">
          <cell r="A128" t="str">
            <v>T_C-ICE-NGA-S2</v>
          </cell>
          <cell r="B128" t="str">
            <v>VAR_ncap</v>
          </cell>
          <cell r="C128" t="str">
            <v>-</v>
          </cell>
        </row>
        <row r="129">
          <cell r="A129" t="str">
            <v>T_C-ICE-NGA-S2</v>
          </cell>
          <cell r="B129" t="str">
            <v>VAR_cap</v>
          </cell>
          <cell r="C129" t="str">
            <v>-</v>
          </cell>
          <cell r="H129">
            <v>1.0230819360255175E-4</v>
          </cell>
          <cell r="I129">
            <v>1.56259875836582E-6</v>
          </cell>
        </row>
        <row r="130">
          <cell r="A130" t="str">
            <v>TFLGV-ICEDSL</v>
          </cell>
          <cell r="B130" t="str">
            <v>VAR_fout</v>
          </cell>
          <cell r="C130" t="str">
            <v>CO2_T</v>
          </cell>
          <cell r="H130">
            <v>1.8732132048895109E-2</v>
          </cell>
          <cell r="I130">
            <v>2.0508931637594802E-3</v>
          </cell>
        </row>
        <row r="131">
          <cell r="A131" t="str">
            <v>TFLGV-ICEDSL</v>
          </cell>
          <cell r="B131" t="str">
            <v>VAR_fout</v>
          </cell>
          <cell r="C131" t="str">
            <v>TFLGV</v>
          </cell>
          <cell r="H131">
            <v>8.7428843675892701E-5</v>
          </cell>
          <cell r="I131">
            <v>9.5721734900358657E-6</v>
          </cell>
        </row>
        <row r="132">
          <cell r="A132" t="str">
            <v>TFLGV-ICEDSL</v>
          </cell>
          <cell r="B132" t="str">
            <v>VAR_fin</v>
          </cell>
          <cell r="C132" t="str">
            <v>TDSL</v>
          </cell>
          <cell r="H132">
            <v>2.5555432536009652E-4</v>
          </cell>
          <cell r="I132">
            <v>2.7979442888942393E-5</v>
          </cell>
        </row>
        <row r="133">
          <cell r="A133" t="str">
            <v>TFLGV-ICEDSL</v>
          </cell>
          <cell r="B133" t="str">
            <v>VAR_ncap</v>
          </cell>
          <cell r="C133" t="str">
            <v>-</v>
          </cell>
        </row>
        <row r="134">
          <cell r="A134" t="str">
            <v>TFLGV-ICEDSL</v>
          </cell>
          <cell r="B134" t="str">
            <v>VAR_cap</v>
          </cell>
          <cell r="C134" t="str">
            <v>-</v>
          </cell>
          <cell r="H134">
            <v>7.7771459536966793E-6</v>
          </cell>
          <cell r="I134">
            <v>8.0474660413472998E-7</v>
          </cell>
        </row>
        <row r="135">
          <cell r="A135" t="str">
            <v>T_C-ICE-NGA-S3</v>
          </cell>
          <cell r="B135" t="str">
            <v>VAR_fout</v>
          </cell>
          <cell r="C135" t="str">
            <v>CO2_T</v>
          </cell>
          <cell r="H135">
            <v>0.1927556565513866</v>
          </cell>
          <cell r="I135">
            <v>2.7334472983666709E-2</v>
          </cell>
        </row>
        <row r="136">
          <cell r="A136" t="str">
            <v>T_C-ICE-NGA-S3</v>
          </cell>
          <cell r="B136" t="str">
            <v>VAR_fout</v>
          </cell>
          <cell r="C136" t="str">
            <v>TPCAR</v>
          </cell>
          <cell r="H136">
            <v>1.6941964968427432E-3</v>
          </cell>
          <cell r="I136">
            <v>2.3668301594818847E-4</v>
          </cell>
        </row>
        <row r="137">
          <cell r="A137" t="str">
            <v>T_C-ICE-NGA-S3</v>
          </cell>
          <cell r="B137" t="str">
            <v>VAR_fin</v>
          </cell>
          <cell r="C137" t="str">
            <v>TNGA</v>
          </cell>
          <cell r="H137">
            <v>3.4176534849536598E-3</v>
          </cell>
          <cell r="I137">
            <v>4.8465377630614804E-4</v>
          </cell>
        </row>
        <row r="138">
          <cell r="A138" t="str">
            <v>T_C-ICE-NGA-S3</v>
          </cell>
          <cell r="B138" t="str">
            <v>VAR_ncap</v>
          </cell>
          <cell r="C138" t="str">
            <v>-</v>
          </cell>
        </row>
        <row r="139">
          <cell r="A139" t="str">
            <v>T_C-ICE-NGA-S3</v>
          </cell>
          <cell r="B139" t="str">
            <v>VAR_cap</v>
          </cell>
          <cell r="C139" t="str">
            <v>-</v>
          </cell>
          <cell r="H139">
            <v>1.1754968999820162E-4</v>
          </cell>
          <cell r="I139">
            <v>1.6820615874266599E-5</v>
          </cell>
        </row>
        <row r="140">
          <cell r="A140" t="str">
            <v>T_C-ICE-NGA-S4</v>
          </cell>
          <cell r="B140" t="str">
            <v>VAR_fout</v>
          </cell>
          <cell r="C140" t="str">
            <v>CO2_T</v>
          </cell>
          <cell r="H140">
            <v>0.74816350149306532</v>
          </cell>
          <cell r="I140">
            <v>0.14854683425200685</v>
          </cell>
        </row>
        <row r="141">
          <cell r="A141" t="str">
            <v>T_C-ICE-NGA-S4</v>
          </cell>
          <cell r="B141" t="str">
            <v>VAR_fout</v>
          </cell>
          <cell r="C141" t="str">
            <v>TPCAR</v>
          </cell>
          <cell r="H141">
            <v>7.2283993343064479E-3</v>
          </cell>
          <cell r="I141">
            <v>1.1424080299791213E-3</v>
          </cell>
        </row>
        <row r="142">
          <cell r="A142" t="str">
            <v>T_C-ICE-NGA-S4</v>
          </cell>
          <cell r="B142" t="str">
            <v>VAR_fin</v>
          </cell>
          <cell r="C142" t="str">
            <v>TNGA</v>
          </cell>
          <cell r="H142">
            <v>1.3265310310160741E-2</v>
          </cell>
          <cell r="I142">
            <v>2.633809117943392E-3</v>
          </cell>
        </row>
        <row r="143">
          <cell r="A143" t="str">
            <v>T_C-ICE-NGA-S4</v>
          </cell>
          <cell r="B143" t="str">
            <v>VAR_ncap</v>
          </cell>
          <cell r="C143" t="str">
            <v>-</v>
          </cell>
        </row>
        <row r="144">
          <cell r="A144" t="str">
            <v>T_C-ICE-NGA-S4</v>
          </cell>
          <cell r="B144" t="str">
            <v>VAR_cap</v>
          </cell>
          <cell r="C144" t="str">
            <v>-</v>
          </cell>
          <cell r="H144">
            <v>5.7336675316299309E-4</v>
          </cell>
          <cell r="I144">
            <v>1.17107191576994E-4</v>
          </cell>
        </row>
        <row r="145">
          <cell r="A145" t="str">
            <v>T_C-MHY-GSL-S1</v>
          </cell>
          <cell r="B145" t="str">
            <v>VAR_fout</v>
          </cell>
          <cell r="C145" t="str">
            <v>CO2_T</v>
          </cell>
          <cell r="H145">
            <v>8.4160664715036936E-3</v>
          </cell>
          <cell r="I145">
            <v>2.8054229586567288E-3</v>
          </cell>
        </row>
        <row r="146">
          <cell r="A146" t="str">
            <v>T_C-MHY-GSL-S1</v>
          </cell>
          <cell r="B146" t="str">
            <v>VAR_fout</v>
          </cell>
          <cell r="C146" t="str">
            <v>TPCAR</v>
          </cell>
          <cell r="H146">
            <v>6.6600621374423126E-5</v>
          </cell>
          <cell r="I146">
            <v>2.2916058316107855E-5</v>
          </cell>
        </row>
        <row r="147">
          <cell r="A147" t="str">
            <v>T_C-MHY-GSL-S1</v>
          </cell>
          <cell r="B147" t="str">
            <v>VAR_fin</v>
          </cell>
          <cell r="C147" t="str">
            <v>TGSL</v>
          </cell>
          <cell r="H147">
            <v>1.1403884107728588E-4</v>
          </cell>
          <cell r="I147">
            <v>3.8013861228410924E-5</v>
          </cell>
        </row>
        <row r="148">
          <cell r="A148" t="str">
            <v>T_C-MHY-GSL-S1</v>
          </cell>
          <cell r="B148" t="str">
            <v>VAR_ncap</v>
          </cell>
          <cell r="C148" t="str">
            <v>-</v>
          </cell>
        </row>
        <row r="149">
          <cell r="A149" t="str">
            <v>T_C-MHY-GSL-S1</v>
          </cell>
          <cell r="B149" t="str">
            <v>VAR_cap</v>
          </cell>
          <cell r="C149" t="str">
            <v>-</v>
          </cell>
          <cell r="H149">
            <v>9.7704655569745596E-6</v>
          </cell>
          <cell r="I149">
            <v>3.4355034670713701E-6</v>
          </cell>
        </row>
        <row r="150">
          <cell r="A150" t="str">
            <v>T_TRLY_ELC</v>
          </cell>
          <cell r="B150" t="str">
            <v>VAR_fout</v>
          </cell>
          <cell r="C150" t="str">
            <v>TPTRLY</v>
          </cell>
          <cell r="H150">
            <v>3.5430339576353206E-2</v>
          </cell>
          <cell r="I150">
            <v>3.6850168437031892E-2</v>
          </cell>
          <cell r="J150">
            <v>3.9116362409932708E-2</v>
          </cell>
        </row>
        <row r="151">
          <cell r="A151" t="str">
            <v>T_TRLY_ELC</v>
          </cell>
          <cell r="B151" t="str">
            <v>VAR_fin</v>
          </cell>
          <cell r="C151" t="str">
            <v>TELC</v>
          </cell>
          <cell r="H151">
            <v>0.52290182563255883</v>
          </cell>
          <cell r="I151">
            <v>0.54385649646586365</v>
          </cell>
          <cell r="J151">
            <v>0.57730232227042932</v>
          </cell>
        </row>
        <row r="152">
          <cell r="A152" t="str">
            <v>T_C-MHY-GSL-S2</v>
          </cell>
          <cell r="B152" t="str">
            <v>VAR_fout</v>
          </cell>
          <cell r="C152" t="str">
            <v>CO2_T</v>
          </cell>
          <cell r="H152">
            <v>7.4324601271347421E-3</v>
          </cell>
          <cell r="I152">
            <v>2.08812259617395E-3</v>
          </cell>
        </row>
        <row r="153">
          <cell r="A153" t="str">
            <v>T_C-MHY-GSL-S2</v>
          </cell>
          <cell r="B153" t="str">
            <v>VAR_fout</v>
          </cell>
          <cell r="C153" t="str">
            <v>TPCAR</v>
          </cell>
          <cell r="H153">
            <v>4.709670094243317E-5</v>
          </cell>
          <cell r="I153">
            <v>1.3753524790507857E-5</v>
          </cell>
        </row>
        <row r="154">
          <cell r="A154" t="str">
            <v>T_C-MHY-GSL-S2</v>
          </cell>
          <cell r="B154" t="str">
            <v>VAR_fin</v>
          </cell>
          <cell r="C154" t="str">
            <v>TGSL</v>
          </cell>
          <cell r="H154">
            <v>1.0071084183109396E-4</v>
          </cell>
          <cell r="I154">
            <v>2.8294344121598195E-5</v>
          </cell>
        </row>
        <row r="155">
          <cell r="A155" t="str">
            <v>T_C-MHY-GSL-S2</v>
          </cell>
          <cell r="B155" t="str">
            <v>VAR_ncap</v>
          </cell>
          <cell r="C155" t="str">
            <v>-</v>
          </cell>
        </row>
        <row r="156">
          <cell r="A156" t="str">
            <v>T_C-MHY-GSL-S2</v>
          </cell>
          <cell r="B156" t="str">
            <v>VAR_cap</v>
          </cell>
          <cell r="C156" t="str">
            <v>-</v>
          </cell>
          <cell r="H156">
            <v>4.3914551159438896E-6</v>
          </cell>
          <cell r="I156">
            <v>1.3431759774781199E-6</v>
          </cell>
        </row>
        <row r="157">
          <cell r="A157" t="str">
            <v>T_C-MHY-DSL-S1</v>
          </cell>
          <cell r="B157" t="str">
            <v>VAR_fout</v>
          </cell>
          <cell r="C157" t="str">
            <v>CO2_T</v>
          </cell>
          <cell r="H157">
            <v>6.1056864065463044E-3</v>
          </cell>
          <cell r="I157">
            <v>1.9663614399027651E-3</v>
          </cell>
        </row>
        <row r="158">
          <cell r="A158" t="str">
            <v>T_C-MHY-DSL-S1</v>
          </cell>
          <cell r="B158" t="str">
            <v>VAR_fout</v>
          </cell>
          <cell r="C158" t="str">
            <v>TPCAR</v>
          </cell>
          <cell r="H158">
            <v>5.1622227031293099E-5</v>
          </cell>
          <cell r="I158">
            <v>1.7112972609997659E-5</v>
          </cell>
        </row>
        <row r="159">
          <cell r="A159" t="str">
            <v>T_C-MHY-DSL-S1</v>
          </cell>
          <cell r="B159" t="str">
            <v>VAR_fin</v>
          </cell>
          <cell r="C159" t="str">
            <v>TDSL</v>
          </cell>
          <cell r="H159">
            <v>8.3297222463114606E-5</v>
          </cell>
          <cell r="I159">
            <v>2.6826213368386944E-5</v>
          </cell>
        </row>
        <row r="160">
          <cell r="A160" t="str">
            <v>T_C-MHY-DSL-S1</v>
          </cell>
          <cell r="B160" t="str">
            <v>VAR_ncap</v>
          </cell>
          <cell r="C160" t="str">
            <v>-</v>
          </cell>
        </row>
        <row r="161">
          <cell r="A161" t="str">
            <v>T_C-MHY-DSL-S1</v>
          </cell>
          <cell r="B161" t="str">
            <v>VAR_cap</v>
          </cell>
          <cell r="C161" t="str">
            <v>-</v>
          </cell>
          <cell r="H161">
            <v>7.5260369305901096E-6</v>
          </cell>
          <cell r="I161">
            <v>2.59256853512694E-6</v>
          </cell>
        </row>
        <row r="162">
          <cell r="A162" t="str">
            <v>T_C-MHY-GSL-S3</v>
          </cell>
          <cell r="B162" t="str">
            <v>VAR_fout</v>
          </cell>
          <cell r="C162" t="str">
            <v>CO2_T</v>
          </cell>
          <cell r="H162">
            <v>7.333146122976383E-3</v>
          </cell>
          <cell r="I162">
            <v>1.7785281974816349E-3</v>
          </cell>
        </row>
        <row r="163">
          <cell r="A163" t="str">
            <v>T_C-MHY-GSL-S3</v>
          </cell>
          <cell r="B163" t="str">
            <v>VAR_fout</v>
          </cell>
          <cell r="C163" t="str">
            <v>TPCAR</v>
          </cell>
          <cell r="H163">
            <v>4.2836568420105013E-5</v>
          </cell>
          <cell r="I163">
            <v>1.0867914821085948E-5</v>
          </cell>
        </row>
        <row r="164">
          <cell r="A164" t="str">
            <v>T_C-MHY-GSL-S3</v>
          </cell>
          <cell r="B164" t="str">
            <v>VAR_fin</v>
          </cell>
          <cell r="C164" t="str">
            <v>TGSL</v>
          </cell>
          <cell r="H164">
            <v>9.9365123617566143E-5</v>
          </cell>
          <cell r="I164">
            <v>2.4099298068856842E-5</v>
          </cell>
        </row>
        <row r="165">
          <cell r="A165" t="str">
            <v>T_C-MHY-GSL-S3</v>
          </cell>
          <cell r="B165" t="str">
            <v>VAR_ncap</v>
          </cell>
          <cell r="C165" t="str">
            <v>-</v>
          </cell>
        </row>
        <row r="166">
          <cell r="A166" t="str">
            <v>T_C-MHY-GSL-S3</v>
          </cell>
          <cell r="B166" t="str">
            <v>VAR_cap</v>
          </cell>
          <cell r="C166" t="str">
            <v>-</v>
          </cell>
          <cell r="H166">
            <v>3.4474293683674802E-6</v>
          </cell>
          <cell r="I166">
            <v>9.4927737062261499E-7</v>
          </cell>
        </row>
        <row r="167">
          <cell r="A167" t="str">
            <v>T_C-MHY-DSL-S2</v>
          </cell>
          <cell r="B167" t="str">
            <v>VAR_fout</v>
          </cell>
          <cell r="C167" t="str">
            <v>CO2_T</v>
          </cell>
          <cell r="H167">
            <v>5.7962372227760364E-3</v>
          </cell>
          <cell r="I167">
            <v>1.6342278611827859E-3</v>
          </cell>
        </row>
        <row r="168">
          <cell r="A168" t="str">
            <v>T_C-MHY-DSL-S2</v>
          </cell>
          <cell r="B168" t="str">
            <v>VAR_fout</v>
          </cell>
          <cell r="C168" t="str">
            <v>TPCAR</v>
          </cell>
          <cell r="H168">
            <v>3.9380832768263594E-5</v>
          </cell>
          <cell r="I168">
            <v>1.1485165589917494E-5</v>
          </cell>
        </row>
        <row r="169">
          <cell r="A169" t="str">
            <v>T_C-MHY-DSL-S2</v>
          </cell>
          <cell r="B169" t="str">
            <v>VAR_fin</v>
          </cell>
          <cell r="C169" t="str">
            <v>TDSL</v>
          </cell>
          <cell r="H169">
            <v>7.9075541920546223E-5</v>
          </cell>
          <cell r="I169">
            <v>2.2295059497718807E-5</v>
          </cell>
        </row>
        <row r="170">
          <cell r="A170" t="str">
            <v>T_C-MHY-DSL-S2</v>
          </cell>
          <cell r="B170" t="str">
            <v>VAR_ncap</v>
          </cell>
          <cell r="C170" t="str">
            <v>-</v>
          </cell>
        </row>
        <row r="171">
          <cell r="A171" t="str">
            <v>T_C-MHY-DSL-S2</v>
          </cell>
          <cell r="B171" t="str">
            <v>VAR_cap</v>
          </cell>
          <cell r="C171" t="str">
            <v>-</v>
          </cell>
          <cell r="H171">
            <v>3.6054204448556399E-6</v>
          </cell>
          <cell r="I171">
            <v>1.1122148510729E-6</v>
          </cell>
        </row>
        <row r="172">
          <cell r="A172" t="str">
            <v>T_C-MHY-GSL-S4</v>
          </cell>
          <cell r="B172" t="str">
            <v>VAR_fout</v>
          </cell>
          <cell r="C172" t="str">
            <v>CO2_T</v>
          </cell>
          <cell r="H172">
            <v>9.7442746391215203E-3</v>
          </cell>
          <cell r="I172">
            <v>2.7396769740701261E-3</v>
          </cell>
        </row>
        <row r="173">
          <cell r="A173" t="str">
            <v>T_C-MHY-GSL-S4</v>
          </cell>
          <cell r="B173" t="str">
            <v>VAR_fout</v>
          </cell>
          <cell r="C173" t="str">
            <v>TPCAR</v>
          </cell>
          <cell r="H173">
            <v>5.7934221133631986E-5</v>
          </cell>
          <cell r="I173">
            <v>1.69161302023272E-5</v>
          </cell>
        </row>
        <row r="174">
          <cell r="A174" t="str">
            <v>T_C-MHY-GSL-S4</v>
          </cell>
          <cell r="B174" t="str">
            <v>VAR_fin</v>
          </cell>
          <cell r="C174" t="str">
            <v>TGSL</v>
          </cell>
          <cell r="H174">
            <v>1.3203624172251381E-4</v>
          </cell>
          <cell r="I174">
            <v>3.7122994228592495E-5</v>
          </cell>
        </row>
        <row r="175">
          <cell r="A175" t="str">
            <v>T_C-MHY-GSL-S4</v>
          </cell>
          <cell r="B175" t="str">
            <v>VAR_ncap</v>
          </cell>
          <cell r="C175" t="str">
            <v>-</v>
          </cell>
        </row>
        <row r="176">
          <cell r="A176" t="str">
            <v>T_C-MHY-GSL-S4</v>
          </cell>
          <cell r="B176" t="str">
            <v>VAR_cap</v>
          </cell>
          <cell r="C176" t="str">
            <v>-</v>
          </cell>
          <cell r="H176">
            <v>5.5917336573540002E-6</v>
          </cell>
          <cell r="I176">
            <v>1.68703841693921E-6</v>
          </cell>
        </row>
        <row r="177">
          <cell r="A177" t="str">
            <v>T_C-MHY-DSL-S3</v>
          </cell>
          <cell r="B177" t="str">
            <v>VAR_fout</v>
          </cell>
          <cell r="C177" t="str">
            <v>CO2_T</v>
          </cell>
          <cell r="H177">
            <v>5.5305100453847816E-3</v>
          </cell>
          <cell r="I177">
            <v>1.367698049397401E-3</v>
          </cell>
        </row>
        <row r="178">
          <cell r="A178" t="str">
            <v>T_C-MHY-DSL-S3</v>
          </cell>
          <cell r="B178" t="str">
            <v>VAR_fout</v>
          </cell>
          <cell r="C178" t="str">
            <v>TPCAR</v>
          </cell>
          <cell r="H178">
            <v>3.4720171824955305E-5</v>
          </cell>
          <cell r="I178">
            <v>8.9260168584196359E-6</v>
          </cell>
        </row>
        <row r="179">
          <cell r="A179" t="str">
            <v>T_C-MHY-DSL-S3</v>
          </cell>
          <cell r="B179" t="str">
            <v>VAR_fin</v>
          </cell>
          <cell r="C179" t="str">
            <v>TDSL</v>
          </cell>
          <cell r="H179">
            <v>7.5450341683284942E-5</v>
          </cell>
          <cell r="I179">
            <v>1.8658909268723018E-5</v>
          </cell>
        </row>
        <row r="180">
          <cell r="A180" t="str">
            <v>T_C-MHY-DSL-S3</v>
          </cell>
          <cell r="B180" t="str">
            <v>VAR_ncap</v>
          </cell>
          <cell r="C180" t="str">
            <v>-</v>
          </cell>
        </row>
        <row r="181">
          <cell r="A181" t="str">
            <v>T_C-MHY-DSL-S3</v>
          </cell>
          <cell r="B181" t="str">
            <v>VAR_cap</v>
          </cell>
          <cell r="C181" t="str">
            <v>-</v>
          </cell>
          <cell r="H181">
            <v>2.7884888569148302E-6</v>
          </cell>
          <cell r="I181">
            <v>7.8438717825559095E-7</v>
          </cell>
        </row>
        <row r="182">
          <cell r="A182" t="str">
            <v>T_B_c-HYBDSL-S1</v>
          </cell>
          <cell r="B182" t="str">
            <v>VAR_fout</v>
          </cell>
          <cell r="C182" t="str">
            <v>CO2_T</v>
          </cell>
        </row>
        <row r="183">
          <cell r="A183" t="str">
            <v>T_B_c-HYBDSL-S1</v>
          </cell>
          <cell r="B183" t="str">
            <v>VAR_fout</v>
          </cell>
          <cell r="C183" t="str">
            <v>TPBSc</v>
          </cell>
        </row>
        <row r="184">
          <cell r="A184" t="str">
            <v>T_B_c-HYBDSL-S1</v>
          </cell>
          <cell r="B184" t="str">
            <v>VAR_fin</v>
          </cell>
          <cell r="C184" t="str">
            <v>TDSL</v>
          </cell>
        </row>
        <row r="185">
          <cell r="A185" t="str">
            <v>T_B_c-HYBDSL-S1</v>
          </cell>
          <cell r="B185" t="str">
            <v>VAR_ncap</v>
          </cell>
          <cell r="C185" t="str">
            <v>-</v>
          </cell>
        </row>
        <row r="186">
          <cell r="A186" t="str">
            <v>T_B_c-HYBDSL-S1</v>
          </cell>
          <cell r="B186" t="str">
            <v>VAR_cap</v>
          </cell>
          <cell r="C186" t="str">
            <v>-</v>
          </cell>
          <cell r="H186">
            <v>1.2827746660100153E-10</v>
          </cell>
        </row>
        <row r="187">
          <cell r="A187" t="str">
            <v>T_C-MHY-DSL-S4</v>
          </cell>
          <cell r="B187" t="str">
            <v>VAR_fout</v>
          </cell>
          <cell r="C187" t="str">
            <v>CO2_T</v>
          </cell>
          <cell r="H187">
            <v>3.7387661356149326E-3</v>
          </cell>
          <cell r="I187">
            <v>9.6935818627632501E-4</v>
          </cell>
        </row>
        <row r="188">
          <cell r="A188" t="str">
            <v>T_C-MHY-DSL-S4</v>
          </cell>
          <cell r="B188" t="str">
            <v>VAR_fout</v>
          </cell>
          <cell r="C188" t="str">
            <v>TPCAR</v>
          </cell>
          <cell r="H188">
            <v>2.2342784688778914E-5</v>
          </cell>
          <cell r="I188">
            <v>6.0095766498980179E-6</v>
          </cell>
        </row>
        <row r="189">
          <cell r="A189" t="str">
            <v>T_C-MHY-DSL-S4</v>
          </cell>
          <cell r="B189" t="str">
            <v>VAR_fin</v>
          </cell>
          <cell r="C189" t="str">
            <v>TDSL</v>
          </cell>
          <cell r="H189">
            <v>5.1006359285333383E-5</v>
          </cell>
          <cell r="I189">
            <v>1.3224531872801153E-5</v>
          </cell>
        </row>
        <row r="190">
          <cell r="A190" t="str">
            <v>T_C-MHY-DSL-S4</v>
          </cell>
          <cell r="B190" t="str">
            <v>VAR_ncap</v>
          </cell>
          <cell r="C190" t="str">
            <v>-</v>
          </cell>
        </row>
        <row r="191">
          <cell r="A191" t="str">
            <v>T_C-MHY-DSL-S4</v>
          </cell>
          <cell r="B191" t="str">
            <v>VAR_cap</v>
          </cell>
          <cell r="C191" t="str">
            <v>-</v>
          </cell>
          <cell r="H191">
            <v>2.16343312158487E-6</v>
          </cell>
          <cell r="I191">
            <v>6.3025375235134797E-7</v>
          </cell>
        </row>
        <row r="192">
          <cell r="A192" t="str">
            <v>T_B_c-HYBDSL-S2</v>
          </cell>
          <cell r="B192" t="str">
            <v>VAR_fout</v>
          </cell>
          <cell r="C192" t="str">
            <v>CO2_T</v>
          </cell>
        </row>
        <row r="193">
          <cell r="A193" t="str">
            <v>T_B_c-HYBDSL-S2</v>
          </cell>
          <cell r="B193" t="str">
            <v>VAR_fout</v>
          </cell>
          <cell r="C193" t="str">
            <v>TPBSc</v>
          </cell>
        </row>
        <row r="194">
          <cell r="A194" t="str">
            <v>T_B_c-HYBDSL-S2</v>
          </cell>
          <cell r="B194" t="str">
            <v>VAR_fin</v>
          </cell>
          <cell r="C194" t="str">
            <v>TDSL</v>
          </cell>
        </row>
        <row r="195">
          <cell r="A195" t="str">
            <v>T_B_c-HYBDSL-S2</v>
          </cell>
          <cell r="B195" t="str">
            <v>VAR_ncap</v>
          </cell>
          <cell r="C195" t="str">
            <v>-</v>
          </cell>
        </row>
        <row r="196">
          <cell r="A196" t="str">
            <v>T_B_c-HYBDSL-S2</v>
          </cell>
          <cell r="B196" t="str">
            <v>VAR_cap</v>
          </cell>
          <cell r="C196" t="str">
            <v>-</v>
          </cell>
          <cell r="H196">
            <v>9.7810462056900479E-11</v>
          </cell>
        </row>
        <row r="197">
          <cell r="A197" t="str">
            <v>T_C-BATELCEXT</v>
          </cell>
          <cell r="B197" t="str">
            <v>VAR_fout</v>
          </cell>
          <cell r="C197" t="str">
            <v>TPCAR</v>
          </cell>
        </row>
        <row r="198">
          <cell r="A198" t="str">
            <v>T_C-BATELCEXT</v>
          </cell>
          <cell r="B198" t="str">
            <v>VAR_fin</v>
          </cell>
          <cell r="C198" t="str">
            <v>T-ELC-car</v>
          </cell>
        </row>
        <row r="199">
          <cell r="A199" t="str">
            <v>T_C-BATELCEXT</v>
          </cell>
          <cell r="B199" t="str">
            <v>VAR_cap</v>
          </cell>
          <cell r="C199" t="str">
            <v>-</v>
          </cell>
        </row>
        <row r="200">
          <cell r="A200" t="str">
            <v>D-TDSL</v>
          </cell>
          <cell r="B200" t="str">
            <v>VAR_fout</v>
          </cell>
          <cell r="C200" t="str">
            <v>CO2</v>
          </cell>
          <cell r="H200">
            <v>2977.5373476829</v>
          </cell>
          <cell r="I200">
            <v>1593.5907262263299</v>
          </cell>
          <cell r="J200">
            <v>4.7538991339454597</v>
          </cell>
        </row>
        <row r="201">
          <cell r="A201" t="str">
            <v>D-TDSL</v>
          </cell>
          <cell r="B201" t="str">
            <v>VAR_fout</v>
          </cell>
          <cell r="C201" t="str">
            <v>TDSL</v>
          </cell>
          <cell r="H201">
            <v>40.024272128027789</v>
          </cell>
          <cell r="I201">
            <v>21.421161664628343</v>
          </cell>
          <cell r="J201">
            <v>6.3902255585239612E-2</v>
          </cell>
        </row>
        <row r="202">
          <cell r="A202" t="str">
            <v>D-TDSL</v>
          </cell>
          <cell r="B202" t="str">
            <v>VAR_fin</v>
          </cell>
          <cell r="C202" t="str">
            <v>DSL</v>
          </cell>
          <cell r="H202">
            <v>40.621246216683431</v>
          </cell>
          <cell r="I202">
            <v>21.740664750700223</v>
          </cell>
          <cell r="J202">
            <v>6.4855376997891692E-2</v>
          </cell>
        </row>
        <row r="203">
          <cell r="A203" t="str">
            <v>T_B_c-HYBDSL-S3</v>
          </cell>
          <cell r="B203" t="str">
            <v>VAR_fout</v>
          </cell>
          <cell r="C203" t="str">
            <v>CO2_T</v>
          </cell>
        </row>
        <row r="204">
          <cell r="A204" t="str">
            <v>T_B_c-HYBDSL-S3</v>
          </cell>
          <cell r="B204" t="str">
            <v>VAR_fout</v>
          </cell>
          <cell r="C204" t="str">
            <v>TPBSc</v>
          </cell>
        </row>
        <row r="205">
          <cell r="A205" t="str">
            <v>T_B_c-HYBDSL-S3</v>
          </cell>
          <cell r="B205" t="str">
            <v>VAR_fin</v>
          </cell>
          <cell r="C205" t="str">
            <v>TDSL</v>
          </cell>
        </row>
        <row r="206">
          <cell r="A206" t="str">
            <v>T_B_c-HYBDSL-S3</v>
          </cell>
          <cell r="B206" t="str">
            <v>VAR_ncap</v>
          </cell>
          <cell r="C206" t="str">
            <v>-</v>
          </cell>
        </row>
        <row r="207">
          <cell r="A207" t="str">
            <v>T_B_c-HYBDSL-S3</v>
          </cell>
          <cell r="B207" t="str">
            <v>VAR_cap</v>
          </cell>
          <cell r="C207" t="str">
            <v>-</v>
          </cell>
        </row>
        <row r="208">
          <cell r="A208" t="str">
            <v>T-Bat-Car-STG_S1</v>
          </cell>
          <cell r="B208" t="str">
            <v>VAR_fout</v>
          </cell>
          <cell r="C208" t="str">
            <v>T-ELC-car-BatSTGAUXout_S1</v>
          </cell>
          <cell r="H208">
            <v>1.2055275776519119</v>
          </cell>
          <cell r="I208">
            <v>1.7411968474723274</v>
          </cell>
          <cell r="J208">
            <v>1.9145505354078609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T-ELC-car-BatSTGOut_S1</v>
          </cell>
          <cell r="H209">
            <v>1.2055275776519117</v>
          </cell>
          <cell r="I209">
            <v>1.7411968474723272</v>
          </cell>
          <cell r="J209">
            <v>1.9145505354078605</v>
          </cell>
        </row>
        <row r="210">
          <cell r="A210" t="str">
            <v>T-Bat-Car-STG_S1</v>
          </cell>
          <cell r="B210" t="str">
            <v>VAR_fin</v>
          </cell>
          <cell r="C210" t="str">
            <v>T-ELC-car-BatSTGAUXin_S1</v>
          </cell>
          <cell r="H210">
            <v>1.2056486220360165</v>
          </cell>
          <cell r="I210">
            <v>1.7413713721816404</v>
          </cell>
          <cell r="J210">
            <v>1.914742337350527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T-ELC-car-BatSTGin_S1</v>
          </cell>
          <cell r="H211">
            <v>1.2056486220360165</v>
          </cell>
          <cell r="I211">
            <v>1.7413713721816404</v>
          </cell>
          <cell r="J211">
            <v>1.914742337350527</v>
          </cell>
        </row>
        <row r="212">
          <cell r="A212" t="str">
            <v>T-Bat-Car-STG_S1</v>
          </cell>
          <cell r="B212" t="str">
            <v>VAR_ncap</v>
          </cell>
          <cell r="C212" t="str">
            <v>-</v>
          </cell>
          <cell r="H212">
            <v>16.214074672114702</v>
          </cell>
          <cell r="I212">
            <v>11.9428238545858</v>
          </cell>
          <cell r="J212">
            <v>23.515582002063301</v>
          </cell>
        </row>
        <row r="213">
          <cell r="A213" t="str">
            <v>T-Bat-Car-STG_S1</v>
          </cell>
          <cell r="B213" t="str">
            <v>VAR_cap</v>
          </cell>
          <cell r="C213" t="str">
            <v>-</v>
          </cell>
          <cell r="H213">
            <v>24.580782432561307</v>
          </cell>
          <cell r="I213">
            <v>29.558875970131446</v>
          </cell>
          <cell r="J213">
            <v>30.130094851532149</v>
          </cell>
        </row>
        <row r="214">
          <cell r="A214" t="str">
            <v>TFHGV-ICEDSLExt</v>
          </cell>
          <cell r="B214" t="str">
            <v>VAR_fout</v>
          </cell>
          <cell r="C214" t="str">
            <v>CO2_T</v>
          </cell>
        </row>
        <row r="215">
          <cell r="A215" t="str">
            <v>TFHGV-ICEDSLExt</v>
          </cell>
          <cell r="B215" t="str">
            <v>VAR_fout</v>
          </cell>
          <cell r="C215" t="str">
            <v>TFHGV</v>
          </cell>
        </row>
        <row r="216">
          <cell r="A216" t="str">
            <v>TFHGV-ICEDSLExt</v>
          </cell>
          <cell r="B216" t="str">
            <v>VAR_fin</v>
          </cell>
          <cell r="C216" t="str">
            <v>TDSL</v>
          </cell>
        </row>
        <row r="217">
          <cell r="A217" t="str">
            <v>TFHGV-ICEDSLExt</v>
          </cell>
          <cell r="B217" t="str">
            <v>VAR_cap</v>
          </cell>
          <cell r="C217" t="str">
            <v>-</v>
          </cell>
        </row>
        <row r="218">
          <cell r="A218" t="str">
            <v>TPSHPGSLEXT</v>
          </cell>
          <cell r="B218" t="str">
            <v>VAR_fout</v>
          </cell>
          <cell r="C218" t="str">
            <v>TPSHP</v>
          </cell>
          <cell r="H218">
            <v>7.0977350594847999E-3</v>
          </cell>
          <cell r="I218">
            <v>2.4857558474545502E-3</v>
          </cell>
        </row>
        <row r="219">
          <cell r="A219" t="str">
            <v>TPSHPGSLEXT</v>
          </cell>
          <cell r="B219" t="str">
            <v>VAR_fout</v>
          </cell>
          <cell r="C219" t="str">
            <v>CO2_T</v>
          </cell>
          <cell r="H219">
            <v>0.57789690770354096</v>
          </cell>
          <cell r="I219">
            <v>0.202390002657306</v>
          </cell>
        </row>
        <row r="220">
          <cell r="A220" t="str">
            <v>TPSHPGSLEXT</v>
          </cell>
          <cell r="B220" t="str">
            <v>VAR_fin</v>
          </cell>
          <cell r="C220" t="str">
            <v>TGSL</v>
          </cell>
          <cell r="H220">
            <v>7.8305814051970301E-3</v>
          </cell>
          <cell r="I220">
            <v>2.7424119601261064E-3</v>
          </cell>
        </row>
        <row r="221">
          <cell r="A221" t="str">
            <v>TPSHPGSLEXT</v>
          </cell>
          <cell r="B221" t="str">
            <v>VAR_ncap</v>
          </cell>
          <cell r="C221" t="str">
            <v>-</v>
          </cell>
          <cell r="H221">
            <v>9.7573713067026399E-7</v>
          </cell>
          <cell r="I221">
            <v>6.7141788824434701E-7</v>
          </cell>
          <cell r="J221">
            <v>1.06820045500677E-7</v>
          </cell>
        </row>
        <row r="222">
          <cell r="A222" t="str">
            <v>TPSHPGSLEXT</v>
          </cell>
          <cell r="B222" t="str">
            <v>VAR_cap</v>
          </cell>
          <cell r="C222" t="str">
            <v>-</v>
          </cell>
          <cell r="H222">
            <v>7.0974721849617062E-3</v>
          </cell>
          <cell r="I222">
            <v>2.4846699063274524E-3</v>
          </cell>
          <cell r="J222">
            <v>3.9572242922423992E-7</v>
          </cell>
        </row>
        <row r="223">
          <cell r="A223" t="str">
            <v>T-Bat-Car-STG_S2</v>
          </cell>
          <cell r="B223" t="str">
            <v>VAR_fout</v>
          </cell>
          <cell r="C223" t="str">
            <v>T-ELC-car-BatSTGAUXout_S2</v>
          </cell>
          <cell r="H223">
            <v>12.03604984938481</v>
          </cell>
          <cell r="I223">
            <v>13.331926069857216</v>
          </cell>
          <cell r="J223">
            <v>12.387772452484418</v>
          </cell>
        </row>
        <row r="224">
          <cell r="A224" t="str">
            <v>T-Bat-Car-STG_S2</v>
          </cell>
          <cell r="B224" t="str">
            <v>VAR_fout</v>
          </cell>
          <cell r="C224" t="str">
            <v>T-ELC-car-BatSTGOut_S2</v>
          </cell>
          <cell r="H224">
            <v>12.03604984938481</v>
          </cell>
          <cell r="I224">
            <v>13.331926069857213</v>
          </cell>
          <cell r="J224">
            <v>12.387772452484416</v>
          </cell>
        </row>
        <row r="225">
          <cell r="A225" t="str">
            <v>T-Bat-Car-STG_S2</v>
          </cell>
          <cell r="B225" t="str">
            <v>VAR_fin</v>
          </cell>
          <cell r="C225" t="str">
            <v>T-ELC-car-BatSTGAUXin_S2</v>
          </cell>
          <cell r="H225">
            <v>12.037254045783042</v>
          </cell>
          <cell r="I225">
            <v>13.333259778940064</v>
          </cell>
          <cell r="J225">
            <v>12.38901164391838</v>
          </cell>
        </row>
        <row r="226">
          <cell r="A226" t="str">
            <v>T-Bat-Car-STG_S2</v>
          </cell>
          <cell r="B226" t="str">
            <v>VAR_fin</v>
          </cell>
          <cell r="C226" t="str">
            <v>T-ELC-car-BatSTGin_S2</v>
          </cell>
          <cell r="H226">
            <v>12.037254045783042</v>
          </cell>
          <cell r="I226">
            <v>13.333259778940064</v>
          </cell>
          <cell r="J226">
            <v>12.38901164391838</v>
          </cell>
        </row>
        <row r="227">
          <cell r="A227" t="str">
            <v>T-Bat-Car-STG_S2</v>
          </cell>
          <cell r="B227" t="str">
            <v>VAR_ncap</v>
          </cell>
          <cell r="C227" t="str">
            <v>-</v>
          </cell>
          <cell r="H227">
            <v>160.49366120818999</v>
          </cell>
          <cell r="I227">
            <v>122.974207978023</v>
          </cell>
          <cell r="J227">
            <v>201.66753005500701</v>
          </cell>
        </row>
        <row r="228">
          <cell r="A228" t="str">
            <v>T-Bat-Car-STG_S2</v>
          </cell>
          <cell r="B228" t="str">
            <v>VAR_cap</v>
          </cell>
          <cell r="C228" t="str">
            <v>-</v>
          </cell>
          <cell r="H228">
            <v>219.0818892211029</v>
          </cell>
          <cell r="I228">
            <v>224.80395026881732</v>
          </cell>
          <cell r="J228">
            <v>229.07864860665632</v>
          </cell>
        </row>
        <row r="229">
          <cell r="A229" t="str">
            <v>T_TW-ICEGSL-S1</v>
          </cell>
          <cell r="B229" t="str">
            <v>VAR_fout</v>
          </cell>
          <cell r="C229" t="str">
            <v>CO2_T</v>
          </cell>
          <cell r="H229">
            <v>69.296492154367783</v>
          </cell>
          <cell r="I229">
            <v>52.511765436382476</v>
          </cell>
          <cell r="J229">
            <v>11.238411366348815</v>
          </cell>
        </row>
        <row r="230">
          <cell r="A230" t="str">
            <v>T_TW-ICEGSL-S1</v>
          </cell>
          <cell r="B230" t="str">
            <v>VAR_fout</v>
          </cell>
          <cell r="C230" t="str">
            <v>TPTWL</v>
          </cell>
          <cell r="H230">
            <v>1.9013677626302858</v>
          </cell>
          <cell r="I230">
            <v>1.4632400291072694</v>
          </cell>
          <cell r="J230">
            <v>0.31508289457684546</v>
          </cell>
        </row>
        <row r="231">
          <cell r="A231" t="str">
            <v>T_TW-ICEGSL-S1</v>
          </cell>
          <cell r="B231" t="str">
            <v>VAR_fin</v>
          </cell>
          <cell r="C231" t="str">
            <v>TGSL</v>
          </cell>
          <cell r="H231">
            <v>0.93897685846026879</v>
          </cell>
          <cell r="I231">
            <v>0.71154153707835266</v>
          </cell>
          <cell r="J231">
            <v>0.15228199683399499</v>
          </cell>
        </row>
        <row r="232">
          <cell r="A232" t="str">
            <v>T_TW-ICEGSL-S1</v>
          </cell>
          <cell r="B232" t="str">
            <v>VAR_ncap</v>
          </cell>
          <cell r="C232" t="str">
            <v>-</v>
          </cell>
          <cell r="H232">
            <v>0.42474269874110498</v>
          </cell>
          <cell r="I232">
            <v>0.15417308763889001</v>
          </cell>
          <cell r="J232">
            <v>1.46003774700181E-5</v>
          </cell>
        </row>
        <row r="233">
          <cell r="A233" t="str">
            <v>T_TW-ICEGSL-S1</v>
          </cell>
          <cell r="B233" t="str">
            <v>VAR_cap</v>
          </cell>
          <cell r="C233" t="str">
            <v>-</v>
          </cell>
          <cell r="H233">
            <v>0.72118394220902449</v>
          </cell>
          <cell r="I233">
            <v>0.62091161694696972</v>
          </cell>
          <cell r="J233">
            <v>0.15187071199314631</v>
          </cell>
        </row>
        <row r="234">
          <cell r="A234" t="str">
            <v>TPSHPDSLEXT</v>
          </cell>
          <cell r="B234" t="str">
            <v>VAR_fout</v>
          </cell>
          <cell r="C234" t="str">
            <v>TPSHP</v>
          </cell>
          <cell r="H234">
            <v>15.9741818268106</v>
          </cell>
          <cell r="I234">
            <v>7.6086825502656499</v>
          </cell>
          <cell r="J234">
            <v>2.01893565719012</v>
          </cell>
        </row>
        <row r="235">
          <cell r="A235" t="str">
            <v>TPSHPDSLEXT</v>
          </cell>
          <cell r="B235" t="str">
            <v>VAR_fout</v>
          </cell>
          <cell r="C235" t="str">
            <v>CO2_T</v>
          </cell>
          <cell r="H235">
            <v>1184.80555757358</v>
          </cell>
          <cell r="I235">
            <v>564.33621885019897</v>
          </cell>
          <cell r="J235">
            <v>149.74451981056001</v>
          </cell>
        </row>
        <row r="236">
          <cell r="A236" t="str">
            <v>TPSHPDSLEXT</v>
          </cell>
          <cell r="B236" t="str">
            <v>VAR_fin</v>
          </cell>
          <cell r="C236" t="str">
            <v>TDSL</v>
          </cell>
          <cell r="H236">
            <v>16.163786597183861</v>
          </cell>
          <cell r="I236">
            <v>7.6989934358826364</v>
          </cell>
          <cell r="J236">
            <v>2.0428993152873085</v>
          </cell>
        </row>
        <row r="237">
          <cell r="A237" t="str">
            <v>TPSHPDSLEXT</v>
          </cell>
          <cell r="B237" t="str">
            <v>VAR_ncap</v>
          </cell>
          <cell r="C237" t="str">
            <v>-</v>
          </cell>
          <cell r="H237">
            <v>2.9329735409283598E-6</v>
          </cell>
          <cell r="I237">
            <v>2.0189340331748</v>
          </cell>
          <cell r="J237">
            <v>3.0496667461168401E-7</v>
          </cell>
        </row>
        <row r="238">
          <cell r="A238" t="str">
            <v>TPSHPDSLEXT</v>
          </cell>
          <cell r="B238" t="str">
            <v>VAR_cap</v>
          </cell>
          <cell r="C238" t="str">
            <v>-</v>
          </cell>
          <cell r="H238">
            <v>15.974181887976744</v>
          </cell>
          <cell r="I238">
            <v>7.6086822380779946</v>
          </cell>
          <cell r="J238">
            <v>2.0189354722677408</v>
          </cell>
        </row>
        <row r="239">
          <cell r="A239" t="str">
            <v>T-Bat-Car-STG_S3</v>
          </cell>
          <cell r="B239" t="str">
            <v>VAR_fout</v>
          </cell>
          <cell r="C239" t="str">
            <v>T-ELC-car-BatSTGAUXout_S3</v>
          </cell>
          <cell r="H239">
            <v>1.7194920743165496</v>
          </cell>
          <cell r="I239">
            <v>5.7301453990914206</v>
          </cell>
          <cell r="J239">
            <v>10.799903188231472</v>
          </cell>
        </row>
        <row r="240">
          <cell r="A240" t="str">
            <v>T-Bat-Car-STG_S3</v>
          </cell>
          <cell r="B240" t="str">
            <v>VAR_fout</v>
          </cell>
          <cell r="C240" t="str">
            <v>T-ELC-car-BatSTGOut_S3</v>
          </cell>
          <cell r="H240">
            <v>1.7194920743165496</v>
          </cell>
          <cell r="I240">
            <v>5.7301453990914206</v>
          </cell>
          <cell r="J240">
            <v>10.799903188231472</v>
          </cell>
        </row>
        <row r="241">
          <cell r="A241" t="str">
            <v>T-Bat-Car-STG_S3</v>
          </cell>
          <cell r="B241" t="str">
            <v>VAR_fin</v>
          </cell>
          <cell r="C241" t="str">
            <v>T-ELC-car-BatSTGAUXin_S3</v>
          </cell>
          <cell r="H241">
            <v>1.7196645056967994</v>
          </cell>
          <cell r="I241">
            <v>5.7307188555479858</v>
          </cell>
          <cell r="J241">
            <v>10.800983576563208</v>
          </cell>
        </row>
        <row r="242">
          <cell r="A242" t="str">
            <v>T-Bat-Car-STG_S3</v>
          </cell>
          <cell r="B242" t="str">
            <v>VAR_fin</v>
          </cell>
          <cell r="C242" t="str">
            <v>T-ELC-car-BatSTGin_S3</v>
          </cell>
          <cell r="H242">
            <v>1.7196645056967994</v>
          </cell>
          <cell r="I242">
            <v>5.7307188555479858</v>
          </cell>
          <cell r="J242">
            <v>10.800983576563208</v>
          </cell>
        </row>
        <row r="243">
          <cell r="A243" t="str">
            <v>T-Bat-Car-STG_S3</v>
          </cell>
          <cell r="B243" t="str">
            <v>VAR_ncap</v>
          </cell>
          <cell r="C243" t="str">
            <v>-</v>
          </cell>
          <cell r="H243">
            <v>21.3220253732358</v>
          </cell>
          <cell r="I243">
            <v>68.472984365812707</v>
          </cell>
          <cell r="J243">
            <v>147.567200651289</v>
          </cell>
        </row>
        <row r="244">
          <cell r="A244" t="str">
            <v>T-Bat-Car-STG_S3</v>
          </cell>
          <cell r="B244" t="str">
            <v>VAR_cap</v>
          </cell>
          <cell r="C244" t="str">
            <v>-</v>
          </cell>
          <cell r="H244">
            <v>24.794241404958342</v>
          </cell>
          <cell r="I244">
            <v>84.349385537160614</v>
          </cell>
          <cell r="J244">
            <v>165.24090856502679</v>
          </cell>
        </row>
        <row r="245">
          <cell r="A245" t="str">
            <v>T_TW-ICEGSL-S2</v>
          </cell>
          <cell r="B245" t="str">
            <v>VAR_fout</v>
          </cell>
          <cell r="C245" t="str">
            <v>CO2_T</v>
          </cell>
          <cell r="H245">
            <v>0.6941312067944172</v>
          </cell>
          <cell r="I245">
            <v>3.6504599179694851E-3</v>
          </cell>
          <cell r="J245">
            <v>1.57509455300759E-3</v>
          </cell>
        </row>
        <row r="246">
          <cell r="A246" t="str">
            <v>T_TW-ICEGSL-S2</v>
          </cell>
          <cell r="B246" t="str">
            <v>VAR_fout</v>
          </cell>
          <cell r="C246" t="str">
            <v>TPTWL</v>
          </cell>
          <cell r="H246">
            <v>1.0421698434713434E-2</v>
          </cell>
          <cell r="I246">
            <v>5.8357754203156332E-5</v>
          </cell>
          <cell r="J246">
            <v>2.5825242258470535E-5</v>
          </cell>
        </row>
        <row r="247">
          <cell r="A247" t="str">
            <v>T_TW-ICEGSL-S2</v>
          </cell>
          <cell r="B247" t="str">
            <v>VAR_fin</v>
          </cell>
          <cell r="C247" t="str">
            <v>TGSL</v>
          </cell>
          <cell r="H247">
            <v>9.4055719077834245E-3</v>
          </cell>
          <cell r="I247">
            <v>4.9464226530751798E-5</v>
          </cell>
          <cell r="J247">
            <v>2.1342744620699074E-5</v>
          </cell>
        </row>
        <row r="248">
          <cell r="A248" t="str">
            <v>T_TW-ICEGSL-S2</v>
          </cell>
          <cell r="B248" t="str">
            <v>VAR_ncap</v>
          </cell>
          <cell r="C248" t="str">
            <v>-</v>
          </cell>
          <cell r="H248">
            <v>1.0749360682047E-5</v>
          </cell>
          <cell r="I248">
            <v>7.1404258433748901E-6</v>
          </cell>
          <cell r="J248">
            <v>3.1116092409647702E-6</v>
          </cell>
        </row>
        <row r="249">
          <cell r="A249" t="str">
            <v>T_TW-ICEGSL-S2</v>
          </cell>
          <cell r="B249" t="str">
            <v>VAR_cap</v>
          </cell>
          <cell r="C249" t="str">
            <v>-</v>
          </cell>
          <cell r="H249">
            <v>5.0043890572809323E-3</v>
          </cell>
          <cell r="I249">
            <v>2.3642110144303659E-5</v>
          </cell>
          <cell r="J249">
            <v>1.1445105646611803E-5</v>
          </cell>
        </row>
        <row r="250">
          <cell r="A250" t="str">
            <v>T-Bat-Car-STG_S4</v>
          </cell>
          <cell r="B250" t="str">
            <v>VAR_fout</v>
          </cell>
          <cell r="C250" t="str">
            <v>T-ELC-car-BatSTGAUXout_S4</v>
          </cell>
          <cell r="H250">
            <v>18.002733993699291</v>
          </cell>
          <cell r="I250">
            <v>18.773211095926108</v>
          </cell>
          <cell r="J250">
            <v>18.16389490629917</v>
          </cell>
        </row>
        <row r="251">
          <cell r="A251" t="str">
            <v>T-Bat-Car-STG_S4</v>
          </cell>
          <cell r="B251" t="str">
            <v>VAR_fout</v>
          </cell>
          <cell r="C251" t="str">
            <v>T-ELC-car-BatSTGOut_S4</v>
          </cell>
          <cell r="H251">
            <v>18.002733993699287</v>
          </cell>
          <cell r="I251">
            <v>18.773211095926104</v>
          </cell>
          <cell r="J251">
            <v>18.163894906299166</v>
          </cell>
        </row>
        <row r="252">
          <cell r="A252" t="str">
            <v>T-Bat-Car-STG_S4</v>
          </cell>
          <cell r="B252" t="str">
            <v>VAR_fin</v>
          </cell>
          <cell r="C252" t="str">
            <v>T-ELC-car-BatSTGAUXin_S4</v>
          </cell>
          <cell r="H252">
            <v>18.004534923366652</v>
          </cell>
          <cell r="I252">
            <v>18.775088946912213</v>
          </cell>
          <cell r="J252">
            <v>18.165711768024597</v>
          </cell>
        </row>
        <row r="253">
          <cell r="A253" t="str">
            <v>T-Bat-Car-STG_S4</v>
          </cell>
          <cell r="B253" t="str">
            <v>VAR_fin</v>
          </cell>
          <cell r="C253" t="str">
            <v>T-ELC-car-BatSTGin_S4</v>
          </cell>
          <cell r="H253">
            <v>18.004534923366652</v>
          </cell>
          <cell r="I253">
            <v>18.775088946912213</v>
          </cell>
          <cell r="J253">
            <v>18.165711768024597</v>
          </cell>
        </row>
        <row r="254">
          <cell r="A254" t="str">
            <v>T-Bat-Car-STG_S4</v>
          </cell>
          <cell r="B254" t="str">
            <v>VAR_ncap</v>
          </cell>
          <cell r="C254" t="str">
            <v>-</v>
          </cell>
          <cell r="H254">
            <v>168.633472858077</v>
          </cell>
          <cell r="I254">
            <v>139.62737499654301</v>
          </cell>
          <cell r="J254">
            <v>307.86255281264101</v>
          </cell>
        </row>
        <row r="255">
          <cell r="A255" t="str">
            <v>T-Bat-Car-STG_S4</v>
          </cell>
          <cell r="B255" t="str">
            <v>VAR_cap</v>
          </cell>
          <cell r="C255" t="str">
            <v>-</v>
          </cell>
          <cell r="H255">
            <v>259.50849596244308</v>
          </cell>
          <cell r="I255">
            <v>249.73413950655873</v>
          </cell>
          <cell r="J255">
            <v>322.04734428392049</v>
          </cell>
        </row>
        <row r="256">
          <cell r="A256" t="str">
            <v>T_TW-ICEGSL-S3</v>
          </cell>
          <cell r="B256" t="str">
            <v>VAR_fout</v>
          </cell>
          <cell r="C256" t="str">
            <v>CO2_T</v>
          </cell>
          <cell r="H256">
            <v>13.835164819811881</v>
          </cell>
          <cell r="I256">
            <v>3.3439315114115695</v>
          </cell>
          <cell r="J256">
            <v>1.5639084509521662E-3</v>
          </cell>
        </row>
        <row r="257">
          <cell r="A257" t="str">
            <v>T_TW-ICEGSL-S3</v>
          </cell>
          <cell r="B257" t="str">
            <v>VAR_fout</v>
          </cell>
          <cell r="C257" t="str">
            <v>TPTWL</v>
          </cell>
          <cell r="H257">
            <v>0.13689177025024035</v>
          </cell>
          <cell r="I257">
            <v>3.3128295278762022E-2</v>
          </cell>
          <cell r="J257">
            <v>1.6784555555649509E-5</v>
          </cell>
        </row>
        <row r="258">
          <cell r="A258" t="str">
            <v>T_TW-ICEGSL-S3</v>
          </cell>
          <cell r="B258" t="str">
            <v>VAR_fin</v>
          </cell>
          <cell r="C258" t="str">
            <v>TGSL</v>
          </cell>
          <cell r="H258">
            <v>0.18746835799203126</v>
          </cell>
          <cell r="I258">
            <v>4.5310725086877605E-2</v>
          </cell>
          <cell r="J258">
            <v>2.1191171422116052E-5</v>
          </cell>
        </row>
        <row r="259">
          <cell r="A259" t="str">
            <v>T_TW-ICEGSL-S3</v>
          </cell>
          <cell r="B259" t="str">
            <v>VAR_ncap</v>
          </cell>
          <cell r="C259" t="str">
            <v>-</v>
          </cell>
          <cell r="H259">
            <v>3.3620616749624002E-6</v>
          </cell>
          <cell r="I259">
            <v>2.41900145100521E-6</v>
          </cell>
          <cell r="J259">
            <v>1.5764599078392E-6</v>
          </cell>
        </row>
        <row r="260">
          <cell r="A260" t="str">
            <v>T_TW-ICEGSL-S3</v>
          </cell>
          <cell r="B260" t="str">
            <v>VAR_cap</v>
          </cell>
          <cell r="C260" t="str">
            <v>-</v>
          </cell>
          <cell r="H260">
            <v>6.5949357006723636E-2</v>
          </cell>
          <cell r="I260">
            <v>1.5953101558607012E-2</v>
          </cell>
          <cell r="J260">
            <v>7.8358542954075954E-6</v>
          </cell>
        </row>
        <row r="261">
          <cell r="A261" t="str">
            <v>T_C-ICEGSLEXT</v>
          </cell>
          <cell r="B261" t="str">
            <v>VAR_fout</v>
          </cell>
          <cell r="C261" t="str">
            <v>CO2_T</v>
          </cell>
        </row>
        <row r="262">
          <cell r="A262" t="str">
            <v>T_C-ICEGSLEXT</v>
          </cell>
          <cell r="B262" t="str">
            <v>VAR_fout</v>
          </cell>
          <cell r="C262" t="str">
            <v>TPCAR</v>
          </cell>
        </row>
        <row r="263">
          <cell r="A263" t="str">
            <v>T_C-ICEGSLEXT</v>
          </cell>
          <cell r="B263" t="str">
            <v>VAR_fin</v>
          </cell>
          <cell r="C263" t="str">
            <v>TGSL</v>
          </cell>
        </row>
        <row r="264">
          <cell r="A264" t="str">
            <v>T_C-ICEGSLEXT</v>
          </cell>
          <cell r="B264" t="str">
            <v>VAR_cap</v>
          </cell>
          <cell r="C264" t="str">
            <v>-</v>
          </cell>
        </row>
        <row r="265">
          <cell r="A265" t="str">
            <v>T_TW-ICEGSL-S4</v>
          </cell>
          <cell r="B265" t="str">
            <v>VAR_fout</v>
          </cell>
          <cell r="C265" t="str">
            <v>CO2_T</v>
          </cell>
          <cell r="H265">
            <v>9.2607416332488413</v>
          </cell>
          <cell r="I265">
            <v>8.385951866832329</v>
          </cell>
          <cell r="J265">
            <v>4.1644271962127787E-3</v>
          </cell>
        </row>
        <row r="266">
          <cell r="A266" t="str">
            <v>T_TW-ICEGSL-S4</v>
          </cell>
          <cell r="B266" t="str">
            <v>VAR_fout</v>
          </cell>
          <cell r="C266" t="str">
            <v>TPTWL</v>
          </cell>
          <cell r="H266">
            <v>8.4879708346135493E-2</v>
          </cell>
          <cell r="I266">
            <v>7.6869339388848379E-2</v>
          </cell>
          <cell r="J266">
            <v>3.911545717798802E-5</v>
          </cell>
        </row>
        <row r="267">
          <cell r="A267" t="str">
            <v>T_TW-ICEGSL-S4</v>
          </cell>
          <cell r="B267" t="str">
            <v>VAR_fin</v>
          </cell>
          <cell r="C267" t="str">
            <v>TGSL</v>
          </cell>
          <cell r="H267">
            <v>0.12548430397356153</v>
          </cell>
          <cell r="I267">
            <v>0.11363078410341913</v>
          </cell>
          <cell r="J267">
            <v>5.6428552794211125E-5</v>
          </cell>
        </row>
        <row r="268">
          <cell r="A268" t="str">
            <v>T_TW-ICEGSL-S4</v>
          </cell>
          <cell r="B268" t="str">
            <v>VAR_ncap</v>
          </cell>
          <cell r="C268" t="str">
            <v>-</v>
          </cell>
          <cell r="H268">
            <v>1.7836889868016199E-6</v>
          </cell>
          <cell r="I268">
            <v>1.4773619028427799E-6</v>
          </cell>
          <cell r="J268">
            <v>1.0141031997385001E-6</v>
          </cell>
        </row>
        <row r="269">
          <cell r="A269" t="str">
            <v>T_TW-ICEGSL-S4</v>
          </cell>
          <cell r="B269" t="str">
            <v>VAR_cap</v>
          </cell>
          <cell r="C269" t="str">
            <v>-</v>
          </cell>
          <cell r="H269">
            <v>4.0884160305951822E-2</v>
          </cell>
          <cell r="I269">
            <v>3.7031681410586152E-2</v>
          </cell>
          <cell r="J269">
            <v>1.8534053153732889E-5</v>
          </cell>
        </row>
        <row r="270">
          <cell r="A270" t="str">
            <v>T_C-ICEDSLEXT</v>
          </cell>
          <cell r="B270" t="str">
            <v>VAR_fout</v>
          </cell>
          <cell r="C270" t="str">
            <v>CO2_T</v>
          </cell>
        </row>
        <row r="271">
          <cell r="A271" t="str">
            <v>T_C-ICEDSLEXT</v>
          </cell>
          <cell r="B271" t="str">
            <v>VAR_fout</v>
          </cell>
          <cell r="C271" t="str">
            <v>TPCAR</v>
          </cell>
        </row>
        <row r="272">
          <cell r="A272" t="str">
            <v>T_C-ICEDSLEXT</v>
          </cell>
          <cell r="B272" t="str">
            <v>VAR_fin</v>
          </cell>
          <cell r="C272" t="str">
            <v>TDSL</v>
          </cell>
        </row>
        <row r="273">
          <cell r="A273" t="str">
            <v>T_C-ICEDSLEXT</v>
          </cell>
          <cell r="B273" t="str">
            <v>VAR_cap</v>
          </cell>
          <cell r="C273" t="str">
            <v>-</v>
          </cell>
        </row>
        <row r="274">
          <cell r="A274" t="str">
            <v>T-Plg-ELC-GSL_S1</v>
          </cell>
          <cell r="B274" t="str">
            <v>VAR_fout</v>
          </cell>
          <cell r="C274" t="str">
            <v>T-PEVmix-ELC_GSL_S1</v>
          </cell>
          <cell r="H274">
            <v>4.8823642776009078E-5</v>
          </cell>
          <cell r="I274">
            <v>3.6918521216217757E-5</v>
          </cell>
          <cell r="J274">
            <v>9.5703887337159067E-6</v>
          </cell>
        </row>
        <row r="275">
          <cell r="A275" t="str">
            <v>T-Plg-ELC-GSL_S1</v>
          </cell>
          <cell r="B275" t="str">
            <v>VAR_fin</v>
          </cell>
          <cell r="C275" t="str">
            <v>T-ELC-car-PlgSTGOut_S1</v>
          </cell>
          <cell r="H275">
            <v>2.6175253483109807E-5</v>
          </cell>
          <cell r="I275">
            <v>1.9326699213505272E-5</v>
          </cell>
          <cell r="J275">
            <v>4.7040798958781487E-6</v>
          </cell>
        </row>
        <row r="276">
          <cell r="A276" t="str">
            <v>T-Plg-ELC-GSL_S2</v>
          </cell>
          <cell r="B276" t="str">
            <v>VAR_fout</v>
          </cell>
          <cell r="C276" t="str">
            <v>T-PEVmix-ELC_GSL_S2</v>
          </cell>
          <cell r="H276">
            <v>2.8869418468282478E-3</v>
          </cell>
          <cell r="I276">
            <v>2.473934719904889E-4</v>
          </cell>
          <cell r="J276">
            <v>3.3975306300454129E-5</v>
          </cell>
        </row>
        <row r="277">
          <cell r="A277" t="str">
            <v>T-Plg-ELC-GSL_S2</v>
          </cell>
          <cell r="B277" t="str">
            <v>VAR_fin</v>
          </cell>
          <cell r="C277" t="str">
            <v>T-ELC-car-PlgSTGOut_S2</v>
          </cell>
          <cell r="H277">
            <v>1.8360013640689513E-3</v>
          </cell>
          <cell r="I277">
            <v>1.5468075321191399E-4</v>
          </cell>
          <cell r="J277">
            <v>2.0051419223256612E-5</v>
          </cell>
        </row>
        <row r="278">
          <cell r="A278" t="str">
            <v>T-Plg-ELC-DSL_S1</v>
          </cell>
          <cell r="B278" t="str">
            <v>VAR_fout</v>
          </cell>
          <cell r="C278" t="str">
            <v>T-PEVmix-ELC_DSL_S1</v>
          </cell>
          <cell r="H278">
            <v>5.0337929884769374E-5</v>
          </cell>
          <cell r="I278">
            <v>3.8210632713608952E-5</v>
          </cell>
          <cell r="J278">
            <v>9.9265070127446489E-6</v>
          </cell>
        </row>
        <row r="279">
          <cell r="A279" t="str">
            <v>T-Plg-ELC-DSL_S1</v>
          </cell>
          <cell r="B279" t="str">
            <v>VAR_fin</v>
          </cell>
          <cell r="C279" t="str">
            <v>T-ELC-car-PlgSTGOut_S1</v>
          </cell>
          <cell r="H279">
            <v>2.6986627287150678E-5</v>
          </cell>
          <cell r="I279">
            <v>2.000161804591498E-5</v>
          </cell>
          <cell r="J279">
            <v>4.8792274915297248E-6</v>
          </cell>
        </row>
        <row r="280">
          <cell r="A280" t="str">
            <v>T_TRM_ELC</v>
          </cell>
          <cell r="B280" t="str">
            <v>VAR_fout</v>
          </cell>
          <cell r="C280" t="str">
            <v>TPTRM</v>
          </cell>
          <cell r="H280">
            <v>4.3445409072599625E-2</v>
          </cell>
          <cell r="I280">
            <v>4.4957732178778305E-2</v>
          </cell>
          <cell r="J280">
            <v>4.7722521224863965E-2</v>
          </cell>
        </row>
        <row r="281">
          <cell r="A281" t="str">
            <v>T_TRM_ELC</v>
          </cell>
          <cell r="B281" t="str">
            <v>VAR_fin</v>
          </cell>
          <cell r="C281" t="str">
            <v>TELC</v>
          </cell>
          <cell r="H281">
            <v>0.8603290311106252</v>
          </cell>
          <cell r="I281">
            <v>0.89027685529823286</v>
          </cell>
          <cell r="J281">
            <v>0.94502667425538378</v>
          </cell>
        </row>
        <row r="282">
          <cell r="A282" t="str">
            <v>T-Plg-ELC-GSL_S3</v>
          </cell>
          <cell r="B282" t="str">
            <v>VAR_fout</v>
          </cell>
          <cell r="C282" t="str">
            <v>T-PEVmix-ELC_GSL_S3</v>
          </cell>
          <cell r="H282">
            <v>3.9295035616379801</v>
          </cell>
          <cell r="I282">
            <v>3.6570240221614156</v>
          </cell>
          <cell r="J282">
            <v>1.0985339814835056</v>
          </cell>
        </row>
        <row r="283">
          <cell r="A283" t="str">
            <v>T-Plg-ELC-GSL_S3</v>
          </cell>
          <cell r="B283" t="str">
            <v>VAR_fin</v>
          </cell>
          <cell r="C283" t="str">
            <v>T-ELC-car-PlgSTGOut_S3</v>
          </cell>
          <cell r="H283">
            <v>2.672045949550375</v>
          </cell>
          <cell r="I283">
            <v>2.3746339113733161</v>
          </cell>
          <cell r="J283">
            <v>0.64725275525836468</v>
          </cell>
        </row>
        <row r="284">
          <cell r="A284" t="str">
            <v>T-Plg-ELC-DSL_S2</v>
          </cell>
          <cell r="B284" t="str">
            <v>VAR_fout</v>
          </cell>
          <cell r="C284" t="str">
            <v>T-PEVmix-ELC_DSL_S2</v>
          </cell>
          <cell r="H284">
            <v>4.7976255677394705E-4</v>
          </cell>
          <cell r="I284">
            <v>3.4146299845312525E-4</v>
          </cell>
          <cell r="J284">
            <v>3.7730581912861782E-5</v>
          </cell>
        </row>
        <row r="285">
          <cell r="A285" t="str">
            <v>T-Plg-ELC-DSL_S2</v>
          </cell>
          <cell r="B285" t="str">
            <v>VAR_fin</v>
          </cell>
          <cell r="C285" t="str">
            <v>T-ELC-car-PlgSTGOut_S2</v>
          </cell>
          <cell r="H285">
            <v>3.0825840354382618E-4</v>
          </cell>
          <cell r="I285">
            <v>2.1267150510096604E-4</v>
          </cell>
          <cell r="J285">
            <v>2.2243239803159603E-5</v>
          </cell>
        </row>
        <row r="286">
          <cell r="A286" t="str">
            <v>T_TW-ICEGSLEXT</v>
          </cell>
          <cell r="B286" t="str">
            <v>VAR_fout</v>
          </cell>
          <cell r="C286" t="str">
            <v>CO2_T</v>
          </cell>
        </row>
        <row r="287">
          <cell r="A287" t="str">
            <v>T_TW-ICEGSLEXT</v>
          </cell>
          <cell r="B287" t="str">
            <v>VAR_fout</v>
          </cell>
          <cell r="C287" t="str">
            <v>TPTWL</v>
          </cell>
        </row>
        <row r="288">
          <cell r="A288" t="str">
            <v>T_TW-ICEGSLEXT</v>
          </cell>
          <cell r="B288" t="str">
            <v>VAR_fin</v>
          </cell>
          <cell r="C288" t="str">
            <v>TGSL</v>
          </cell>
        </row>
        <row r="289">
          <cell r="A289" t="str">
            <v>T_TW-ICEGSLEXT</v>
          </cell>
          <cell r="B289" t="str">
            <v>VAR_cap</v>
          </cell>
          <cell r="C289" t="str">
            <v>-</v>
          </cell>
        </row>
        <row r="290">
          <cell r="A290" t="str">
            <v>T-Plg-ELC-GSL_S4</v>
          </cell>
          <cell r="B290" t="str">
            <v>VAR_fout</v>
          </cell>
          <cell r="C290" t="str">
            <v>T-PEVmix-ELC_GSL_S4</v>
          </cell>
          <cell r="H290">
            <v>8.6759690812762934E-3</v>
          </cell>
          <cell r="I290">
            <v>6.1320874217845624E-4</v>
          </cell>
          <cell r="J290">
            <v>3.9463937299552959E-5</v>
          </cell>
        </row>
        <row r="291">
          <cell r="A291" t="str">
            <v>T-Plg-ELC-GSL_S4</v>
          </cell>
          <cell r="B291" t="str">
            <v>VAR_fin</v>
          </cell>
          <cell r="C291" t="str">
            <v>T-ELC-car-PlgSTGOut_S4</v>
          </cell>
          <cell r="H291">
            <v>6.2023060836043503E-3</v>
          </cell>
          <cell r="I291">
            <v>4.272794280790475E-4</v>
          </cell>
          <cell r="J291">
            <v>2.6250543154270253E-5</v>
          </cell>
        </row>
        <row r="292">
          <cell r="A292" t="str">
            <v>T-Plg-ELC-DSL_S3</v>
          </cell>
          <cell r="B292" t="str">
            <v>VAR_fout</v>
          </cell>
          <cell r="C292" t="str">
            <v>T-PEVmix-ELC_DSL_S3</v>
          </cell>
          <cell r="H292">
            <v>2.8071728692821187</v>
          </cell>
          <cell r="I292">
            <v>2.5932336503017863</v>
          </cell>
          <cell r="J292">
            <v>0.7666644379148001</v>
          </cell>
        </row>
        <row r="293">
          <cell r="A293" t="str">
            <v>T-Plg-ELC-DSL_S3</v>
          </cell>
          <cell r="B293" t="str">
            <v>VAR_fin</v>
          </cell>
          <cell r="C293" t="str">
            <v>T-ELC-car-PlgSTGOut_S3</v>
          </cell>
          <cell r="H293">
            <v>1.9088707697365435</v>
          </cell>
          <cell r="I293">
            <v>1.6838829075786927</v>
          </cell>
          <cell r="J293">
            <v>0.45172297662210309</v>
          </cell>
        </row>
        <row r="294">
          <cell r="A294" t="str">
            <v>T-Plg-ELC-DSL_S4</v>
          </cell>
          <cell r="B294" t="str">
            <v>VAR_fout</v>
          </cell>
          <cell r="C294" t="str">
            <v>T-PEVmix-ELC_DSL_S4</v>
          </cell>
          <cell r="H294">
            <v>3.9012991141203997E-2</v>
          </cell>
          <cell r="I294">
            <v>1.7730732996333824E-2</v>
          </cell>
          <cell r="J294">
            <v>4.3446382926046222E-5</v>
          </cell>
        </row>
        <row r="295">
          <cell r="A295" t="str">
            <v>T-Plg-ELC-DSL_S4</v>
          </cell>
          <cell r="B295" t="str">
            <v>VAR_fin</v>
          </cell>
          <cell r="C295" t="str">
            <v>T-ELC-car-PlgSTGOut_S4</v>
          </cell>
          <cell r="H295">
            <v>2.7850222888446338E-2</v>
          </cell>
          <cell r="I295">
            <v>1.2128143186174107E-2</v>
          </cell>
          <cell r="J295">
            <v>2.8867285743242452E-5</v>
          </cell>
        </row>
        <row r="296">
          <cell r="A296" t="str">
            <v>TFLGV-ICENGA</v>
          </cell>
          <cell r="B296" t="str">
            <v>VAR_fout</v>
          </cell>
          <cell r="C296" t="str">
            <v>CO2_T</v>
          </cell>
          <cell r="H296">
            <v>0.18233276761860789</v>
          </cell>
          <cell r="I296">
            <v>3.1942110275062101E-2</v>
          </cell>
        </row>
        <row r="297">
          <cell r="A297" t="str">
            <v>TFLGV-ICENGA</v>
          </cell>
          <cell r="B297" t="str">
            <v>VAR_fout</v>
          </cell>
          <cell r="C297" t="str">
            <v>TFLGV</v>
          </cell>
          <cell r="H297">
            <v>1.0363772768426603E-3</v>
          </cell>
          <cell r="I297">
            <v>1.8155857389672134E-4</v>
          </cell>
        </row>
        <row r="298">
          <cell r="A298" t="str">
            <v>TFLGV-ICENGA</v>
          </cell>
          <cell r="B298" t="str">
            <v>VAR_fin</v>
          </cell>
          <cell r="C298" t="str">
            <v>TNGA</v>
          </cell>
          <cell r="H298">
            <v>3.2328504896916325E-3</v>
          </cell>
          <cell r="I298">
            <v>5.6634947296209327E-4</v>
          </cell>
        </row>
        <row r="299">
          <cell r="A299" t="str">
            <v>TFLGV-ICENGA</v>
          </cell>
          <cell r="B299" t="str">
            <v>VAR_ncap</v>
          </cell>
          <cell r="C299" t="str">
            <v>-</v>
          </cell>
        </row>
        <row r="300">
          <cell r="A300" t="str">
            <v>TFLGV-ICENGA</v>
          </cell>
          <cell r="B300" t="str">
            <v>VAR_cap</v>
          </cell>
          <cell r="C300" t="str">
            <v>-</v>
          </cell>
          <cell r="H300">
            <v>7.34856469218497E-5</v>
          </cell>
          <cell r="I300">
            <v>1.2924987284211501E-5</v>
          </cell>
        </row>
        <row r="301">
          <cell r="A301" t="str">
            <v>TFLGV-BEVELC</v>
          </cell>
          <cell r="B301" t="str">
            <v>VAR_fout</v>
          </cell>
          <cell r="C301" t="str">
            <v>TFLGV</v>
          </cell>
          <cell r="H301">
            <v>3.5905609852624392</v>
          </cell>
          <cell r="I301">
            <v>4.8748150917237396</v>
          </cell>
          <cell r="J301">
            <v>5.5883025816065635</v>
          </cell>
        </row>
        <row r="302">
          <cell r="A302" t="str">
            <v>TFLGV-BEVELC</v>
          </cell>
          <cell r="B302" t="str">
            <v>VAR_fin</v>
          </cell>
          <cell r="C302" t="str">
            <v>T-ELC-LGV_BatSTGout</v>
          </cell>
          <cell r="H302">
            <v>5.2697161425916859</v>
          </cell>
          <cell r="I302">
            <v>7.154562166315217</v>
          </cell>
          <cell r="J302">
            <v>8.2017179056008782</v>
          </cell>
        </row>
        <row r="303">
          <cell r="A303" t="str">
            <v>TFLGV-BEVELC</v>
          </cell>
          <cell r="B303" t="str">
            <v>VAR_ncap</v>
          </cell>
          <cell r="C303" t="str">
            <v>-</v>
          </cell>
          <cell r="H303">
            <v>0.24734471670544</v>
          </cell>
          <cell r="I303">
            <v>0.20143628643567199</v>
          </cell>
          <cell r="J303">
            <v>0.37714576987126103</v>
          </cell>
        </row>
        <row r="304">
          <cell r="A304" t="str">
            <v>TFLGV-BEVELC</v>
          </cell>
          <cell r="B304" t="str">
            <v>VAR_cap</v>
          </cell>
          <cell r="C304" t="str">
            <v>-</v>
          </cell>
          <cell r="H304">
            <v>0.31660734466519802</v>
          </cell>
          <cell r="I304">
            <v>0.46088522697133499</v>
          </cell>
          <cell r="J304">
            <v>0.52157332014844004</v>
          </cell>
        </row>
        <row r="305">
          <cell r="A305" t="str">
            <v>T_B_c-BEVELC-S1</v>
          </cell>
          <cell r="B305" t="str">
            <v>VAR_fout</v>
          </cell>
          <cell r="C305" t="str">
            <v>TPBSc</v>
          </cell>
          <cell r="H305">
            <v>6.4508530000498651E-2</v>
          </cell>
          <cell r="I305">
            <v>5.8889988201391991E-2</v>
          </cell>
          <cell r="J305">
            <v>6.3148346124538374E-2</v>
          </cell>
        </row>
        <row r="306">
          <cell r="A306" t="str">
            <v>T_B_c-BEVELC-S1</v>
          </cell>
          <cell r="B306" t="str">
            <v>VAR_fin</v>
          </cell>
          <cell r="C306" t="str">
            <v>T-ELC-Bus_c_BatSTGout_S1</v>
          </cell>
          <cell r="H306">
            <v>0.13757893501761809</v>
          </cell>
          <cell r="I306">
            <v>0.12499454326379347</v>
          </cell>
          <cell r="J306">
            <v>0.11931866074416138</v>
          </cell>
        </row>
        <row r="307">
          <cell r="A307" t="str">
            <v>T_B_c-BEVELC-S1</v>
          </cell>
          <cell r="B307" t="str">
            <v>VAR_ncap</v>
          </cell>
          <cell r="C307" t="str">
            <v>-</v>
          </cell>
          <cell r="H307">
            <v>1.2771857146925999E-3</v>
          </cell>
          <cell r="I307">
            <v>2.3960129073354999E-6</v>
          </cell>
          <cell r="J307">
            <v>1.1469730033688301E-3</v>
          </cell>
        </row>
        <row r="308">
          <cell r="A308" t="str">
            <v>T_B_c-BEVELC-S1</v>
          </cell>
          <cell r="B308" t="str">
            <v>VAR_cap</v>
          </cell>
          <cell r="C308" t="str">
            <v>-</v>
          </cell>
          <cell r="H308">
            <v>1.402087289290279E-3</v>
          </cell>
          <cell r="I308">
            <v>1.2797382153196648E-3</v>
          </cell>
          <cell r="J308">
            <v>1.3723061959199001E-3</v>
          </cell>
        </row>
        <row r="309">
          <cell r="A309" t="str">
            <v>T_B_c-BEVELC-S2</v>
          </cell>
          <cell r="B309" t="str">
            <v>VAR_fout</v>
          </cell>
          <cell r="C309" t="str">
            <v>TPBSc</v>
          </cell>
          <cell r="H309">
            <v>2.9926560218515159E-2</v>
          </cell>
          <cell r="I309">
            <v>5.2624515629903258E-2</v>
          </cell>
          <cell r="J309">
            <v>5.6001733543430292E-2</v>
          </cell>
        </row>
        <row r="310">
          <cell r="A310" t="str">
            <v>T_B_c-BEVELC-S2</v>
          </cell>
          <cell r="B310" t="str">
            <v>VAR_fin</v>
          </cell>
          <cell r="C310" t="str">
            <v>T-ELC-Bus_c_BatSTGout_S2</v>
          </cell>
          <cell r="H310">
            <v>8.7680845913695848E-2</v>
          </cell>
          <cell r="I310">
            <v>0.15099262834483346</v>
          </cell>
          <cell r="J310">
            <v>0.14746879756463763</v>
          </cell>
        </row>
        <row r="311">
          <cell r="A311" t="str">
            <v>T_B_c-BEVELC-S2</v>
          </cell>
          <cell r="B311" t="str">
            <v>VAR_ncap</v>
          </cell>
          <cell r="C311" t="str">
            <v>-</v>
          </cell>
          <cell r="H311">
            <v>6.4839836899037797E-4</v>
          </cell>
          <cell r="I311">
            <v>4.9481879360104399E-4</v>
          </cell>
          <cell r="J311">
            <v>8.5498677632569596E-4</v>
          </cell>
        </row>
        <row r="312">
          <cell r="A312" t="str">
            <v>T_B_c-BEVELC-S2</v>
          </cell>
          <cell r="B312" t="str">
            <v>VAR_cap</v>
          </cell>
          <cell r="C312" t="str">
            <v>-</v>
          </cell>
          <cell r="H312">
            <v>6.5035949680066797E-4</v>
          </cell>
          <cell r="I312">
            <v>1.1435482609041599E-3</v>
          </cell>
          <cell r="J312">
            <v>1.2169275644649299E-3</v>
          </cell>
        </row>
        <row r="313">
          <cell r="A313" t="str">
            <v>T_B_c-BEVELC-S3</v>
          </cell>
          <cell r="B313" t="str">
            <v>VAR_fout</v>
          </cell>
          <cell r="C313" t="str">
            <v>TPBSc</v>
          </cell>
          <cell r="H313">
            <v>7.5120436407459946E-5</v>
          </cell>
          <cell r="I313">
            <v>4.8942732885566016E-3</v>
          </cell>
          <cell r="J313">
            <v>1.1731131880215333E-2</v>
          </cell>
        </row>
        <row r="314">
          <cell r="A314" t="str">
            <v>T_B_c-BEVELC-S3</v>
          </cell>
          <cell r="B314" t="str">
            <v>VAR_fin</v>
          </cell>
          <cell r="C314" t="str">
            <v>T-ELC-Bus_c_BatSTGout_S3</v>
          </cell>
          <cell r="H314">
            <v>3.3169232078869224E-4</v>
          </cell>
          <cell r="I314">
            <v>2.048595742891543E-2</v>
          </cell>
          <cell r="J314">
            <v>4.5359156054710886E-2</v>
          </cell>
        </row>
        <row r="315">
          <cell r="A315" t="str">
            <v>T_B_c-BEVELC-S3</v>
          </cell>
          <cell r="B315" t="str">
            <v>VAR_ncap</v>
          </cell>
          <cell r="C315" t="str">
            <v>-</v>
          </cell>
          <cell r="H315">
            <v>1.4972781019459199E-6</v>
          </cell>
          <cell r="I315">
            <v>1.04864496386544E-4</v>
          </cell>
          <cell r="J315">
            <v>2.19004181338909E-4</v>
          </cell>
        </row>
        <row r="316">
          <cell r="A316" t="str">
            <v>T_B_c-BEVELC-S3</v>
          </cell>
          <cell r="B316" t="str">
            <v>VAR_cap</v>
          </cell>
          <cell r="C316" t="str">
            <v>-</v>
          </cell>
          <cell r="H316">
            <v>1.6570054740306299E-6</v>
          </cell>
          <cell r="I316">
            <v>1.0636177448849E-4</v>
          </cell>
          <cell r="J316">
            <v>2.5492249938044599E-4</v>
          </cell>
        </row>
        <row r="317">
          <cell r="A317" t="str">
            <v>T_B_c-BEVELC-S4</v>
          </cell>
          <cell r="B317" t="str">
            <v>VAR_fout</v>
          </cell>
          <cell r="C317" t="str">
            <v>TPBSc</v>
          </cell>
          <cell r="H317">
            <v>8.3425477309458864E-7</v>
          </cell>
          <cell r="I317">
            <v>9.3279665111458335E-7</v>
          </cell>
          <cell r="J317">
            <v>4.19513631412965E-8</v>
          </cell>
        </row>
        <row r="318">
          <cell r="A318" t="str">
            <v>T_B_c-BEVELC-S4</v>
          </cell>
          <cell r="B318" t="str">
            <v>VAR_fin</v>
          </cell>
          <cell r="C318" t="str">
            <v>T-ELC-Bus_c_BatSTGout_S4</v>
          </cell>
          <cell r="H318">
            <v>5.487207510789744E-6</v>
          </cell>
          <cell r="I318">
            <v>5.88495624605867E-6</v>
          </cell>
          <cell r="J318">
            <v>2.390716010502251E-7</v>
          </cell>
        </row>
        <row r="319">
          <cell r="A319" t="str">
            <v>T_B_c-BEVELC-S4</v>
          </cell>
          <cell r="B319" t="str">
            <v>VAR_ncap</v>
          </cell>
          <cell r="C319" t="str">
            <v>-</v>
          </cell>
          <cell r="H319">
            <v>3.8873310169298897E-8</v>
          </cell>
          <cell r="I319">
            <v>4.0169299725067403E-8</v>
          </cell>
          <cell r="J319">
            <v>1.63208522282757E-8</v>
          </cell>
        </row>
        <row r="320">
          <cell r="A320" t="str">
            <v>T_B_c-BEVELC-S4</v>
          </cell>
          <cell r="B320" t="str">
            <v>VAR_cap</v>
          </cell>
          <cell r="C320" t="str">
            <v>-</v>
          </cell>
          <cell r="H320">
            <v>4.50712524437761E-8</v>
          </cell>
          <cell r="I320">
            <v>6.6719238381701005E-8</v>
          </cell>
          <cell r="J320">
            <v>2.33701078590957E-8</v>
          </cell>
        </row>
        <row r="321">
          <cell r="A321" t="str">
            <v>T_C-BAT-ELC-S1</v>
          </cell>
          <cell r="B321" t="str">
            <v>VAR_fout</v>
          </cell>
          <cell r="C321" t="str">
            <v>TPCAR</v>
          </cell>
          <cell r="H321">
            <v>2.1588323460534729</v>
          </cell>
          <cell r="I321">
            <v>2.6397046533374726</v>
          </cell>
          <cell r="J321">
            <v>2.8472051426759117</v>
          </cell>
        </row>
        <row r="322">
          <cell r="A322" t="str">
            <v>T_C-BAT-ELC-S1</v>
          </cell>
          <cell r="B322" t="str">
            <v>VAR_fin</v>
          </cell>
          <cell r="C322" t="str">
            <v>T-ELC-car-BatSTGOut_S1</v>
          </cell>
          <cell r="H322">
            <v>1.1544272274749743</v>
          </cell>
          <cell r="I322">
            <v>1.3719546692218818</v>
          </cell>
          <cell r="J322">
            <v>1.3448060180407191</v>
          </cell>
        </row>
        <row r="323">
          <cell r="A323" t="str">
            <v>T_C-BAT-ELC-S1</v>
          </cell>
          <cell r="B323" t="str">
            <v>VAR_ncap</v>
          </cell>
          <cell r="C323" t="str">
            <v>-</v>
          </cell>
          <cell r="H323">
            <v>0.218276481028707</v>
          </cell>
          <cell r="I323">
            <v>0.16535304946538901</v>
          </cell>
          <cell r="J323">
            <v>0.34517644077250798</v>
          </cell>
        </row>
        <row r="324">
          <cell r="A324" t="str">
            <v>T_C-BAT-ELC-S1</v>
          </cell>
          <cell r="B324" t="str">
            <v>VAR_cap</v>
          </cell>
          <cell r="C324" t="str">
            <v>-</v>
          </cell>
          <cell r="H324">
            <v>0.32808834256725727</v>
          </cell>
          <cell r="I324">
            <v>0.40117022429199117</v>
          </cell>
          <cell r="J324">
            <v>0.432705650564018</v>
          </cell>
        </row>
        <row r="325">
          <cell r="A325" t="str">
            <v>D-TNGA</v>
          </cell>
          <cell r="B325" t="str">
            <v>VAR_fout</v>
          </cell>
          <cell r="C325" t="str">
            <v>CO2</v>
          </cell>
          <cell r="H325">
            <v>5.2812058548859397</v>
          </cell>
          <cell r="I325">
            <v>3.46680589232809</v>
          </cell>
          <cell r="J325">
            <v>0.22077201468717</v>
          </cell>
        </row>
        <row r="326">
          <cell r="A326" t="str">
            <v>D-TNGA</v>
          </cell>
          <cell r="B326" t="str">
            <v>VAR_fout</v>
          </cell>
          <cell r="C326" t="str">
            <v>TNGA</v>
          </cell>
          <cell r="H326">
            <v>9.3394047637393091E-2</v>
          </cell>
          <cell r="I326">
            <v>7.5187278380645428E-2</v>
          </cell>
          <cell r="J326">
            <v>3.9478883768207032E-3</v>
          </cell>
        </row>
        <row r="327">
          <cell r="A327" t="str">
            <v>D-TNGA</v>
          </cell>
          <cell r="B327" t="str">
            <v>VAR_fin</v>
          </cell>
          <cell r="C327" t="str">
            <v>NGA</v>
          </cell>
          <cell r="H327">
            <v>9.3638401682374972E-2</v>
          </cell>
          <cell r="I327">
            <v>6.1468189580285326E-2</v>
          </cell>
          <cell r="J327">
            <v>3.9143974235313767E-3</v>
          </cell>
        </row>
        <row r="328">
          <cell r="A328" t="str">
            <v>D-TNGA</v>
          </cell>
          <cell r="B328" t="str">
            <v>VAR_fin</v>
          </cell>
          <cell r="C328" t="str">
            <v>BNGA</v>
          </cell>
          <cell r="H328">
            <v>3.3407656906260928E-5</v>
          </cell>
          <cell r="I328">
            <v>1.3946271034011132E-2</v>
          </cell>
          <cell r="J328">
            <v>1.528153704934359E-5</v>
          </cell>
        </row>
        <row r="329">
          <cell r="A329" t="str">
            <v>D-TNGA</v>
          </cell>
          <cell r="B329" t="str">
            <v>VAR_fin</v>
          </cell>
          <cell r="C329" t="str">
            <v>H2</v>
          </cell>
          <cell r="H329">
            <v>2.1217926688541299E-5</v>
          </cell>
          <cell r="I329">
            <v>1.977424253841389E-5</v>
          </cell>
          <cell r="J329">
            <v>3.1354101550542184E-5</v>
          </cell>
        </row>
        <row r="330">
          <cell r="A330" t="str">
            <v>D-TNGA</v>
          </cell>
          <cell r="B330" t="str">
            <v>VAR_ncap</v>
          </cell>
          <cell r="C330" t="str">
            <v>-</v>
          </cell>
          <cell r="I330">
            <v>1.18386529476039E-8</v>
          </cell>
          <cell r="J330">
            <v>2.00398670996987E-8</v>
          </cell>
        </row>
        <row r="331">
          <cell r="A331" t="str">
            <v>D-TNGA</v>
          </cell>
          <cell r="B331" t="str">
            <v>VAR_cap</v>
          </cell>
          <cell r="C331" t="str">
            <v>-</v>
          </cell>
          <cell r="H331">
            <v>0.95961769308164402</v>
          </cell>
          <cell r="I331">
            <v>0.95961770492029697</v>
          </cell>
          <cell r="J331">
            <v>0.48125338131410805</v>
          </cell>
        </row>
        <row r="332">
          <cell r="A332" t="str">
            <v>T_C-BAT-ELC-S2</v>
          </cell>
          <cell r="B332" t="str">
            <v>VAR_fout</v>
          </cell>
          <cell r="C332" t="str">
            <v>TPCAR</v>
          </cell>
          <cell r="H332">
            <v>18.27718899904049</v>
          </cell>
          <cell r="I332">
            <v>20.69742151819894</v>
          </cell>
          <cell r="J332">
            <v>20.993837098461199</v>
          </cell>
        </row>
        <row r="333">
          <cell r="A333" t="str">
            <v>T_C-BAT-ELC-S2</v>
          </cell>
          <cell r="B333" t="str">
            <v>VAR_fin</v>
          </cell>
          <cell r="C333" t="str">
            <v>T-ELC-car-BatSTGOut_S2</v>
          </cell>
          <cell r="H333">
            <v>12.008236304115457</v>
          </cell>
          <cell r="I333">
            <v>13.229681295589369</v>
          </cell>
          <cell r="J333">
            <v>12.227737159203578</v>
          </cell>
        </row>
        <row r="334">
          <cell r="A334" t="str">
            <v>T_C-BAT-ELC-S2</v>
          </cell>
          <cell r="B334" t="str">
            <v>VAR_ncap</v>
          </cell>
          <cell r="C334" t="str">
            <v>-</v>
          </cell>
          <cell r="H334">
            <v>1.2146363107332601</v>
          </cell>
          <cell r="I334">
            <v>0.95848774628094202</v>
          </cell>
          <cell r="J334">
            <v>1.6713317135030901</v>
          </cell>
        </row>
        <row r="335">
          <cell r="A335" t="str">
            <v>T_C-BAT-ELC-S2</v>
          </cell>
          <cell r="B335" t="str">
            <v>VAR_cap</v>
          </cell>
          <cell r="C335" t="str">
            <v>-</v>
          </cell>
          <cell r="H335">
            <v>1.6532099897399428</v>
          </cell>
          <cell r="I335">
            <v>2.1830843327347726</v>
          </cell>
          <cell r="J335">
            <v>2.2143518886207998</v>
          </cell>
        </row>
        <row r="336">
          <cell r="A336" t="str">
            <v>TFLGV-BeVELCExt</v>
          </cell>
          <cell r="B336" t="str">
            <v>VAR_fout</v>
          </cell>
          <cell r="C336" t="str">
            <v>TFLGV</v>
          </cell>
        </row>
        <row r="337">
          <cell r="A337" t="str">
            <v>TFLGV-BeVELCExt</v>
          </cell>
          <cell r="B337" t="str">
            <v>VAR_fin</v>
          </cell>
          <cell r="C337" t="str">
            <v>TELC</v>
          </cell>
        </row>
        <row r="338">
          <cell r="A338" t="str">
            <v>TFLGV-BeVELCExt</v>
          </cell>
          <cell r="B338" t="str">
            <v>VAR_cap</v>
          </cell>
          <cell r="C338" t="str">
            <v>-</v>
          </cell>
        </row>
        <row r="339">
          <cell r="A339" t="str">
            <v>T_C-BAT-ELC-S3</v>
          </cell>
          <cell r="B339" t="str">
            <v>VAR_fout</v>
          </cell>
          <cell r="C339" t="str">
            <v>TPCAR</v>
          </cell>
          <cell r="H339">
            <v>2.3551042351052285</v>
          </cell>
          <cell r="I339">
            <v>8.2312173854079145</v>
          </cell>
          <cell r="J339">
            <v>17.046575198522262</v>
          </cell>
        </row>
        <row r="340">
          <cell r="A340" t="str">
            <v>T_C-BAT-ELC-S3</v>
          </cell>
          <cell r="B340" t="str">
            <v>VAR_fin</v>
          </cell>
          <cell r="C340" t="str">
            <v>T-ELC-car-BatSTGOut_S3</v>
          </cell>
          <cell r="H340">
            <v>1.6850923262576014</v>
          </cell>
          <cell r="I340">
            <v>5.6209475138098517</v>
          </cell>
          <cell r="J340">
            <v>10.641454458153451</v>
          </cell>
        </row>
        <row r="341">
          <cell r="A341" t="str">
            <v>T_C-BAT-ELC-S3</v>
          </cell>
          <cell r="B341" t="str">
            <v>VAR_ncap</v>
          </cell>
          <cell r="C341" t="str">
            <v>-</v>
          </cell>
          <cell r="H341">
            <v>0.13987988570807999</v>
          </cell>
          <cell r="I341">
            <v>0.46239178527237401</v>
          </cell>
          <cell r="J341">
            <v>1.05841237068296</v>
          </cell>
        </row>
        <row r="342">
          <cell r="A342" t="str">
            <v>T_C-BAT-ELC-S3</v>
          </cell>
          <cell r="B342" t="str">
            <v>VAR_cap</v>
          </cell>
          <cell r="C342" t="str">
            <v>-</v>
          </cell>
          <cell r="H342">
            <v>0.16193249454970768</v>
          </cell>
          <cell r="I342">
            <v>0.56595517483042035</v>
          </cell>
          <cell r="J342">
            <v>1.1720711995228299</v>
          </cell>
        </row>
        <row r="343">
          <cell r="A343" t="str">
            <v>T_C-BAT-ELC-S4</v>
          </cell>
          <cell r="B343" t="str">
            <v>VAR_fout</v>
          </cell>
          <cell r="C343" t="str">
            <v>TPCAR</v>
          </cell>
          <cell r="H343">
            <v>23.939370141818468</v>
          </cell>
          <cell r="I343">
            <v>25.764179894459655</v>
          </cell>
          <cell r="J343">
            <v>27.424076603681385</v>
          </cell>
        </row>
        <row r="344">
          <cell r="A344" t="str">
            <v>T_C-BAT-ELC-S4</v>
          </cell>
          <cell r="B344" t="str">
            <v>VAR_fin</v>
          </cell>
          <cell r="C344" t="str">
            <v>T-ELC-car-BatSTGOut_S4</v>
          </cell>
          <cell r="H344">
            <v>17.975458950936662</v>
          </cell>
          <cell r="I344">
            <v>18.673779240950751</v>
          </cell>
          <cell r="J344">
            <v>18.01420393526325</v>
          </cell>
        </row>
        <row r="345">
          <cell r="A345" t="str">
            <v>T_C-BAT-ELC-S4</v>
          </cell>
          <cell r="B345" t="str">
            <v>VAR_ncap</v>
          </cell>
          <cell r="C345" t="str">
            <v>-</v>
          </cell>
          <cell r="H345">
            <v>1.1277210781346101</v>
          </cell>
          <cell r="I345">
            <v>0.95890388214748001</v>
          </cell>
          <cell r="J345">
            <v>2.23425728116929</v>
          </cell>
        </row>
        <row r="346">
          <cell r="A346" t="str">
            <v>T_C-BAT-ELC-S4</v>
          </cell>
          <cell r="B346" t="str">
            <v>VAR_cap</v>
          </cell>
          <cell r="C346" t="str">
            <v>-</v>
          </cell>
          <cell r="H346">
            <v>1.8849990464388193</v>
          </cell>
          <cell r="I346">
            <v>2.2043565616912644</v>
          </cell>
          <cell r="J346">
            <v>2.6733038325352401</v>
          </cell>
        </row>
        <row r="347">
          <cell r="A347" t="str">
            <v>T_B_c-ICENGA-S1</v>
          </cell>
          <cell r="B347" t="str">
            <v>VAR_fout</v>
          </cell>
          <cell r="C347" t="str">
            <v>CO2_T</v>
          </cell>
          <cell r="H347">
            <v>1.897185338186012E-2</v>
          </cell>
          <cell r="I347">
            <v>4.1195033578637552E-3</v>
          </cell>
          <cell r="J347">
            <v>5.2292792808321701E-4</v>
          </cell>
        </row>
        <row r="348">
          <cell r="A348" t="str">
            <v>T_B_c-ICENGA-S1</v>
          </cell>
          <cell r="B348" t="str">
            <v>VAR_fout</v>
          </cell>
          <cell r="C348" t="str">
            <v>TPBSc</v>
          </cell>
          <cell r="H348">
            <v>4.8497792432910503E-5</v>
          </cell>
          <cell r="I348">
            <v>1.0835365874102437E-5</v>
          </cell>
          <cell r="J348">
            <v>1.4006519260835343E-6</v>
          </cell>
        </row>
        <row r="349">
          <cell r="A349" t="str">
            <v>T_B_c-ICENGA-S1</v>
          </cell>
          <cell r="B349" t="str">
            <v>VAR_fin</v>
          </cell>
          <cell r="C349" t="str">
            <v>TNGA</v>
          </cell>
          <cell r="H349">
            <v>3.3638037911099553E-4</v>
          </cell>
          <cell r="I349">
            <v>7.3040839678435295E-5</v>
          </cell>
          <cell r="J349">
            <v>9.2717717745251335E-6</v>
          </cell>
        </row>
        <row r="350">
          <cell r="A350" t="str">
            <v>T_B_c-ICENGA-S1</v>
          </cell>
          <cell r="B350" t="str">
            <v>VAR_ncap</v>
          </cell>
          <cell r="C350" t="str">
            <v>-</v>
          </cell>
          <cell r="H350">
            <v>9.8561649427341402E-7</v>
          </cell>
          <cell r="I350">
            <v>1.17467751575368E-7</v>
          </cell>
        </row>
        <row r="351">
          <cell r="A351" t="str">
            <v>T_B_c-ICENGA-S1</v>
          </cell>
          <cell r="B351" t="str">
            <v>VAR_cap</v>
          </cell>
          <cell r="C351" t="str">
            <v>-</v>
          </cell>
          <cell r="H351">
            <v>1.1387696022452733E-6</v>
          </cell>
          <cell r="I351">
            <v>2.8678378652137292E-7</v>
          </cell>
          <cell r="J351">
            <v>6.7095047191048008E-8</v>
          </cell>
        </row>
        <row r="352">
          <cell r="A352" t="str">
            <v>TFLGV-FCLH2O</v>
          </cell>
          <cell r="B352" t="str">
            <v>VAR_fout</v>
          </cell>
          <cell r="C352" t="str">
            <v>TFLGV</v>
          </cell>
        </row>
        <row r="353">
          <cell r="A353" t="str">
            <v>TFLGV-FCLH2O</v>
          </cell>
          <cell r="B353" t="str">
            <v>VAR_fin</v>
          </cell>
          <cell r="C353" t="str">
            <v>TH2O</v>
          </cell>
        </row>
        <row r="354">
          <cell r="A354" t="str">
            <v>TFLGV-FCLH2O</v>
          </cell>
          <cell r="B354" t="str">
            <v>VAR_ncap</v>
          </cell>
          <cell r="C354" t="str">
            <v>-</v>
          </cell>
          <cell r="J354">
            <v>1.0176160323655901E-8</v>
          </cell>
        </row>
        <row r="355">
          <cell r="A355" t="str">
            <v>TFLGV-FCLH2O</v>
          </cell>
          <cell r="B355" t="str">
            <v>VAR_cap</v>
          </cell>
          <cell r="C355" t="str">
            <v>-</v>
          </cell>
          <cell r="H355">
            <v>3.5010410401466048E-9</v>
          </cell>
          <cell r="J355">
            <v>1.0176160323655901E-8</v>
          </cell>
        </row>
        <row r="356">
          <cell r="A356" t="str">
            <v>T_B_c-ICENGA-S2</v>
          </cell>
          <cell r="B356" t="str">
            <v>VAR_fout</v>
          </cell>
          <cell r="C356" t="str">
            <v>CO2_T</v>
          </cell>
          <cell r="H356">
            <v>1.123869309442911E-2</v>
          </cell>
          <cell r="I356">
            <v>7.9946381680521053E-3</v>
          </cell>
          <cell r="J356">
            <v>1.2062407573572289E-3</v>
          </cell>
        </row>
        <row r="357">
          <cell r="A357" t="str">
            <v>T_B_c-ICENGA-S2</v>
          </cell>
          <cell r="B357" t="str">
            <v>VAR_fout</v>
          </cell>
          <cell r="C357" t="str">
            <v>TPBSc</v>
          </cell>
          <cell r="H357">
            <v>1.9333952561431585E-5</v>
          </cell>
          <cell r="I357">
            <v>1.465635365697268E-5</v>
          </cell>
          <cell r="J357">
            <v>2.2465706530510731E-6</v>
          </cell>
        </row>
        <row r="358">
          <cell r="A358" t="str">
            <v>T_B_c-ICENGA-S2</v>
          </cell>
          <cell r="B358" t="str">
            <v>VAR_fin</v>
          </cell>
          <cell r="C358" t="str">
            <v>TNGA</v>
          </cell>
          <cell r="H358">
            <v>1.9926760805725387E-4</v>
          </cell>
          <cell r="I358">
            <v>1.417489036888672E-4</v>
          </cell>
          <cell r="J358">
            <v>2.1387247470872879E-5</v>
          </cell>
        </row>
        <row r="359">
          <cell r="A359" t="str">
            <v>T_B_c-ICENGA-S2</v>
          </cell>
          <cell r="B359" t="str">
            <v>VAR_ncap</v>
          </cell>
          <cell r="C359" t="str">
            <v>-</v>
          </cell>
          <cell r="H359">
            <v>2.0347346985170901E-7</v>
          </cell>
          <cell r="I359">
            <v>1.2665378141543699E-7</v>
          </cell>
        </row>
        <row r="360">
          <cell r="A360" t="str">
            <v>T_B_c-ICENGA-S2</v>
          </cell>
          <cell r="B360" t="str">
            <v>VAR_cap</v>
          </cell>
          <cell r="C360" t="str">
            <v>-</v>
          </cell>
          <cell r="H360">
            <v>4.6754496930720899E-7</v>
          </cell>
          <cell r="I360">
            <v>3.5599543560615501E-7</v>
          </cell>
          <cell r="J360">
            <v>8.5058089124338704E-8</v>
          </cell>
        </row>
        <row r="361">
          <cell r="A361" t="str">
            <v>T_B_u-ICEDSL-S1</v>
          </cell>
          <cell r="B361" t="str">
            <v>VAR_fout</v>
          </cell>
          <cell r="C361" t="str">
            <v>CO2_T</v>
          </cell>
          <cell r="H361">
            <v>18.848288991775316</v>
          </cell>
          <cell r="I361">
            <v>35.741578376106368</v>
          </cell>
          <cell r="J361">
            <v>20.342296293146941</v>
          </cell>
        </row>
        <row r="362">
          <cell r="A362" t="str">
            <v>T_B_u-ICEDSL-S1</v>
          </cell>
          <cell r="B362" t="str">
            <v>VAR_fout</v>
          </cell>
          <cell r="C362" t="str">
            <v>TPBSu</v>
          </cell>
          <cell r="H362">
            <v>3.7761626966978427E-2</v>
          </cell>
          <cell r="I362">
            <v>7.9369122770995615E-2</v>
          </cell>
          <cell r="J362">
            <v>4.5173495836346805E-2</v>
          </cell>
        </row>
        <row r="363">
          <cell r="A363" t="str">
            <v>T_B_u-ICEDSL-S1</v>
          </cell>
          <cell r="B363" t="str">
            <v>VAR_fin</v>
          </cell>
          <cell r="C363" t="str">
            <v>TDSL</v>
          </cell>
          <cell r="H363">
            <v>0.25713900398056366</v>
          </cell>
          <cell r="I363">
            <v>0.48760679912832722</v>
          </cell>
          <cell r="J363">
            <v>0.27752109540446057</v>
          </cell>
        </row>
        <row r="364">
          <cell r="A364" t="str">
            <v>T_B_u-ICEDSL-S1</v>
          </cell>
          <cell r="B364" t="str">
            <v>VAR_ncap</v>
          </cell>
          <cell r="C364" t="str">
            <v>-</v>
          </cell>
          <cell r="H364">
            <v>3.3878819789728201E-7</v>
          </cell>
          <cell r="I364">
            <v>2.0776844397881401E-3</v>
          </cell>
        </row>
        <row r="365">
          <cell r="A365" t="str">
            <v>T_B_u-ICEDSL-S1</v>
          </cell>
          <cell r="B365" t="str">
            <v>VAR_cap</v>
          </cell>
          <cell r="C365" t="str">
            <v>-</v>
          </cell>
          <cell r="H365">
            <v>8.3256054712350707E-4</v>
          </cell>
          <cell r="I365">
            <v>2.078129392323767E-3</v>
          </cell>
          <cell r="J365">
            <v>1.04202919093468E-3</v>
          </cell>
        </row>
        <row r="366">
          <cell r="A366" t="str">
            <v>T_B_c-ICENGA-S3</v>
          </cell>
          <cell r="B366" t="str">
            <v>VAR_fout</v>
          </cell>
          <cell r="C366" t="str">
            <v>CO2_T</v>
          </cell>
          <cell r="H366">
            <v>0.21046752455225581</v>
          </cell>
          <cell r="I366">
            <v>0.23759495007018838</v>
          </cell>
          <cell r="J366">
            <v>1.1819087628507601E-2</v>
          </cell>
        </row>
        <row r="367">
          <cell r="A367" t="str">
            <v>T_B_c-ICENGA-S3</v>
          </cell>
          <cell r="B367" t="str">
            <v>VAR_fout</v>
          </cell>
          <cell r="C367" t="str">
            <v>TPBSc</v>
          </cell>
          <cell r="H367">
            <v>2.51757967483738E-4</v>
          </cell>
          <cell r="I367">
            <v>2.8690913070148746E-4</v>
          </cell>
          <cell r="J367">
            <v>1.4869850617656555E-5</v>
          </cell>
        </row>
        <row r="368">
          <cell r="A368" t="str">
            <v>T_B_c-ICENGA-S3</v>
          </cell>
          <cell r="B368" t="str">
            <v>VAR_fin</v>
          </cell>
          <cell r="C368" t="str">
            <v>TNGA</v>
          </cell>
          <cell r="H368">
            <v>3.7316936977350328E-3</v>
          </cell>
          <cell r="I368">
            <v>4.2126764196841826E-3</v>
          </cell>
          <cell r="J368">
            <v>2.0955829128559549E-4</v>
          </cell>
        </row>
        <row r="369">
          <cell r="A369" t="str">
            <v>T_B_c-ICENGA-S3</v>
          </cell>
          <cell r="B369" t="str">
            <v>VAR_ncap</v>
          </cell>
          <cell r="C369" t="str">
            <v>-</v>
          </cell>
          <cell r="H369">
            <v>5.2637991046101403E-6</v>
          </cell>
          <cell r="I369">
            <v>9.7854292204846901E-7</v>
          </cell>
        </row>
        <row r="370">
          <cell r="A370" t="str">
            <v>T_B_c-ICENGA-S3</v>
          </cell>
          <cell r="B370" t="str">
            <v>VAR_cap</v>
          </cell>
          <cell r="C370" t="str">
            <v>-</v>
          </cell>
          <cell r="H370">
            <v>5.4871617797398199E-6</v>
          </cell>
          <cell r="I370">
            <v>6.2423420266586097E-6</v>
          </cell>
          <cell r="J370">
            <v>3.2876704169049216E-7</v>
          </cell>
        </row>
        <row r="371">
          <cell r="A371" t="str">
            <v>T_B_u-ICEDSL-S2</v>
          </cell>
          <cell r="B371" t="str">
            <v>VAR_fout</v>
          </cell>
          <cell r="C371" t="str">
            <v>CO2_T</v>
          </cell>
          <cell r="H371">
            <v>3.317055009958549</v>
          </cell>
          <cell r="I371">
            <v>4.5577757589358212E-2</v>
          </cell>
          <cell r="J371">
            <v>1.4554838802483618E-2</v>
          </cell>
        </row>
        <row r="372">
          <cell r="A372" t="str">
            <v>T_B_u-ICEDSL-S2</v>
          </cell>
          <cell r="B372" t="str">
            <v>VAR_fout</v>
          </cell>
          <cell r="C372" t="str">
            <v>TPBSu</v>
          </cell>
          <cell r="H372">
            <v>4.653529667514195E-3</v>
          </cell>
          <cell r="I372">
            <v>6.8485789156690223E-5</v>
          </cell>
          <cell r="J372">
            <v>2.2470864377851518E-5</v>
          </cell>
        </row>
        <row r="373">
          <cell r="A373" t="str">
            <v>T_B_u-ICEDSL-S2</v>
          </cell>
          <cell r="B373" t="str">
            <v>VAR_fin</v>
          </cell>
          <cell r="C373" t="str">
            <v>TDSL</v>
          </cell>
          <cell r="H373">
            <v>4.5253137925764721E-2</v>
          </cell>
          <cell r="I373">
            <v>6.2179751145099928E-4</v>
          </cell>
          <cell r="J373">
            <v>1.9856533154820802E-4</v>
          </cell>
        </row>
        <row r="374">
          <cell r="A374" t="str">
            <v>T_B_u-ICEDSL-S2</v>
          </cell>
          <cell r="B374" t="str">
            <v>VAR_ncap</v>
          </cell>
          <cell r="C374" t="str">
            <v>-</v>
          </cell>
          <cell r="H374">
            <v>2.03901339094301E-7</v>
          </cell>
          <cell r="I374">
            <v>8.29207448991259E-7</v>
          </cell>
        </row>
        <row r="375">
          <cell r="A375" t="str">
            <v>T_B_u-ICEDSL-S2</v>
          </cell>
          <cell r="B375" t="str">
            <v>VAR_cap</v>
          </cell>
          <cell r="C375" t="str">
            <v>-</v>
          </cell>
          <cell r="H375">
            <v>8.7844838093766974E-5</v>
          </cell>
          <cell r="I375">
            <v>1.3346272690647993E-6</v>
          </cell>
          <cell r="J375">
            <v>4.51634290099304E-7</v>
          </cell>
        </row>
        <row r="376">
          <cell r="A376" t="str">
            <v>T_B_c-ICENGA-S4</v>
          </cell>
          <cell r="B376" t="str">
            <v>VAR_ncap</v>
          </cell>
          <cell r="C376" t="str">
            <v>-</v>
          </cell>
          <cell r="H376">
            <v>1.13538538415106E-8</v>
          </cell>
          <cell r="I376">
            <v>1.0542281430331201E-8</v>
          </cell>
        </row>
        <row r="377">
          <cell r="A377" t="str">
            <v>T_B_c-ICENGA-S4</v>
          </cell>
          <cell r="B377" t="str">
            <v>VAR_cap</v>
          </cell>
          <cell r="C377" t="str">
            <v>-</v>
          </cell>
          <cell r="H377">
            <v>1.13538538415106E-8</v>
          </cell>
          <cell r="I377">
            <v>1.82968081659155E-8</v>
          </cell>
          <cell r="J377">
            <v>1.85005059194685E-9</v>
          </cell>
        </row>
        <row r="378">
          <cell r="A378" t="str">
            <v>T_B_u-ICEDSL-S3</v>
          </cell>
          <cell r="B378" t="str">
            <v>VAR_fout</v>
          </cell>
          <cell r="C378" t="str">
            <v>CO2_T</v>
          </cell>
          <cell r="H378">
            <v>92.16055127215931</v>
          </cell>
          <cell r="I378">
            <v>4.7990641049183145</v>
          </cell>
          <cell r="J378">
            <v>1.63845030010902</v>
          </cell>
        </row>
        <row r="379">
          <cell r="A379" t="str">
            <v>T_B_u-ICEDSL-S3</v>
          </cell>
          <cell r="B379" t="str">
            <v>VAR_fout</v>
          </cell>
          <cell r="C379" t="str">
            <v>TPBSu</v>
          </cell>
          <cell r="H379">
            <v>8.5718055042730071E-2</v>
          </cell>
          <cell r="I379">
            <v>4.920816425039957E-3</v>
          </cell>
          <cell r="J379">
            <v>1.6802617936688383E-3</v>
          </cell>
        </row>
        <row r="380">
          <cell r="A380" t="str">
            <v>T_B_u-ICEDSL-S3</v>
          </cell>
          <cell r="B380" t="str">
            <v>VAR_fin</v>
          </cell>
          <cell r="C380" t="str">
            <v>TDSL</v>
          </cell>
          <cell r="H380">
            <v>1.2573062929353229</v>
          </cell>
          <cell r="I380">
            <v>6.5471543041177485E-2</v>
          </cell>
          <cell r="J380">
            <v>2.2352664394393179E-2</v>
          </cell>
        </row>
        <row r="381">
          <cell r="A381" t="str">
            <v>T_B_u-ICEDSL-S3</v>
          </cell>
          <cell r="B381" t="str">
            <v>VAR_ncap</v>
          </cell>
          <cell r="C381" t="str">
            <v>-</v>
          </cell>
          <cell r="H381">
            <v>2.8388773946226901E-7</v>
          </cell>
          <cell r="I381">
            <v>9.2525288536221906E-5</v>
          </cell>
        </row>
        <row r="382">
          <cell r="A382" t="str">
            <v>T_B_u-ICEDSL-S3</v>
          </cell>
          <cell r="B382" t="str">
            <v>VAR_cap</v>
          </cell>
          <cell r="C382" t="str">
            <v>-</v>
          </cell>
          <cell r="H382">
            <v>1.6164576606287301E-3</v>
          </cell>
          <cell r="I382">
            <v>9.2809176275684098E-5</v>
          </cell>
          <cell r="J382">
            <v>3.1691877184806798E-5</v>
          </cell>
        </row>
        <row r="383">
          <cell r="A383" t="str">
            <v>T_B_u-ICEDSL-S4</v>
          </cell>
          <cell r="B383" t="str">
            <v>VAR_fout</v>
          </cell>
          <cell r="C383" t="str">
            <v>CO2_T</v>
          </cell>
        </row>
        <row r="384">
          <cell r="A384" t="str">
            <v>T_B_u-ICEDSL-S4</v>
          </cell>
          <cell r="B384" t="str">
            <v>VAR_fout</v>
          </cell>
          <cell r="C384" t="str">
            <v>TPBSu</v>
          </cell>
        </row>
        <row r="385">
          <cell r="A385" t="str">
            <v>T_B_u-ICEDSL-S4</v>
          </cell>
          <cell r="B385" t="str">
            <v>VAR_fin</v>
          </cell>
          <cell r="C385" t="str">
            <v>TDSL</v>
          </cell>
        </row>
        <row r="386">
          <cell r="A386" t="str">
            <v>T_B_u-ICEDSL-S4</v>
          </cell>
          <cell r="B386" t="str">
            <v>VAR_cap</v>
          </cell>
          <cell r="C386" t="str">
            <v>-</v>
          </cell>
        </row>
        <row r="387">
          <cell r="A387" t="str">
            <v>D-TBDS1intl</v>
          </cell>
          <cell r="B387" t="str">
            <v>VAR_fout</v>
          </cell>
          <cell r="C387" t="str">
            <v>TKERintl_SAF</v>
          </cell>
          <cell r="H387">
            <v>17.556123361876399</v>
          </cell>
          <cell r="I387">
            <v>33.421801344780299</v>
          </cell>
          <cell r="J387">
            <v>81.945597418233504</v>
          </cell>
        </row>
        <row r="388">
          <cell r="A388" t="str">
            <v>D-TBDS1intl</v>
          </cell>
          <cell r="B388" t="str">
            <v>VAR_fin</v>
          </cell>
          <cell r="C388" t="str">
            <v>BDS1</v>
          </cell>
          <cell r="H388">
            <v>17.556123361876399</v>
          </cell>
          <cell r="I388">
            <v>33.421801344780299</v>
          </cell>
          <cell r="J388">
            <v>81.945597418233504</v>
          </cell>
        </row>
        <row r="389">
          <cell r="A389" t="str">
            <v>T_B_c-ICENGAEXT</v>
          </cell>
          <cell r="B389" t="str">
            <v>VAR_fout</v>
          </cell>
          <cell r="C389" t="str">
            <v>CO2_T</v>
          </cell>
        </row>
        <row r="390">
          <cell r="A390" t="str">
            <v>T_B_c-ICENGAEXT</v>
          </cell>
          <cell r="B390" t="str">
            <v>VAR_fout</v>
          </cell>
          <cell r="C390" t="str">
            <v>TPBSc</v>
          </cell>
        </row>
        <row r="391">
          <cell r="A391" t="str">
            <v>T_B_c-ICENGAEXT</v>
          </cell>
          <cell r="B391" t="str">
            <v>VAR_fin</v>
          </cell>
          <cell r="C391" t="str">
            <v>TNGA</v>
          </cell>
        </row>
        <row r="392">
          <cell r="A392" t="str">
            <v>T_B_c-ICENGAEXT</v>
          </cell>
          <cell r="B392" t="str">
            <v>VAR_cap</v>
          </cell>
          <cell r="C392" t="str">
            <v>-</v>
          </cell>
        </row>
        <row r="393">
          <cell r="A393" t="str">
            <v>T_B_u-ICEDSLEXT</v>
          </cell>
          <cell r="B393" t="str">
            <v>VAR_fout</v>
          </cell>
          <cell r="C393" t="str">
            <v>CO2_T</v>
          </cell>
        </row>
        <row r="394">
          <cell r="A394" t="str">
            <v>T_B_u-ICEDSLEXT</v>
          </cell>
          <cell r="B394" t="str">
            <v>VAR_fout</v>
          </cell>
          <cell r="C394" t="str">
            <v>TPBSu</v>
          </cell>
        </row>
        <row r="395">
          <cell r="A395" t="str">
            <v>T_B_u-ICEDSLEXT</v>
          </cell>
          <cell r="B395" t="str">
            <v>VAR_fin</v>
          </cell>
          <cell r="C395" t="str">
            <v>TDSL</v>
          </cell>
        </row>
        <row r="396">
          <cell r="A396" t="str">
            <v>T_B_u-ICEDSLEXT</v>
          </cell>
          <cell r="B396" t="str">
            <v>VAR_cap</v>
          </cell>
          <cell r="C396" t="str">
            <v>-</v>
          </cell>
        </row>
        <row r="397">
          <cell r="A397" t="str">
            <v>D-T-ELC-LGV</v>
          </cell>
          <cell r="B397" t="str">
            <v>VAR_fout</v>
          </cell>
          <cell r="C397" t="str">
            <v>T-ELC-LGV_BatSTGin</v>
          </cell>
          <cell r="H397">
            <v>5.2702939770877091</v>
          </cell>
          <cell r="I397">
            <v>7.1553166163458854</v>
          </cell>
          <cell r="J397">
            <v>8.2025600990965462</v>
          </cell>
        </row>
        <row r="398">
          <cell r="A398" t="str">
            <v>D-T-ELC-LGV</v>
          </cell>
          <cell r="B398" t="str">
            <v>VAR_fin</v>
          </cell>
          <cell r="C398" t="str">
            <v>TELC</v>
          </cell>
          <cell r="H398">
            <v>5.2702939770877091</v>
          </cell>
          <cell r="I398">
            <v>7.1553166163458854</v>
          </cell>
          <cell r="J398">
            <v>8.2025600990965462</v>
          </cell>
        </row>
        <row r="399">
          <cell r="A399" t="str">
            <v>D-T-ELC-LGV</v>
          </cell>
          <cell r="B399" t="str">
            <v>VAR_ncap</v>
          </cell>
          <cell r="C399" t="str">
            <v>-</v>
          </cell>
          <cell r="H399">
            <v>0.40343097721167798</v>
          </cell>
          <cell r="I399">
            <v>0.32603281778536303</v>
          </cell>
          <cell r="J399">
            <v>0.63270019239818998</v>
          </cell>
        </row>
        <row r="400">
          <cell r="A400" t="str">
            <v>D-T-ELC-LGV</v>
          </cell>
          <cell r="B400" t="str">
            <v>VAR_cap</v>
          </cell>
          <cell r="C400" t="str">
            <v>-</v>
          </cell>
          <cell r="H400">
            <v>0.55706646530934101</v>
          </cell>
          <cell r="I400">
            <v>0.75631203806383496</v>
          </cell>
          <cell r="J400">
            <v>0.86700492726504197</v>
          </cell>
        </row>
        <row r="401">
          <cell r="A401" t="str">
            <v>T_C-HYBGSLEXT</v>
          </cell>
          <cell r="B401" t="str">
            <v>VAR_fout</v>
          </cell>
          <cell r="C401" t="str">
            <v>CO2_T</v>
          </cell>
        </row>
        <row r="402">
          <cell r="A402" t="str">
            <v>T_C-HYBGSLEXT</v>
          </cell>
          <cell r="B402" t="str">
            <v>VAR_fout</v>
          </cell>
          <cell r="C402" t="str">
            <v>TPCAR</v>
          </cell>
        </row>
        <row r="403">
          <cell r="A403" t="str">
            <v>T_C-HYBGSLEXT</v>
          </cell>
          <cell r="B403" t="str">
            <v>VAR_fin</v>
          </cell>
          <cell r="C403" t="str">
            <v>TGSL</v>
          </cell>
        </row>
        <row r="404">
          <cell r="A404" t="str">
            <v>T_C-HYBGSLEXT</v>
          </cell>
          <cell r="B404" t="str">
            <v>VAR_cap</v>
          </cell>
          <cell r="C404" t="str">
            <v>-</v>
          </cell>
        </row>
        <row r="405">
          <cell r="A405" t="str">
            <v>TPAVDKEREXT</v>
          </cell>
          <cell r="B405" t="str">
            <v>VAR_fout</v>
          </cell>
          <cell r="C405" t="str">
            <v>CO2_T</v>
          </cell>
          <cell r="H405">
            <v>185.675788544743</v>
          </cell>
          <cell r="I405">
            <v>154.38211110512901</v>
          </cell>
          <cell r="J405">
            <v>123.088433665514</v>
          </cell>
        </row>
        <row r="406">
          <cell r="A406" t="str">
            <v>TPAVDKEREXT</v>
          </cell>
          <cell r="B406" t="str">
            <v>VAR_fout</v>
          </cell>
          <cell r="C406" t="str">
            <v>TPAVD</v>
          </cell>
          <cell r="H406">
            <v>2.5504916008893299</v>
          </cell>
          <cell r="I406">
            <v>2.1206333943012199</v>
          </cell>
          <cell r="J406">
            <v>1.6907751877131001</v>
          </cell>
        </row>
        <row r="407">
          <cell r="A407" t="str">
            <v>TPAVDKEREXT</v>
          </cell>
          <cell r="B407" t="str">
            <v>VAR_fin</v>
          </cell>
          <cell r="C407" t="str">
            <v>TKER</v>
          </cell>
          <cell r="H407">
            <v>2.5504916008893299</v>
          </cell>
          <cell r="I407">
            <v>2.1206333943012199</v>
          </cell>
          <cell r="J407">
            <v>1.6907751877131001</v>
          </cell>
        </row>
        <row r="408">
          <cell r="A408" t="str">
            <v>TPAVDKEREXT</v>
          </cell>
          <cell r="B408" t="str">
            <v>VAR_ncap</v>
          </cell>
          <cell r="C408" t="str">
            <v>-</v>
          </cell>
          <cell r="H408">
            <v>0.810350540337892</v>
          </cell>
          <cell r="I408">
            <v>0.75644592923126397</v>
          </cell>
          <cell r="J408">
            <v>1.0215802455018499</v>
          </cell>
        </row>
        <row r="409">
          <cell r="A409" t="str">
            <v>TPAVDKEREXT</v>
          </cell>
          <cell r="B409" t="str">
            <v>VAR_cap</v>
          </cell>
          <cell r="C409" t="str">
            <v>-</v>
          </cell>
          <cell r="H409">
            <v>3.1361434018264602</v>
          </cell>
          <cell r="I409">
            <v>2.4106295873460546</v>
          </cell>
          <cell r="J409">
            <v>1.857376932635264</v>
          </cell>
        </row>
        <row r="410">
          <cell r="A410" t="str">
            <v>T_C-ICE-GSL-S1</v>
          </cell>
          <cell r="B410" t="str">
            <v>VAR_fout</v>
          </cell>
          <cell r="C410" t="str">
            <v>CO2_T</v>
          </cell>
          <cell r="H410">
            <v>47.238973043162247</v>
          </cell>
          <cell r="I410">
            <v>6.2359534371671206</v>
          </cell>
        </row>
        <row r="411">
          <cell r="A411" t="str">
            <v>T_C-ICE-GSL-S1</v>
          </cell>
          <cell r="B411" t="str">
            <v>VAR_fout</v>
          </cell>
          <cell r="C411" t="str">
            <v>TPCAR</v>
          </cell>
          <cell r="H411">
            <v>0.38365116237534991</v>
          </cell>
          <cell r="I411">
            <v>5.0617723336930556E-2</v>
          </cell>
        </row>
        <row r="412">
          <cell r="A412" t="str">
            <v>T_C-ICE-GSL-S1</v>
          </cell>
          <cell r="B412" t="str">
            <v>VAR_fin</v>
          </cell>
          <cell r="C412" t="str">
            <v>TGSL</v>
          </cell>
          <cell r="H412">
            <v>0.6400944856797055</v>
          </cell>
          <cell r="I412">
            <v>8.4498014053755038E-2</v>
          </cell>
        </row>
        <row r="413">
          <cell r="A413" t="str">
            <v>T_C-ICE-GSL-S1</v>
          </cell>
          <cell r="B413" t="str">
            <v>VAR_ncap</v>
          </cell>
          <cell r="C413" t="str">
            <v>-</v>
          </cell>
        </row>
        <row r="414">
          <cell r="A414" t="str">
            <v>T_C-ICE-GSL-S1</v>
          </cell>
          <cell r="B414" t="str">
            <v>VAR_cap</v>
          </cell>
          <cell r="C414" t="str">
            <v>-</v>
          </cell>
          <cell r="H414">
            <v>5.8304558387223981E-2</v>
          </cell>
          <cell r="I414">
            <v>7.692389877279715E-3</v>
          </cell>
        </row>
        <row r="415">
          <cell r="A415" t="str">
            <v>V2G</v>
          </cell>
          <cell r="B415" t="str">
            <v>VAR_fout</v>
          </cell>
          <cell r="C415" t="str">
            <v>ELC35</v>
          </cell>
          <cell r="H415">
            <v>0.2094744406699329</v>
          </cell>
          <cell r="I415">
            <v>0.77895659286480801</v>
          </cell>
          <cell r="J415">
            <v>1.1359456645909609</v>
          </cell>
        </row>
        <row r="416">
          <cell r="A416" t="str">
            <v>V2G</v>
          </cell>
          <cell r="B416" t="str">
            <v>VAR_fin</v>
          </cell>
          <cell r="C416" t="str">
            <v>T-ELC-Bus_c_BatSTGout_S1</v>
          </cell>
          <cell r="H416">
            <v>9.4441854882806593E-4</v>
          </cell>
          <cell r="I416">
            <v>6.1950655112501328E-4</v>
          </cell>
          <cell r="J416">
            <v>2.0727606003543837E-4</v>
          </cell>
        </row>
        <row r="417">
          <cell r="A417" t="str">
            <v>V2G</v>
          </cell>
          <cell r="B417" t="str">
            <v>VAR_fin</v>
          </cell>
          <cell r="C417" t="str">
            <v>T-ELC-Bus_c_BatSTGout_S2</v>
          </cell>
          <cell r="H417">
            <v>9.5357531012381488E-4</v>
          </cell>
          <cell r="I417">
            <v>6.2290173093840608E-4</v>
          </cell>
          <cell r="J417">
            <v>2.0736784119272414E-4</v>
          </cell>
        </row>
        <row r="418">
          <cell r="A418" t="str">
            <v>V2G</v>
          </cell>
          <cell r="B418" t="str">
            <v>VAR_fin</v>
          </cell>
          <cell r="C418" t="str">
            <v>T-ELC-Bus_c_BatSTGout_S3</v>
          </cell>
          <cell r="H418">
            <v>3.9771659847545157E-5</v>
          </cell>
          <cell r="I418">
            <v>4.860554957036224E-4</v>
          </cell>
          <cell r="J418">
            <v>1.678578308007907E-4</v>
          </cell>
        </row>
        <row r="419">
          <cell r="A419" t="str">
            <v>V2G</v>
          </cell>
          <cell r="B419" t="str">
            <v>VAR_fin</v>
          </cell>
          <cell r="C419" t="str">
            <v>T-ELC-Bus_c_BatSTGout_S4</v>
          </cell>
          <cell r="H419">
            <v>3.5709001907373612E-5</v>
          </cell>
          <cell r="I419">
            <v>4.485383803658762E-5</v>
          </cell>
          <cell r="J419">
            <v>2.2233062073290585E-5</v>
          </cell>
        </row>
        <row r="420">
          <cell r="A420" t="str">
            <v>V2G</v>
          </cell>
          <cell r="B420" t="str">
            <v>VAR_fin</v>
          </cell>
          <cell r="C420" t="str">
            <v>T-ELC-car-BatSTGOut_S1</v>
          </cell>
          <cell r="H420">
            <v>5.1100041015786128E-2</v>
          </cell>
          <cell r="I420">
            <v>0.36924203179936549</v>
          </cell>
          <cell r="J420">
            <v>0.56974447209941748</v>
          </cell>
        </row>
        <row r="421">
          <cell r="A421" t="str">
            <v>V2G</v>
          </cell>
          <cell r="B421" t="str">
            <v>VAR_fin</v>
          </cell>
          <cell r="C421" t="str">
            <v>T-ELC-car-BatSTGOut_S2</v>
          </cell>
          <cell r="H421">
            <v>2.7813246501494689E-2</v>
          </cell>
          <cell r="I421">
            <v>0.10224461610096199</v>
          </cell>
          <cell r="J421">
            <v>0.16003520797065912</v>
          </cell>
        </row>
        <row r="422">
          <cell r="A422" t="str">
            <v>V2G</v>
          </cell>
          <cell r="B422" t="str">
            <v>VAR_fin</v>
          </cell>
          <cell r="C422" t="str">
            <v>T-ELC-car-BatSTGOut_S3</v>
          </cell>
          <cell r="H422">
            <v>3.4399402826532671E-2</v>
          </cell>
          <cell r="I422">
            <v>0.10919764425297032</v>
          </cell>
          <cell r="J422">
            <v>0.15844864502464961</v>
          </cell>
        </row>
        <row r="423">
          <cell r="A423" t="str">
            <v>V2G</v>
          </cell>
          <cell r="B423" t="str">
            <v>VAR_fin</v>
          </cell>
          <cell r="C423" t="str">
            <v>T-ELC-car-BatSTGOut_S4</v>
          </cell>
          <cell r="H423">
            <v>2.7274834712204463E-2</v>
          </cell>
          <cell r="I423">
            <v>9.9431701390250149E-2</v>
          </cell>
          <cell r="J423">
            <v>0.14969088656380355</v>
          </cell>
        </row>
        <row r="424">
          <cell r="A424" t="str">
            <v>V2G</v>
          </cell>
          <cell r="B424" t="str">
            <v>VAR_fin</v>
          </cell>
          <cell r="C424" t="str">
            <v>T-ELC-car-PlgSTGOut_S1</v>
          </cell>
          <cell r="H424">
            <v>1.4085100416426303E-4</v>
          </cell>
          <cell r="I424">
            <v>1.116713241558309E-4</v>
          </cell>
          <cell r="J424">
            <v>2.7706623094223558E-5</v>
          </cell>
        </row>
        <row r="425">
          <cell r="A425" t="str">
            <v>V2G</v>
          </cell>
          <cell r="B425" t="str">
            <v>VAR_fin</v>
          </cell>
          <cell r="C425" t="str">
            <v>T-ELC-car-PlgSTGOut_S2</v>
          </cell>
          <cell r="H425">
            <v>2.6031937939225591E-5</v>
          </cell>
          <cell r="I425">
            <v>7.0262428085462897E-5</v>
          </cell>
          <cell r="J425">
            <v>1.6619974364653981E-4</v>
          </cell>
        </row>
        <row r="426">
          <cell r="A426" t="str">
            <v>V2G</v>
          </cell>
          <cell r="B426" t="str">
            <v>VAR_fin</v>
          </cell>
          <cell r="C426" t="str">
            <v>T-ELC-car-PlgSTGOut_S3</v>
          </cell>
          <cell r="H426">
            <v>4.6361398718408546E-2</v>
          </cell>
          <cell r="I426">
            <v>6.9580597072992287E-2</v>
          </cell>
          <cell r="J426">
            <v>9.3056857582024546E-2</v>
          </cell>
        </row>
        <row r="427">
          <cell r="A427" t="str">
            <v>V2G</v>
          </cell>
          <cell r="B427" t="str">
            <v>VAR_fin</v>
          </cell>
          <cell r="C427" t="str">
            <v>T-ELC-TWSTGout_S1</v>
          </cell>
          <cell r="H427">
            <v>4.0527958606746559E-4</v>
          </cell>
          <cell r="I427">
            <v>6.4828662977836282E-5</v>
          </cell>
          <cell r="J427">
            <v>3.5616715088572407E-5</v>
          </cell>
        </row>
        <row r="428">
          <cell r="A428" t="str">
            <v>V2G</v>
          </cell>
          <cell r="B428" t="str">
            <v>VAR_fin</v>
          </cell>
          <cell r="C428" t="str">
            <v>T-ELC-car-PlgSTGOut_S4</v>
          </cell>
          <cell r="H428">
            <v>1.296446837975916E-2</v>
          </cell>
          <cell r="I428">
            <v>1.9468150413925113E-2</v>
          </cell>
          <cell r="J428">
            <v>6.876862693735048E-5</v>
          </cell>
        </row>
        <row r="429">
          <cell r="A429" t="str">
            <v>V2G</v>
          </cell>
          <cell r="B429" t="str">
            <v>VAR_fin</v>
          </cell>
          <cell r="C429" t="str">
            <v>T-ELC-TWSTGout_S2</v>
          </cell>
          <cell r="H429">
            <v>4.3496714785864706E-4</v>
          </cell>
          <cell r="I429">
            <v>4.1229608042385972E-4</v>
          </cell>
          <cell r="J429">
            <v>2.3090730149287573E-4</v>
          </cell>
        </row>
        <row r="430">
          <cell r="A430" t="str">
            <v>V2G</v>
          </cell>
          <cell r="B430" t="str">
            <v>VAR_fin</v>
          </cell>
          <cell r="C430" t="str">
            <v>T-ELC-TWSTGout_S3</v>
          </cell>
          <cell r="H430">
            <v>6.3042426915691028E-4</v>
          </cell>
          <cell r="I430">
            <v>6.0647375921460899E-4</v>
          </cell>
          <cell r="J430">
            <v>4.0014909191708124E-4</v>
          </cell>
        </row>
        <row r="431">
          <cell r="A431" t="str">
            <v>V2G</v>
          </cell>
          <cell r="B431" t="str">
            <v>VAR_fin</v>
          </cell>
          <cell r="C431" t="str">
            <v>T-ELC-TWSTGout_S4</v>
          </cell>
          <cell r="H431">
            <v>7.1959948192036594E-4</v>
          </cell>
          <cell r="I431">
            <v>7.2153919439310317E-4</v>
          </cell>
          <cell r="J431">
            <v>5.9279642298118885E-4</v>
          </cell>
        </row>
        <row r="432">
          <cell r="A432" t="str">
            <v>V2G</v>
          </cell>
          <cell r="B432" t="str">
            <v>VAR_fin</v>
          </cell>
          <cell r="C432" t="str">
            <v>T-ELC-Bus_u_BatSTGout_S1</v>
          </cell>
          <cell r="H432">
            <v>1.2910398733332574E-5</v>
          </cell>
          <cell r="I432">
            <v>1.4294533907983263E-5</v>
          </cell>
          <cell r="J432">
            <v>9.4270077660140228E-6</v>
          </cell>
        </row>
        <row r="433">
          <cell r="A433" t="str">
            <v>V2G</v>
          </cell>
          <cell r="B433" t="str">
            <v>VAR_fin</v>
          </cell>
          <cell r="C433" t="str">
            <v>T-ELC-Bus_u_BatSTGout_S2</v>
          </cell>
          <cell r="H433">
            <v>1.2692490509071592E-5</v>
          </cell>
          <cell r="I433">
            <v>1.0747421920119143E-5</v>
          </cell>
          <cell r="J433">
            <v>8.0996433887167912E-6</v>
          </cell>
        </row>
        <row r="434">
          <cell r="A434" t="str">
            <v>V2G</v>
          </cell>
          <cell r="B434" t="str">
            <v>VAR_fin</v>
          </cell>
          <cell r="C434" t="str">
            <v>T-ELC-Bus_u_BatSTGout_S3</v>
          </cell>
          <cell r="H434">
            <v>7.6370615075574903E-6</v>
          </cell>
          <cell r="I434">
            <v>6.5575804708374481E-6</v>
          </cell>
          <cell r="J434">
            <v>5.2551801655244625E-6</v>
          </cell>
        </row>
        <row r="435">
          <cell r="A435" t="str">
            <v>V2G</v>
          </cell>
          <cell r="B435" t="str">
            <v>VAR_fin</v>
          </cell>
          <cell r="C435" t="str">
            <v>T-ELC-Bus_u_BatSTGout_S4</v>
          </cell>
          <cell r="H435">
            <v>1.6644151764923903E-5</v>
          </cell>
          <cell r="I435">
            <v>2.0458522655499619E-5</v>
          </cell>
          <cell r="J435">
            <v>1.1936877354678612E-5</v>
          </cell>
        </row>
        <row r="436">
          <cell r="A436" t="str">
            <v>V2G</v>
          </cell>
          <cell r="B436" t="str">
            <v>VAR_fin</v>
          </cell>
          <cell r="C436" t="str">
            <v>T-ELC-LGV_BatSTGout</v>
          </cell>
          <cell r="H436">
            <v>5.0847328664859227E-5</v>
          </cell>
          <cell r="I436">
            <v>3.8945368189643508E-5</v>
          </cell>
          <cell r="J436">
            <v>2.1917001259331944E-5</v>
          </cell>
        </row>
        <row r="437">
          <cell r="A437" t="str">
            <v>V2G</v>
          </cell>
          <cell r="B437" t="str">
            <v>VAR_fin</v>
          </cell>
          <cell r="C437" t="str">
            <v>T-ELC-HGV_BatSTGout</v>
          </cell>
          <cell r="H437">
            <v>5.1318901640161263E-3</v>
          </cell>
          <cell r="I437">
            <v>5.9424547195307811E-3</v>
          </cell>
          <cell r="J437">
            <v>2.7857087831024492E-3</v>
          </cell>
        </row>
        <row r="438">
          <cell r="A438" t="str">
            <v>V2G</v>
          </cell>
          <cell r="B438" t="str">
            <v>VAR_ncap</v>
          </cell>
          <cell r="C438" t="str">
            <v>-</v>
          </cell>
          <cell r="H438">
            <v>0.90049278671047395</v>
          </cell>
          <cell r="I438">
            <v>2.0714654696258399</v>
          </cell>
          <cell r="J438">
            <v>2.1037442226487402</v>
          </cell>
        </row>
        <row r="439">
          <cell r="A439" t="str">
            <v>V2G</v>
          </cell>
          <cell r="B439" t="str">
            <v>VAR_cap</v>
          </cell>
          <cell r="C439" t="str">
            <v>-</v>
          </cell>
          <cell r="H439">
            <v>0.90093947377928973</v>
          </cell>
          <cell r="I439">
            <v>2.9722626470850813</v>
          </cell>
          <cell r="J439">
            <v>3.9879792718997211</v>
          </cell>
        </row>
        <row r="440">
          <cell r="A440" t="str">
            <v>TPSHPELCEXT</v>
          </cell>
          <cell r="B440" t="str">
            <v>VAR_fout</v>
          </cell>
          <cell r="C440" t="str">
            <v>TPSHP</v>
          </cell>
          <cell r="H440">
            <v>0.17029113271951901</v>
          </cell>
          <cell r="I440">
            <v>8.5403976978408593</v>
          </cell>
          <cell r="J440">
            <v>14.130090991719101</v>
          </cell>
        </row>
        <row r="441">
          <cell r="A441" t="str">
            <v>TPSHPELCEXT</v>
          </cell>
          <cell r="B441" t="str">
            <v>VAR_fin</v>
          </cell>
          <cell r="C441" t="str">
            <v>TELC</v>
          </cell>
          <cell r="H441">
            <v>6.9016670529496504E-2</v>
          </cell>
          <cell r="I441">
            <v>3.4613065559531249</v>
          </cell>
          <cell r="J441">
            <v>5.7267329129434197</v>
          </cell>
        </row>
        <row r="442">
          <cell r="A442" t="str">
            <v>TPSHPELCEXT</v>
          </cell>
          <cell r="B442" t="str">
            <v>VAR_ncap</v>
          </cell>
          <cell r="C442" t="str">
            <v>-</v>
          </cell>
          <cell r="H442">
            <v>4.1795287225605302E-5</v>
          </cell>
          <cell r="I442">
            <v>8.4131950881174191</v>
          </cell>
          <cell r="J442">
            <v>5.7168621841693499</v>
          </cell>
        </row>
        <row r="443">
          <cell r="A443" t="str">
            <v>TPSHPELCEXT</v>
          </cell>
          <cell r="B443" t="str">
            <v>VAR_cap</v>
          </cell>
          <cell r="C443" t="str">
            <v>-</v>
          </cell>
          <cell r="H443">
            <v>0.17029087427719442</v>
          </cell>
          <cell r="I443">
            <v>8.5403965290238091</v>
          </cell>
          <cell r="J443">
            <v>14.130090597868085</v>
          </cell>
        </row>
        <row r="444">
          <cell r="A444" t="str">
            <v>TFLGV-ICEGSL</v>
          </cell>
          <cell r="B444" t="str">
            <v>VAR_fout</v>
          </cell>
          <cell r="C444" t="str">
            <v>CO2_T</v>
          </cell>
          <cell r="H444">
            <v>13.478741238310834</v>
          </cell>
          <cell r="I444">
            <v>2.05494952127891E-2</v>
          </cell>
        </row>
        <row r="445">
          <cell r="A445" t="str">
            <v>TFLGV-ICEGSL</v>
          </cell>
          <cell r="B445" t="str">
            <v>VAR_fout</v>
          </cell>
          <cell r="C445" t="str">
            <v>TFLGV</v>
          </cell>
          <cell r="H445">
            <v>6.4148144410379263E-2</v>
          </cell>
          <cell r="I445">
            <v>9.7799339208591449E-5</v>
          </cell>
        </row>
        <row r="446">
          <cell r="A446" t="str">
            <v>TFLGV-ICEGSL</v>
          </cell>
          <cell r="B446" t="str">
            <v>VAR_fin</v>
          </cell>
          <cell r="C446" t="str">
            <v>TGSL</v>
          </cell>
          <cell r="H446">
            <v>0.18263877016681385</v>
          </cell>
          <cell r="I446">
            <v>2.7844844461773888E-4</v>
          </cell>
        </row>
        <row r="447">
          <cell r="A447" t="str">
            <v>TFLGV-ICEGSL</v>
          </cell>
          <cell r="B447" t="str">
            <v>VAR_ncap</v>
          </cell>
          <cell r="C447" t="str">
            <v>-</v>
          </cell>
        </row>
        <row r="448">
          <cell r="A448" t="str">
            <v>TFLGV-ICEGSL</v>
          </cell>
          <cell r="B448" t="str">
            <v>VAR_cap</v>
          </cell>
          <cell r="C448" t="str">
            <v>-</v>
          </cell>
          <cell r="H448">
            <v>6.3850773132107901E-3</v>
          </cell>
          <cell r="I448">
            <v>7.5551765756578104E-6</v>
          </cell>
        </row>
        <row r="449">
          <cell r="A449" t="str">
            <v>T_C-ICE-GSL-S2</v>
          </cell>
          <cell r="B449" t="str">
            <v>VAR_fout</v>
          </cell>
          <cell r="C449" t="str">
            <v>CO2_T</v>
          </cell>
          <cell r="H449">
            <v>54.335537797503058</v>
          </cell>
          <cell r="I449">
            <v>5.7474974261482394</v>
          </cell>
        </row>
        <row r="450">
          <cell r="A450" t="str">
            <v>T_C-ICE-GSL-S2</v>
          </cell>
          <cell r="B450" t="str">
            <v>VAR_fout</v>
          </cell>
          <cell r="C450" t="str">
            <v>TPCAR</v>
          </cell>
          <cell r="H450">
            <v>0.41624485590395693</v>
          </cell>
          <cell r="I450">
            <v>4.3118087582519317E-2</v>
          </cell>
        </row>
        <row r="451">
          <cell r="A451" t="str">
            <v>T_C-ICE-GSL-S2</v>
          </cell>
          <cell r="B451" t="str">
            <v>VAR_fin</v>
          </cell>
          <cell r="C451" t="str">
            <v>TGSL</v>
          </cell>
          <cell r="H451">
            <v>0.73625389969516197</v>
          </cell>
          <cell r="I451">
            <v>7.787936891799771E-2</v>
          </cell>
        </row>
        <row r="452">
          <cell r="A452" t="str">
            <v>T_C-ICE-GSL-S2</v>
          </cell>
          <cell r="B452" t="str">
            <v>VAR_ncap</v>
          </cell>
          <cell r="C452" t="str">
            <v>-</v>
          </cell>
        </row>
        <row r="453">
          <cell r="A453" t="str">
            <v>T_C-ICE-GSL-S2</v>
          </cell>
          <cell r="B453" t="str">
            <v>VAR_cap</v>
          </cell>
          <cell r="C453" t="str">
            <v>-</v>
          </cell>
          <cell r="H453">
            <v>4.3898929625949996E-2</v>
          </cell>
          <cell r="I453">
            <v>4.5471439932405098E-3</v>
          </cell>
        </row>
        <row r="454">
          <cell r="A454" t="str">
            <v>T_C-ICE-DSL-S1</v>
          </cell>
          <cell r="B454" t="str">
            <v>VAR_fout</v>
          </cell>
          <cell r="C454" t="str">
            <v>CO2_T</v>
          </cell>
          <cell r="H454">
            <v>1.0257332707743313E-2</v>
          </cell>
          <cell r="I454">
            <v>1.2218794009550571E-3</v>
          </cell>
        </row>
        <row r="455">
          <cell r="A455" t="str">
            <v>T_C-ICE-DSL-S1</v>
          </cell>
          <cell r="B455" t="str">
            <v>VAR_fout</v>
          </cell>
          <cell r="C455" t="str">
            <v>TPCAR</v>
          </cell>
          <cell r="H455">
            <v>1.2252640624644572E-4</v>
          </cell>
          <cell r="I455">
            <v>1.1066074459520639E-5</v>
          </cell>
        </row>
        <row r="456">
          <cell r="A456" t="str">
            <v>T_C-ICE-DSL-S1</v>
          </cell>
          <cell r="B456" t="str">
            <v>VAR_fin</v>
          </cell>
          <cell r="C456" t="str">
            <v>TDSL</v>
          </cell>
          <cell r="H456">
            <v>1.3993632616293746E-4</v>
          </cell>
          <cell r="I456">
            <v>1.6669568907981677E-5</v>
          </cell>
        </row>
        <row r="457">
          <cell r="A457" t="str">
            <v>T_C-ICE-DSL-S1</v>
          </cell>
          <cell r="B457" t="str">
            <v>VAR_ncap</v>
          </cell>
          <cell r="C457" t="str">
            <v>-</v>
          </cell>
        </row>
        <row r="458">
          <cell r="A458" t="str">
            <v>T_C-ICE-DSL-S1</v>
          </cell>
          <cell r="B458" t="str">
            <v>VAR_cap</v>
          </cell>
          <cell r="C458" t="str">
            <v>-</v>
          </cell>
          <cell r="H458">
            <v>1.79520044412522E-5</v>
          </cell>
          <cell r="I458">
            <v>1.62956129339218E-6</v>
          </cell>
        </row>
        <row r="459">
          <cell r="A459" t="str">
            <v>T_C-ICE-GSL-S3</v>
          </cell>
          <cell r="B459" t="str">
            <v>VAR_fout</v>
          </cell>
          <cell r="C459" t="str">
            <v>CO2_T</v>
          </cell>
          <cell r="H459">
            <v>22.387592940067247</v>
          </cell>
          <cell r="I459">
            <v>0.45107868689514402</v>
          </cell>
        </row>
        <row r="460">
          <cell r="A460" t="str">
            <v>T_C-ICE-GSL-S3</v>
          </cell>
          <cell r="B460" t="str">
            <v>VAR_fout</v>
          </cell>
          <cell r="C460" t="str">
            <v>TPCAR</v>
          </cell>
          <cell r="H460">
            <v>0.15567002639406213</v>
          </cell>
          <cell r="I460">
            <v>2.9467607965179949E-3</v>
          </cell>
        </row>
        <row r="461">
          <cell r="A461" t="str">
            <v>T_C-ICE-GSL-S3</v>
          </cell>
          <cell r="B461" t="str">
            <v>VAR_fin</v>
          </cell>
          <cell r="C461" t="str">
            <v>TGSL</v>
          </cell>
          <cell r="H461">
            <v>0.30335491788709057</v>
          </cell>
          <cell r="I461">
            <v>6.1121773292025054E-3</v>
          </cell>
        </row>
        <row r="462">
          <cell r="A462" t="str">
            <v>T_C-ICE-GSL-S3</v>
          </cell>
          <cell r="B462" t="str">
            <v>VAR_ncap</v>
          </cell>
          <cell r="C462" t="str">
            <v>-</v>
          </cell>
        </row>
        <row r="463">
          <cell r="A463" t="str">
            <v>T_C-ICE-GSL-S3</v>
          </cell>
          <cell r="B463" t="str">
            <v>VAR_cap</v>
          </cell>
          <cell r="C463" t="str">
            <v>-</v>
          </cell>
          <cell r="H463">
            <v>1.070807103639182E-2</v>
          </cell>
          <cell r="I463">
            <v>2.0593195630921299E-4</v>
          </cell>
        </row>
        <row r="464">
          <cell r="A464" t="str">
            <v>T_C-ICE-DSL-S2</v>
          </cell>
          <cell r="B464" t="str">
            <v>VAR_fout</v>
          </cell>
          <cell r="C464" t="str">
            <v>CO2_T</v>
          </cell>
          <cell r="H464">
            <v>1.4838719449196767</v>
          </cell>
          <cell r="I464">
            <v>1.2959648252986761E-3</v>
          </cell>
        </row>
        <row r="465">
          <cell r="A465" t="str">
            <v>T_C-ICE-DSL-S2</v>
          </cell>
          <cell r="B465" t="str">
            <v>VAR_fout</v>
          </cell>
          <cell r="C465" t="str">
            <v>TPCAR</v>
          </cell>
          <cell r="H465">
            <v>1.6834729307423538E-2</v>
          </cell>
          <cell r="I465">
            <v>9.5213192028472301E-6</v>
          </cell>
        </row>
        <row r="466">
          <cell r="A466" t="str">
            <v>T_C-ICE-DSL-S2</v>
          </cell>
          <cell r="B466" t="str">
            <v>VAR_fin</v>
          </cell>
          <cell r="C466" t="str">
            <v>TDSL</v>
          </cell>
          <cell r="H466">
            <v>2.0243819166707758E-2</v>
          </cell>
          <cell r="I466">
            <v>1.7680284110486727E-5</v>
          </cell>
        </row>
        <row r="467">
          <cell r="A467" t="str">
            <v>T_C-ICE-DSL-S2</v>
          </cell>
          <cell r="B467" t="str">
            <v>VAR_ncap</v>
          </cell>
          <cell r="C467" t="str">
            <v>-</v>
          </cell>
        </row>
        <row r="468">
          <cell r="A468" t="str">
            <v>T_C-ICE-DSL-S2</v>
          </cell>
          <cell r="B468" t="str">
            <v>VAR_cap</v>
          </cell>
          <cell r="C468" t="str">
            <v>-</v>
          </cell>
          <cell r="H468">
            <v>1.7694374057962388E-3</v>
          </cell>
          <cell r="I468">
            <v>9.2608622862494899E-7</v>
          </cell>
        </row>
        <row r="469">
          <cell r="A469" t="str">
            <v>TPRLPH2OFCL</v>
          </cell>
          <cell r="B469" t="str">
            <v>VAR_fout</v>
          </cell>
          <cell r="C469" t="str">
            <v>TPRLP</v>
          </cell>
          <cell r="J469">
            <v>2.1127586945484528E-7</v>
          </cell>
        </row>
        <row r="470">
          <cell r="A470" t="str">
            <v>TPRLPH2OFCL</v>
          </cell>
          <cell r="B470" t="str">
            <v>VAR_fin</v>
          </cell>
          <cell r="C470" t="str">
            <v>TH2O</v>
          </cell>
          <cell r="J470">
            <v>1.0935560210567737E-5</v>
          </cell>
        </row>
        <row r="471">
          <cell r="A471" t="str">
            <v>T_C-ICE-GSL-S4</v>
          </cell>
          <cell r="B471" t="str">
            <v>VAR_fout</v>
          </cell>
          <cell r="C471" t="str">
            <v>CO2_T</v>
          </cell>
          <cell r="H471">
            <v>155.47012219296596</v>
          </cell>
          <cell r="I471">
            <v>19.180462858359078</v>
          </cell>
        </row>
        <row r="472">
          <cell r="A472" t="str">
            <v>T_C-ICE-GSL-S4</v>
          </cell>
          <cell r="B472" t="str">
            <v>VAR_fout</v>
          </cell>
          <cell r="C472" t="str">
            <v>TPCAR</v>
          </cell>
          <cell r="H472">
            <v>0.91443343961202894</v>
          </cell>
          <cell r="I472">
            <v>0.11291246661047195</v>
          </cell>
        </row>
        <row r="473">
          <cell r="A473" t="str">
            <v>T_C-ICE-GSL-S4</v>
          </cell>
          <cell r="B473" t="str">
            <v>VAR_fin</v>
          </cell>
          <cell r="C473" t="str">
            <v>TGSL</v>
          </cell>
          <cell r="H473">
            <v>2.1066412221269184</v>
          </cell>
          <cell r="I473">
            <v>0.25989787070947251</v>
          </cell>
        </row>
        <row r="474">
          <cell r="A474" t="str">
            <v>T_C-ICE-GSL-S4</v>
          </cell>
          <cell r="B474" t="str">
            <v>VAR_ncap</v>
          </cell>
          <cell r="C474" t="str">
            <v>-</v>
          </cell>
        </row>
        <row r="475">
          <cell r="A475" t="str">
            <v>T_C-ICE-GSL-S4</v>
          </cell>
          <cell r="B475" t="str">
            <v>VAR_cap</v>
          </cell>
          <cell r="C475" t="str">
            <v>-</v>
          </cell>
          <cell r="H475">
            <v>0.10285362178868131</v>
          </cell>
          <cell r="I475">
            <v>1.2699369919641899E-2</v>
          </cell>
        </row>
        <row r="476">
          <cell r="A476" t="str">
            <v>T_C-ICE-DSL-S3</v>
          </cell>
          <cell r="B476" t="str">
            <v>VAR_fout</v>
          </cell>
          <cell r="C476" t="str">
            <v>CO2_T</v>
          </cell>
          <cell r="H476">
            <v>10.116672310812838</v>
          </cell>
          <cell r="I476">
            <v>1.1316308756970891E-3</v>
          </cell>
        </row>
        <row r="477">
          <cell r="A477" t="str">
            <v>T_C-ICE-DSL-S3</v>
          </cell>
          <cell r="B477" t="str">
            <v>VAR_fout</v>
          </cell>
          <cell r="C477" t="str">
            <v>TPCAR</v>
          </cell>
          <cell r="H477">
            <v>8.1632265670536608E-2</v>
          </cell>
          <cell r="I477">
            <v>7.3467192911818581E-6</v>
          </cell>
        </row>
        <row r="478">
          <cell r="A478" t="str">
            <v>T_C-ICE-DSL-S3</v>
          </cell>
          <cell r="B478" t="str">
            <v>VAR_fin</v>
          </cell>
          <cell r="C478" t="str">
            <v>TDSL</v>
          </cell>
          <cell r="H478">
            <v>0.13801735758271205</v>
          </cell>
          <cell r="I478">
            <v>1.5438347553848423E-5</v>
          </cell>
        </row>
        <row r="479">
          <cell r="A479" t="str">
            <v>T_C-ICE-DSL-S3</v>
          </cell>
          <cell r="B479" t="str">
            <v>VAR_ncap</v>
          </cell>
          <cell r="C479" t="str">
            <v>-</v>
          </cell>
        </row>
        <row r="480">
          <cell r="A480" t="str">
            <v>T_C-ICE-DSL-S3</v>
          </cell>
          <cell r="B480" t="str">
            <v>VAR_cap</v>
          </cell>
          <cell r="C480" t="str">
            <v>-</v>
          </cell>
          <cell r="H480">
            <v>5.6150321615932542E-3</v>
          </cell>
          <cell r="I480">
            <v>6.7593017365890199E-7</v>
          </cell>
        </row>
        <row r="481">
          <cell r="A481" t="str">
            <v>T_C-ICE-DSL-S4</v>
          </cell>
          <cell r="B481" t="str">
            <v>VAR_fout</v>
          </cell>
          <cell r="C481" t="str">
            <v>CO2_T</v>
          </cell>
          <cell r="H481">
            <v>5.6248694512927209</v>
          </cell>
          <cell r="I481">
            <v>8.0530488108496298E-4</v>
          </cell>
        </row>
        <row r="482">
          <cell r="A482" t="str">
            <v>T_C-ICE-DSL-S4</v>
          </cell>
          <cell r="B482" t="str">
            <v>VAR_fout</v>
          </cell>
          <cell r="C482" t="str">
            <v>TPCAR</v>
          </cell>
          <cell r="H482">
            <v>2.9967239992652071E-2</v>
          </cell>
          <cell r="I482">
            <v>4.6765641404937077E-6</v>
          </cell>
        </row>
        <row r="483">
          <cell r="A483" t="str">
            <v>T_C-ICE-DSL-S4</v>
          </cell>
          <cell r="B483" t="str">
            <v>VAR_fin</v>
          </cell>
          <cell r="C483" t="str">
            <v>TDSL</v>
          </cell>
          <cell r="H483">
            <v>7.6737645993079251E-2</v>
          </cell>
          <cell r="I483">
            <v>1.0986424025715738E-5</v>
          </cell>
        </row>
        <row r="484">
          <cell r="A484" t="str">
            <v>T_C-ICE-DSL-S4</v>
          </cell>
          <cell r="B484" t="str">
            <v>VAR_ncap</v>
          </cell>
          <cell r="C484" t="str">
            <v>-</v>
          </cell>
        </row>
        <row r="485">
          <cell r="A485" t="str">
            <v>T_C-ICE-DSL-S4</v>
          </cell>
          <cell r="B485" t="str">
            <v>VAR_cap</v>
          </cell>
          <cell r="C485" t="str">
            <v>-</v>
          </cell>
          <cell r="H485">
            <v>3.3669381030786488E-3</v>
          </cell>
          <cell r="I485">
            <v>5.2245868093067005E-7</v>
          </cell>
        </row>
        <row r="486">
          <cell r="A486" t="str">
            <v>TFLGV-ICENGAExt</v>
          </cell>
          <cell r="B486" t="str">
            <v>VAR_fout</v>
          </cell>
          <cell r="C486" t="str">
            <v>CO2_T</v>
          </cell>
        </row>
        <row r="487">
          <cell r="A487" t="str">
            <v>TFLGV-ICENGAExt</v>
          </cell>
          <cell r="B487" t="str">
            <v>VAR_fout</v>
          </cell>
          <cell r="C487" t="str">
            <v>TFLGV</v>
          </cell>
        </row>
        <row r="488">
          <cell r="A488" t="str">
            <v>TFLGV-ICENGAExt</v>
          </cell>
          <cell r="B488" t="str">
            <v>VAR_fin</v>
          </cell>
          <cell r="C488" t="str">
            <v>TNGA</v>
          </cell>
        </row>
        <row r="489">
          <cell r="A489" t="str">
            <v>TFLGV-ICENGAExt</v>
          </cell>
          <cell r="B489" t="str">
            <v>VAR_cap</v>
          </cell>
          <cell r="C489" t="str">
            <v>-</v>
          </cell>
        </row>
        <row r="490">
          <cell r="A490" t="str">
            <v>D-TGSL</v>
          </cell>
          <cell r="B490" t="str">
            <v>VAR_fout</v>
          </cell>
          <cell r="C490" t="str">
            <v>CO2</v>
          </cell>
          <cell r="H490">
            <v>1259.3116348385699</v>
          </cell>
          <cell r="I490">
            <v>581.02995549974696</v>
          </cell>
          <cell r="J490">
            <v>12.047944364529201</v>
          </cell>
        </row>
        <row r="491">
          <cell r="A491" t="str">
            <v>D-TGSL</v>
          </cell>
          <cell r="B491" t="str">
            <v>VAR_fout</v>
          </cell>
          <cell r="C491" t="str">
            <v>TGSL</v>
          </cell>
          <cell r="H491">
            <v>18.530343358865988</v>
          </cell>
          <cell r="I491">
            <v>8.2067980640289147</v>
          </cell>
          <cell r="J491">
            <v>1.072341546444574</v>
          </cell>
        </row>
        <row r="492">
          <cell r="A492" t="str">
            <v>D-TGSL</v>
          </cell>
          <cell r="B492" t="str">
            <v>VAR_fin</v>
          </cell>
          <cell r="C492" t="str">
            <v>GSL</v>
          </cell>
          <cell r="H492">
            <v>17.063843290495576</v>
          </cell>
          <cell r="I492">
            <v>7.8730346273678515</v>
          </cell>
          <cell r="J492">
            <v>0.16325127865215711</v>
          </cell>
        </row>
        <row r="493">
          <cell r="A493" t="str">
            <v>D-TGSL</v>
          </cell>
          <cell r="B493" t="str">
            <v>VAR_fin</v>
          </cell>
          <cell r="C493" t="str">
            <v>ETH</v>
          </cell>
          <cell r="H493">
            <v>1.7428856815589446</v>
          </cell>
          <cell r="I493">
            <v>0.45617033092712039</v>
          </cell>
          <cell r="J493">
            <v>0.92508460059378261</v>
          </cell>
        </row>
        <row r="494">
          <cell r="A494" t="str">
            <v>T_TW-BEVELC-S1</v>
          </cell>
          <cell r="B494" t="str">
            <v>VAR_fout</v>
          </cell>
          <cell r="C494" t="str">
            <v>TPTWL</v>
          </cell>
          <cell r="H494">
            <v>8.5280095373146438E-4</v>
          </cell>
          <cell r="I494">
            <v>0.56530211757706661</v>
          </cell>
          <cell r="J494">
            <v>1.8020097998383382</v>
          </cell>
        </row>
        <row r="495">
          <cell r="A495" t="str">
            <v>T_TW-BEVELC-S1</v>
          </cell>
          <cell r="B495" t="str">
            <v>VAR_fin</v>
          </cell>
          <cell r="C495" t="str">
            <v>T-ELC-TWSTGout_S1</v>
          </cell>
          <cell r="H495">
            <v>7.4225880585308029E-5</v>
          </cell>
          <cell r="I495">
            <v>4.8530469653780252E-2</v>
          </cell>
          <cell r="J495">
            <v>0.15164438932838592</v>
          </cell>
        </row>
        <row r="496">
          <cell r="A496" t="str">
            <v>T_TW-BEVELC-S1</v>
          </cell>
          <cell r="B496" t="str">
            <v>VAR_ncap</v>
          </cell>
          <cell r="C496" t="str">
            <v>-</v>
          </cell>
          <cell r="H496">
            <v>2.49059600819813E-4</v>
          </cell>
          <cell r="I496">
            <v>0.194317112068602</v>
          </cell>
          <cell r="J496">
            <v>0.63677920712172698</v>
          </cell>
        </row>
        <row r="497">
          <cell r="A497" t="str">
            <v>T_TW-BEVELC-S1</v>
          </cell>
          <cell r="B497" t="str">
            <v>VAR_cap</v>
          </cell>
          <cell r="C497" t="str">
            <v>-</v>
          </cell>
          <cell r="H497">
            <v>2.9852605311916864E-4</v>
          </cell>
          <cell r="I497">
            <v>0.19457271524929709</v>
          </cell>
          <cell r="J497">
            <v>0.73427396557643998</v>
          </cell>
        </row>
        <row r="498">
          <cell r="A498" t="str">
            <v>T_TW-BEVELC-S2</v>
          </cell>
          <cell r="B498" t="str">
            <v>VAR_fout</v>
          </cell>
          <cell r="C498" t="str">
            <v>TPTWL</v>
          </cell>
          <cell r="H498">
            <v>2.0930102773621353E-4</v>
          </cell>
          <cell r="I498">
            <v>1.4869816810356829E-4</v>
          </cell>
          <cell r="J498">
            <v>9.6278877173299019E-5</v>
          </cell>
        </row>
        <row r="499">
          <cell r="A499" t="str">
            <v>T_TW-BEVELC-S2</v>
          </cell>
          <cell r="B499" t="str">
            <v>VAR_fin</v>
          </cell>
          <cell r="C499" t="str">
            <v>T-ELC-TWSTGout_S2</v>
          </cell>
          <cell r="H499">
            <v>3.2687232970389928E-5</v>
          </cell>
          <cell r="I499">
            <v>2.2712517646935867E-5</v>
          </cell>
          <cell r="J499">
            <v>1.4517167104686915E-5</v>
          </cell>
        </row>
        <row r="500">
          <cell r="A500" t="str">
            <v>T_TW-BEVELC-S2</v>
          </cell>
          <cell r="B500" t="str">
            <v>VAR_ncap</v>
          </cell>
          <cell r="C500" t="str">
            <v>-</v>
          </cell>
          <cell r="H500">
            <v>2.7476856783354902E-5</v>
          </cell>
          <cell r="I500">
            <v>2.2880128861076501E-5</v>
          </cell>
          <cell r="J500">
            <v>1.37832168733012E-5</v>
          </cell>
        </row>
        <row r="501">
          <cell r="A501" t="str">
            <v>T_TW-BEVELC-S2</v>
          </cell>
          <cell r="B501" t="str">
            <v>VAR_cap</v>
          </cell>
          <cell r="C501" t="str">
            <v>-</v>
          </cell>
          <cell r="H501">
            <v>7.8283767761407099E-5</v>
          </cell>
          <cell r="I501">
            <v>5.5580477352330569E-5</v>
          </cell>
          <cell r="J501">
            <v>3.8125785837696197E-5</v>
          </cell>
        </row>
        <row r="502">
          <cell r="A502" t="str">
            <v>TFRLFH2OFCL</v>
          </cell>
          <cell r="B502" t="str">
            <v>VAR_ncap</v>
          </cell>
          <cell r="C502" t="str">
            <v>-</v>
          </cell>
          <cell r="I502">
            <v>1.1696062149903999E-8</v>
          </cell>
        </row>
        <row r="503">
          <cell r="A503" t="str">
            <v>TFRLFH2OFCL</v>
          </cell>
          <cell r="B503" t="str">
            <v>VAR_cap</v>
          </cell>
          <cell r="C503" t="str">
            <v>-</v>
          </cell>
          <cell r="I503">
            <v>1.1696062149903999E-8</v>
          </cell>
          <cell r="J503">
            <v>1.1696062149903999E-8</v>
          </cell>
        </row>
        <row r="504">
          <cell r="A504" t="str">
            <v>T_TW-BEVELC-S3</v>
          </cell>
          <cell r="B504" t="str">
            <v>VAR_fout</v>
          </cell>
          <cell r="C504" t="str">
            <v>TPTWL</v>
          </cell>
          <cell r="H504">
            <v>5.0829209599856926E-4</v>
          </cell>
          <cell r="I504">
            <v>2.2875946062328163E-4</v>
          </cell>
          <cell r="J504">
            <v>4.8067889340610336E-5</v>
          </cell>
        </row>
        <row r="505">
          <cell r="A505" t="str">
            <v>T_TW-BEVELC-S3</v>
          </cell>
          <cell r="B505" t="str">
            <v>VAR_fin</v>
          </cell>
          <cell r="C505" t="str">
            <v>T-ELC-TWSTGout_S3</v>
          </cell>
          <cell r="H505">
            <v>1.2381482009840339E-4</v>
          </cell>
          <cell r="I505">
            <v>5.5320315492599648E-5</v>
          </cell>
          <cell r="J505">
            <v>1.1074149100085435E-5</v>
          </cell>
        </row>
        <row r="506">
          <cell r="A506" t="str">
            <v>T_TW-BEVELC-S3</v>
          </cell>
          <cell r="B506" t="str">
            <v>VAR_ncap</v>
          </cell>
          <cell r="C506" t="str">
            <v>-</v>
          </cell>
          <cell r="H506">
            <v>6.7159593926602196E-6</v>
          </cell>
          <cell r="I506">
            <v>6.3754845558133797E-6</v>
          </cell>
          <cell r="J506">
            <v>6.2748143030285598E-6</v>
          </cell>
        </row>
        <row r="507">
          <cell r="A507" t="str">
            <v>T_TW-BEVELC-S3</v>
          </cell>
          <cell r="B507" t="str">
            <v>VAR_cap</v>
          </cell>
          <cell r="C507" t="str">
            <v>-</v>
          </cell>
          <cell r="H507">
            <v>1.8549956806449068E-4</v>
          </cell>
          <cell r="I507">
            <v>8.6873987169111422E-5</v>
          </cell>
          <cell r="J507">
            <v>1.93754781757364E-5</v>
          </cell>
        </row>
        <row r="508">
          <cell r="A508" t="str">
            <v>T_TW-BEVELC-S4</v>
          </cell>
          <cell r="B508" t="str">
            <v>VAR_fout</v>
          </cell>
          <cell r="C508" t="str">
            <v>TPTWL</v>
          </cell>
          <cell r="H508">
            <v>1.3140539745854754E-4</v>
          </cell>
          <cell r="I508">
            <v>1.4634373174004768E-4</v>
          </cell>
          <cell r="J508">
            <v>7.1849060429131421E-5</v>
          </cell>
        </row>
        <row r="509">
          <cell r="A509" t="str">
            <v>T_TW-BEVELC-S4</v>
          </cell>
          <cell r="B509" t="str">
            <v>VAR_fin</v>
          </cell>
          <cell r="C509" t="str">
            <v>T-ELC-TWSTGout_S4</v>
          </cell>
          <cell r="H509">
            <v>3.447660329897029E-5</v>
          </cell>
          <cell r="I509">
            <v>3.816666112132047E-5</v>
          </cell>
          <cell r="J509">
            <v>1.8122136364740826E-5</v>
          </cell>
        </row>
        <row r="510">
          <cell r="A510" t="str">
            <v>T_TW-BEVELC-S4</v>
          </cell>
          <cell r="B510" t="str">
            <v>VAR_ncap</v>
          </cell>
          <cell r="C510" t="str">
            <v>-</v>
          </cell>
          <cell r="H510">
            <v>6.5150198013110496E-6</v>
          </cell>
          <cell r="I510">
            <v>6.7420252197831998E-6</v>
          </cell>
          <cell r="J510">
            <v>6.8092081066690302E-6</v>
          </cell>
        </row>
        <row r="511">
          <cell r="A511" t="str">
            <v>T_TW-BEVELC-S4</v>
          </cell>
          <cell r="B511" t="str">
            <v>VAR_cap</v>
          </cell>
          <cell r="C511" t="str">
            <v>-</v>
          </cell>
          <cell r="H511">
            <v>5.1278895271342899E-5</v>
          </cell>
          <cell r="I511">
            <v>5.7390806861266498E-5</v>
          </cell>
          <cell r="J511">
            <v>2.9499656503290729E-5</v>
          </cell>
        </row>
        <row r="512">
          <cell r="A512" t="str">
            <v>T_B_u-BeVELCEXT</v>
          </cell>
          <cell r="B512" t="str">
            <v>VAR_fout</v>
          </cell>
          <cell r="C512" t="str">
            <v>TPBSu</v>
          </cell>
        </row>
        <row r="513">
          <cell r="A513" t="str">
            <v>T_B_u-BeVELCEXT</v>
          </cell>
          <cell r="B513" t="str">
            <v>VAR_fin</v>
          </cell>
          <cell r="C513" t="str">
            <v>TELC</v>
          </cell>
        </row>
        <row r="514">
          <cell r="A514" t="str">
            <v>T_B_u-BeVELCEXT</v>
          </cell>
          <cell r="B514" t="str">
            <v>VAR_cap</v>
          </cell>
          <cell r="C514" t="str">
            <v>-</v>
          </cell>
        </row>
        <row r="515">
          <cell r="A515" t="str">
            <v>T_B_u-HYBDSL-S1</v>
          </cell>
          <cell r="B515" t="str">
            <v>VAR_fout</v>
          </cell>
          <cell r="C515" t="str">
            <v>CO2_T</v>
          </cell>
        </row>
        <row r="516">
          <cell r="A516" t="str">
            <v>T_B_u-HYBDSL-S1</v>
          </cell>
          <cell r="B516" t="str">
            <v>VAR_fout</v>
          </cell>
          <cell r="C516" t="str">
            <v>TPBSu</v>
          </cell>
        </row>
        <row r="517">
          <cell r="A517" t="str">
            <v>T_B_u-HYBDSL-S1</v>
          </cell>
          <cell r="B517" t="str">
            <v>VAR_fin</v>
          </cell>
          <cell r="C517" t="str">
            <v>TDSL</v>
          </cell>
        </row>
        <row r="518">
          <cell r="A518" t="str">
            <v>T_B_u-HYBDSL-S1</v>
          </cell>
          <cell r="B518" t="str">
            <v>VAR_ncap</v>
          </cell>
          <cell r="C518" t="str">
            <v>-</v>
          </cell>
        </row>
        <row r="519">
          <cell r="A519" t="str">
            <v>T_B_u-HYBDSL-S1</v>
          </cell>
          <cell r="B519" t="str">
            <v>VAR_cap</v>
          </cell>
          <cell r="C519" t="str">
            <v>-</v>
          </cell>
          <cell r="H519">
            <v>1.9495525244094304E-10</v>
          </cell>
        </row>
        <row r="520">
          <cell r="A520" t="str">
            <v>T_B_u-HYBDSL-S2</v>
          </cell>
          <cell r="B520" t="str">
            <v>VAR_fout</v>
          </cell>
          <cell r="C520" t="str">
            <v>CO2_T</v>
          </cell>
        </row>
        <row r="521">
          <cell r="A521" t="str">
            <v>T_B_u-HYBDSL-S2</v>
          </cell>
          <cell r="B521" t="str">
            <v>VAR_fout</v>
          </cell>
          <cell r="C521" t="str">
            <v>TPBSu</v>
          </cell>
        </row>
        <row r="522">
          <cell r="A522" t="str">
            <v>T_B_u-HYBDSL-S2</v>
          </cell>
          <cell r="B522" t="str">
            <v>VAR_fin</v>
          </cell>
          <cell r="C522" t="str">
            <v>TDSL</v>
          </cell>
        </row>
        <row r="523">
          <cell r="A523" t="str">
            <v>T_B_u-HYBDSL-S2</v>
          </cell>
          <cell r="B523" t="str">
            <v>VAR_ncap</v>
          </cell>
          <cell r="C523" t="str">
            <v>-</v>
          </cell>
        </row>
        <row r="524">
          <cell r="A524" t="str">
            <v>T_B_u-HYBDSL-S2</v>
          </cell>
          <cell r="B524" t="str">
            <v>VAR_cap</v>
          </cell>
          <cell r="C524" t="str">
            <v>-</v>
          </cell>
          <cell r="H524">
            <v>7.9601804850802354E-11</v>
          </cell>
        </row>
        <row r="525">
          <cell r="A525" t="str">
            <v>T_B_u-HYBDSL-S3</v>
          </cell>
          <cell r="B525" t="str">
            <v>VAR_fout</v>
          </cell>
          <cell r="C525" t="str">
            <v>CO2_T</v>
          </cell>
        </row>
        <row r="526">
          <cell r="A526" t="str">
            <v>T_B_u-HYBDSL-S3</v>
          </cell>
          <cell r="B526" t="str">
            <v>VAR_fout</v>
          </cell>
          <cell r="C526" t="str">
            <v>TPBSu</v>
          </cell>
        </row>
        <row r="527">
          <cell r="A527" t="str">
            <v>T_B_u-HYBDSL-S3</v>
          </cell>
          <cell r="B527" t="str">
            <v>VAR_fin</v>
          </cell>
          <cell r="C527" t="str">
            <v>TDSL</v>
          </cell>
        </row>
        <row r="528">
          <cell r="A528" t="str">
            <v>T_B_u-HYBDSL-S3</v>
          </cell>
          <cell r="B528" t="str">
            <v>VAR_ncap</v>
          </cell>
          <cell r="C528" t="str">
            <v>-</v>
          </cell>
        </row>
        <row r="529">
          <cell r="A529" t="str">
            <v>T_B_u-HYBDSL-S3</v>
          </cell>
          <cell r="B529" t="str">
            <v>VAR_cap</v>
          </cell>
          <cell r="C529" t="str">
            <v>-</v>
          </cell>
        </row>
        <row r="530">
          <cell r="A530" t="str">
            <v>T_C-HY-GSL-S1</v>
          </cell>
          <cell r="B530" t="str">
            <v>VAR_fout</v>
          </cell>
          <cell r="C530" t="str">
            <v>CO2_T</v>
          </cell>
          <cell r="H530">
            <v>0.17624547799974929</v>
          </cell>
          <cell r="I530">
            <v>2.7218051483588017E-2</v>
          </cell>
        </row>
        <row r="531">
          <cell r="A531" t="str">
            <v>T_C-HY-GSL-S1</v>
          </cell>
          <cell r="B531" t="str">
            <v>VAR_fout</v>
          </cell>
          <cell r="C531" t="str">
            <v>TPCAR</v>
          </cell>
          <cell r="H531">
            <v>2.9401170451793502E-3</v>
          </cell>
          <cell r="I531">
            <v>3.2608341717384865E-4</v>
          </cell>
        </row>
        <row r="532">
          <cell r="A532" t="str">
            <v>T_C-HY-GSL-S1</v>
          </cell>
          <cell r="B532" t="str">
            <v>VAR_fin</v>
          </cell>
          <cell r="C532" t="str">
            <v>TGSL</v>
          </cell>
          <cell r="H532">
            <v>2.3881501083976922E-3</v>
          </cell>
          <cell r="I532">
            <v>3.6880828568547504E-4</v>
          </cell>
        </row>
        <row r="533">
          <cell r="A533" t="str">
            <v>T_C-HY-GSL-S1</v>
          </cell>
          <cell r="B533" t="str">
            <v>VAR_ncap</v>
          </cell>
          <cell r="C533" t="str">
            <v>-</v>
          </cell>
        </row>
        <row r="534">
          <cell r="A534" t="str">
            <v>T_C-HY-GSL-S1</v>
          </cell>
          <cell r="B534" t="str">
            <v>VAR_cap</v>
          </cell>
          <cell r="C534" t="str">
            <v>-</v>
          </cell>
          <cell r="H534">
            <v>4.4568541385616285E-4</v>
          </cell>
          <cell r="I534">
            <v>4.9386463554383197E-5</v>
          </cell>
        </row>
        <row r="535">
          <cell r="A535" t="str">
            <v>TFRLFDSLEXT</v>
          </cell>
          <cell r="B535" t="str">
            <v>VAR_fout</v>
          </cell>
          <cell r="C535" t="str">
            <v>CO2_T</v>
          </cell>
        </row>
        <row r="536">
          <cell r="A536" t="str">
            <v>TFRLFDSLEXT</v>
          </cell>
          <cell r="B536" t="str">
            <v>VAR_fout</v>
          </cell>
          <cell r="C536" t="str">
            <v>TFRLF</v>
          </cell>
        </row>
        <row r="537">
          <cell r="A537" t="str">
            <v>TFRLFDSLEXT</v>
          </cell>
          <cell r="B537" t="str">
            <v>VAR_fin</v>
          </cell>
          <cell r="C537" t="str">
            <v>TDSL</v>
          </cell>
        </row>
        <row r="538">
          <cell r="A538" t="str">
            <v>TFRLFDSLEXT</v>
          </cell>
          <cell r="B538" t="str">
            <v>VAR_ncap</v>
          </cell>
          <cell r="C538" t="str">
            <v>-</v>
          </cell>
        </row>
        <row r="539">
          <cell r="A539" t="str">
            <v>TFRLFDSLEXT</v>
          </cell>
          <cell r="B539" t="str">
            <v>VAR_cap</v>
          </cell>
          <cell r="C539" t="str">
            <v>-</v>
          </cell>
          <cell r="H539">
            <v>2.1421635704003961E-8</v>
          </cell>
          <cell r="I539">
            <v>2.1311585530006411E-8</v>
          </cell>
          <cell r="J539">
            <v>8.4966547804027305E-9</v>
          </cell>
        </row>
        <row r="540">
          <cell r="A540" t="str">
            <v>T_C-HY-GSL-S2</v>
          </cell>
          <cell r="B540" t="str">
            <v>VAR_fout</v>
          </cell>
          <cell r="C540" t="str">
            <v>CO2_T</v>
          </cell>
          <cell r="H540">
            <v>30.669759111647803</v>
          </cell>
          <cell r="I540">
            <v>2.8385529663369731</v>
          </cell>
        </row>
        <row r="541">
          <cell r="A541" t="str">
            <v>T_C-HY-GSL-S2</v>
          </cell>
          <cell r="B541" t="str">
            <v>VAR_fout</v>
          </cell>
          <cell r="C541" t="str">
            <v>TPCAR</v>
          </cell>
          <cell r="H541">
            <v>0.78653357840618399</v>
          </cell>
          <cell r="I541">
            <v>7.1476627790863015E-2</v>
          </cell>
        </row>
        <row r="542">
          <cell r="A542" t="str">
            <v>T_C-HY-GSL-S2</v>
          </cell>
          <cell r="B542" t="str">
            <v>VAR_fin</v>
          </cell>
          <cell r="C542" t="str">
            <v>TGSL</v>
          </cell>
          <cell r="H542">
            <v>0.41557939175674541</v>
          </cell>
          <cell r="I542">
            <v>3.8462777321639198E-2</v>
          </cell>
        </row>
        <row r="543">
          <cell r="A543" t="str">
            <v>T_C-HY-GSL-S2</v>
          </cell>
          <cell r="B543" t="str">
            <v>VAR_ncap</v>
          </cell>
          <cell r="C543" t="str">
            <v>-</v>
          </cell>
        </row>
        <row r="544">
          <cell r="A544" t="str">
            <v>T_C-HY-GSL-S2</v>
          </cell>
          <cell r="B544" t="str">
            <v>VAR_cap</v>
          </cell>
          <cell r="C544" t="str">
            <v>-</v>
          </cell>
          <cell r="H544">
            <v>5.9680457892688318E-2</v>
          </cell>
          <cell r="I544">
            <v>7.5361477729854898E-3</v>
          </cell>
        </row>
        <row r="545">
          <cell r="A545" t="str">
            <v>TPSHPNGAEXT</v>
          </cell>
          <cell r="B545" t="str">
            <v>VAR_ncap</v>
          </cell>
          <cell r="C545" t="str">
            <v>-</v>
          </cell>
          <cell r="H545">
            <v>1.1814674757111499E-6</v>
          </cell>
          <cell r="I545">
            <v>2.3351864225192201E-3</v>
          </cell>
          <cell r="J545">
            <v>1.5970816716304099E-7</v>
          </cell>
        </row>
        <row r="546">
          <cell r="A546" t="str">
            <v>TPSHPNGAEXT</v>
          </cell>
          <cell r="B546" t="str">
            <v>VAR_cap</v>
          </cell>
          <cell r="C546" t="str">
            <v>-</v>
          </cell>
          <cell r="H546">
            <v>1.7464390590962439E-6</v>
          </cell>
          <cell r="I546">
            <v>2.3366547219794138E-3</v>
          </cell>
          <cell r="J546">
            <v>1.6301928764530984E-4</v>
          </cell>
        </row>
        <row r="547">
          <cell r="A547" t="str">
            <v>T_C-HY-DSL-S1</v>
          </cell>
          <cell r="B547" t="str">
            <v>VAR_fout</v>
          </cell>
          <cell r="C547" t="str">
            <v>CO2_T</v>
          </cell>
          <cell r="H547">
            <v>2.4720162490431203</v>
          </cell>
          <cell r="I547">
            <v>2.1618404876318229E-3</v>
          </cell>
        </row>
        <row r="548">
          <cell r="A548" t="str">
            <v>T_C-HY-DSL-S1</v>
          </cell>
          <cell r="B548" t="str">
            <v>VAR_fout</v>
          </cell>
          <cell r="C548" t="str">
            <v>TPCAR</v>
          </cell>
          <cell r="H548">
            <v>5.7206920106880242E-2</v>
          </cell>
          <cell r="I548">
            <v>2.8365000171023437E-5</v>
          </cell>
        </row>
        <row r="549">
          <cell r="A549" t="str">
            <v>T_C-HY-DSL-S1</v>
          </cell>
          <cell r="B549" t="str">
            <v>VAR_fin</v>
          </cell>
          <cell r="C549" t="str">
            <v>TDSL</v>
          </cell>
          <cell r="H549">
            <v>3.3724641869619758E-2</v>
          </cell>
          <cell r="I549">
            <v>2.9493048944499611E-5</v>
          </cell>
        </row>
        <row r="550">
          <cell r="A550" t="str">
            <v>T_C-HY-DSL-S1</v>
          </cell>
          <cell r="B550" t="str">
            <v>VAR_ncap</v>
          </cell>
          <cell r="C550" t="str">
            <v>-</v>
          </cell>
        </row>
        <row r="551">
          <cell r="A551" t="str">
            <v>T_C-HY-DSL-S1</v>
          </cell>
          <cell r="B551" t="str">
            <v>VAR_cap</v>
          </cell>
          <cell r="C551" t="str">
            <v>-</v>
          </cell>
          <cell r="H551">
            <v>8.6933406390866906E-3</v>
          </cell>
          <cell r="I551">
            <v>4.15983754519756E-6</v>
          </cell>
        </row>
        <row r="552">
          <cell r="A552" t="str">
            <v>T_C-HY-GSL-S3</v>
          </cell>
          <cell r="B552" t="str">
            <v>VAR_fout</v>
          </cell>
          <cell r="C552" t="str">
            <v>CO2_T</v>
          </cell>
          <cell r="H552">
            <v>22.0367688740678</v>
          </cell>
          <cell r="I552">
            <v>9.7969578690458906E-4</v>
          </cell>
        </row>
        <row r="553">
          <cell r="A553" t="str">
            <v>T_C-HY-GSL-S3</v>
          </cell>
          <cell r="B553" t="str">
            <v>VAR_fout</v>
          </cell>
          <cell r="C553" t="str">
            <v>TPCAR</v>
          </cell>
          <cell r="H553">
            <v>0.76114978183519422</v>
          </cell>
          <cell r="I553">
            <v>1.1892280667275629E-5</v>
          </cell>
        </row>
        <row r="554">
          <cell r="A554" t="str">
            <v>T_C-HY-GSL-S3</v>
          </cell>
          <cell r="B554" t="str">
            <v>VAR_fin</v>
          </cell>
          <cell r="C554" t="str">
            <v>TGSL</v>
          </cell>
          <cell r="H554">
            <v>0.29860120425566089</v>
          </cell>
          <cell r="I554">
            <v>1.3275010662663804E-5</v>
          </cell>
        </row>
        <row r="555">
          <cell r="A555" t="str">
            <v>T_C-HY-GSL-S3</v>
          </cell>
          <cell r="B555" t="str">
            <v>VAR_ncap</v>
          </cell>
          <cell r="C555" t="str">
            <v>-</v>
          </cell>
        </row>
        <row r="556">
          <cell r="A556" t="str">
            <v>T_C-HY-GSL-S3</v>
          </cell>
          <cell r="B556" t="str">
            <v>VAR_cap</v>
          </cell>
          <cell r="C556" t="str">
            <v>-</v>
          </cell>
          <cell r="H556">
            <v>5.2335978929656142E-2</v>
          </cell>
          <cell r="I556">
            <v>9.7822151453685109E-7</v>
          </cell>
        </row>
        <row r="557">
          <cell r="A557" t="str">
            <v>T_C-HY-DSL-S2</v>
          </cell>
          <cell r="B557" t="str">
            <v>VAR_fout</v>
          </cell>
          <cell r="C557" t="str">
            <v>CO2_T</v>
          </cell>
          <cell r="H557">
            <v>40.761372712983444</v>
          </cell>
          <cell r="I557">
            <v>2.7148805076965505</v>
          </cell>
        </row>
        <row r="558">
          <cell r="A558" t="str">
            <v>T_C-HY-DSL-S2</v>
          </cell>
          <cell r="B558" t="str">
            <v>VAR_fout</v>
          </cell>
          <cell r="C558" t="str">
            <v>TPCAR</v>
          </cell>
          <cell r="H558">
            <v>1.2143188264200784</v>
          </cell>
          <cell r="I558">
            <v>7.2320489629659909E-2</v>
          </cell>
        </row>
        <row r="559">
          <cell r="A559" t="str">
            <v>T_C-HY-DSL-S2</v>
          </cell>
          <cell r="B559" t="str">
            <v>VAR_fin</v>
          </cell>
          <cell r="C559" t="str">
            <v>TDSL</v>
          </cell>
          <cell r="H559">
            <v>0.55608966866280407</v>
          </cell>
          <cell r="I559">
            <v>3.7037933256433196E-2</v>
          </cell>
        </row>
        <row r="560">
          <cell r="A560" t="str">
            <v>T_C-HY-DSL-S2</v>
          </cell>
          <cell r="B560" t="str">
            <v>VAR_ncap</v>
          </cell>
          <cell r="C560" t="str">
            <v>-</v>
          </cell>
        </row>
        <row r="561">
          <cell r="A561" t="str">
            <v>T_C-HY-DSL-S2</v>
          </cell>
          <cell r="B561" t="str">
            <v>VAR_cap</v>
          </cell>
          <cell r="C561" t="str">
            <v>-</v>
          </cell>
          <cell r="H561">
            <v>9.2139651053420674E-2</v>
          </cell>
          <cell r="I561">
            <v>7.62583248320185E-3</v>
          </cell>
        </row>
        <row r="562">
          <cell r="A562" t="str">
            <v>D-T-ELC-Bus_c_S1</v>
          </cell>
          <cell r="B562" t="str">
            <v>VAR_fout</v>
          </cell>
          <cell r="C562" t="str">
            <v>T-ELC-Bus_c_BatSTGin_S1</v>
          </cell>
          <cell r="H562">
            <v>0.13853804559631505</v>
          </cell>
          <cell r="I562">
            <v>0.12562765188724487</v>
          </cell>
          <cell r="J562">
            <v>0.11953865332092269</v>
          </cell>
        </row>
        <row r="563">
          <cell r="A563" t="str">
            <v>D-T-ELC-Bus_c_S1</v>
          </cell>
          <cell r="B563" t="str">
            <v>VAR_fin</v>
          </cell>
          <cell r="C563" t="str">
            <v>TELC</v>
          </cell>
          <cell r="H563">
            <v>0.13853804559631505</v>
          </cell>
          <cell r="I563">
            <v>0.12562765188724487</v>
          </cell>
          <cell r="J563">
            <v>0.11953865332092269</v>
          </cell>
        </row>
        <row r="564">
          <cell r="A564" t="str">
            <v>D-T-ELC-Bus_c_S1</v>
          </cell>
          <cell r="B564" t="str">
            <v>VAR_ncap</v>
          </cell>
          <cell r="C564" t="str">
            <v>-</v>
          </cell>
          <cell r="H564">
            <v>1.45725938140654E-2</v>
          </cell>
          <cell r="I564">
            <v>8.45373329802135E-4</v>
          </cell>
          <cell r="J564">
            <v>1.2234518645778601E-2</v>
          </cell>
        </row>
        <row r="565">
          <cell r="A565" t="str">
            <v>D-T-ELC-Bus_c_S1</v>
          </cell>
          <cell r="B565" t="str">
            <v>VAR_cap</v>
          </cell>
          <cell r="C565" t="str">
            <v>-</v>
          </cell>
          <cell r="H565">
            <v>1.7533130951881599E-2</v>
          </cell>
          <cell r="I565">
            <v>1.5941598670834601E-2</v>
          </cell>
          <cell r="J565">
            <v>1.52158024588054E-2</v>
          </cell>
        </row>
        <row r="566">
          <cell r="A566" t="str">
            <v>T_C-HY-GSL-S4</v>
          </cell>
          <cell r="B566" t="str">
            <v>VAR_fout</v>
          </cell>
          <cell r="C566" t="str">
            <v>CO2_T</v>
          </cell>
          <cell r="H566">
            <v>1.1461871996515549</v>
          </cell>
          <cell r="I566">
            <v>1.1172719708338441E-3</v>
          </cell>
        </row>
        <row r="567">
          <cell r="A567" t="str">
            <v>T_C-HY-GSL-S4</v>
          </cell>
          <cell r="B567" t="str">
            <v>VAR_fout</v>
          </cell>
          <cell r="C567" t="str">
            <v>TPCAR</v>
          </cell>
          <cell r="H567">
            <v>2.4978553372265549E-2</v>
          </cell>
          <cell r="I567">
            <v>1.1357298131637683E-5</v>
          </cell>
        </row>
        <row r="568">
          <cell r="A568" t="str">
            <v>T_C-HY-GSL-S4</v>
          </cell>
          <cell r="B568" t="str">
            <v>VAR_fin</v>
          </cell>
          <cell r="C568" t="str">
            <v>TGSL</v>
          </cell>
          <cell r="H568">
            <v>1.5530991865197217E-2</v>
          </cell>
          <cell r="I568">
            <v>1.5139186596664552E-5</v>
          </cell>
        </row>
        <row r="569">
          <cell r="A569" t="str">
            <v>T_C-HY-GSL-S4</v>
          </cell>
          <cell r="B569" t="str">
            <v>VAR_ncap</v>
          </cell>
          <cell r="C569" t="str">
            <v>-</v>
          </cell>
        </row>
        <row r="570">
          <cell r="A570" t="str">
            <v>T_C-HY-GSL-S4</v>
          </cell>
          <cell r="B570" t="str">
            <v>VAR_cap</v>
          </cell>
          <cell r="C570" t="str">
            <v>-</v>
          </cell>
          <cell r="H570">
            <v>1.9700326826565403E-3</v>
          </cell>
          <cell r="I570">
            <v>1.11151051886579E-6</v>
          </cell>
        </row>
        <row r="571">
          <cell r="A571" t="str">
            <v>T_C-HY-DSL-S3</v>
          </cell>
          <cell r="B571" t="str">
            <v>VAR_fout</v>
          </cell>
          <cell r="C571" t="str">
            <v>CO2_T</v>
          </cell>
          <cell r="H571">
            <v>0.44113778096928435</v>
          </cell>
          <cell r="I571">
            <v>8.2066236007766495E-4</v>
          </cell>
        </row>
        <row r="572">
          <cell r="A572" t="str">
            <v>T_C-HY-DSL-S3</v>
          </cell>
          <cell r="B572" t="str">
            <v>VAR_fout</v>
          </cell>
          <cell r="C572" t="str">
            <v>TPCAR</v>
          </cell>
          <cell r="H572">
            <v>8.9042088205104324E-3</v>
          </cell>
          <cell r="I572">
            <v>8.9379710758238963E-6</v>
          </cell>
        </row>
        <row r="573">
          <cell r="A573" t="str">
            <v>T_C-HY-DSL-S3</v>
          </cell>
          <cell r="B573" t="str">
            <v>VAR_fin</v>
          </cell>
          <cell r="C573" t="str">
            <v>TDSL</v>
          </cell>
          <cell r="H573">
            <v>6.0182507635646032E-3</v>
          </cell>
          <cell r="I573">
            <v>1.1195939428071829E-5</v>
          </cell>
        </row>
        <row r="574">
          <cell r="A574" t="str">
            <v>T_C-HY-DSL-S3</v>
          </cell>
          <cell r="B574" t="str">
            <v>VAR_ncap</v>
          </cell>
          <cell r="C574" t="str">
            <v>-</v>
          </cell>
        </row>
        <row r="575">
          <cell r="A575" t="str">
            <v>T_C-HY-DSL-S3</v>
          </cell>
          <cell r="B575" t="str">
            <v>VAR_cap</v>
          </cell>
          <cell r="C575" t="str">
            <v>-</v>
          </cell>
          <cell r="H575">
            <v>6.1356418582250943E-4</v>
          </cell>
          <cell r="I575">
            <v>7.7133531147740101E-7</v>
          </cell>
        </row>
        <row r="576">
          <cell r="A576" t="str">
            <v>D-T-ELC-Bus_c_S2</v>
          </cell>
          <cell r="B576" t="str">
            <v>VAR_fout</v>
          </cell>
          <cell r="C576" t="str">
            <v>T-ELC-Bus_c_BatSTGin_S2</v>
          </cell>
          <cell r="H576">
            <v>8.8645237123750206E-2</v>
          </cell>
          <cell r="I576">
            <v>0.15163114072773495</v>
          </cell>
          <cell r="J576">
            <v>0.14769156938717778</v>
          </cell>
        </row>
        <row r="577">
          <cell r="A577" t="str">
            <v>D-T-ELC-Bus_c_S2</v>
          </cell>
          <cell r="B577" t="str">
            <v>VAR_fin</v>
          </cell>
          <cell r="C577" t="str">
            <v>TELC</v>
          </cell>
          <cell r="H577">
            <v>8.8645237123750206E-2</v>
          </cell>
          <cell r="I577">
            <v>0.15163114072773495</v>
          </cell>
          <cell r="J577">
            <v>0.14769156938717778</v>
          </cell>
        </row>
        <row r="578">
          <cell r="A578" t="str">
            <v>D-T-ELC-Bus_c_S2</v>
          </cell>
          <cell r="B578" t="str">
            <v>VAR_ncap</v>
          </cell>
          <cell r="C578" t="str">
            <v>-</v>
          </cell>
          <cell r="H578">
            <v>1.11679639391172E-2</v>
          </cell>
          <cell r="I578">
            <v>8.0848372575571103E-3</v>
          </cell>
          <cell r="J578">
            <v>1.27900095812188E-2</v>
          </cell>
        </row>
        <row r="579">
          <cell r="A579" t="str">
            <v>D-T-ELC-Bus_c_S2</v>
          </cell>
          <cell r="B579" t="str">
            <v>VAR_cap</v>
          </cell>
          <cell r="C579" t="str">
            <v>-</v>
          </cell>
          <cell r="H579">
            <v>1.11834478593814E-2</v>
          </cell>
          <cell r="I579">
            <v>1.9255171919387901E-2</v>
          </cell>
          <cell r="J579">
            <v>1.8804448996668801E-2</v>
          </cell>
        </row>
        <row r="580">
          <cell r="A580" t="str">
            <v>T_C-HY-DSL-S4</v>
          </cell>
          <cell r="B580" t="str">
            <v>VAR_fout</v>
          </cell>
          <cell r="C580" t="str">
            <v>CO2_T</v>
          </cell>
          <cell r="H580">
            <v>0.8980817605597714</v>
          </cell>
          <cell r="I580">
            <v>9.0208852754760998E-4</v>
          </cell>
        </row>
        <row r="581">
          <cell r="A581" t="str">
            <v>T_C-HY-DSL-S4</v>
          </cell>
          <cell r="B581" t="str">
            <v>VAR_fout</v>
          </cell>
          <cell r="C581" t="str">
            <v>TPCAR</v>
          </cell>
          <cell r="H581">
            <v>1.945188645916782E-2</v>
          </cell>
          <cell r="I581">
            <v>9.5133335403904417E-6</v>
          </cell>
        </row>
        <row r="582">
          <cell r="A582" t="str">
            <v>T_C-HY-DSL-S4</v>
          </cell>
          <cell r="B582" t="str">
            <v>VAR_fin</v>
          </cell>
          <cell r="C582" t="str">
            <v>TDSL</v>
          </cell>
          <cell r="H582">
            <v>1.2252138616095108E-2</v>
          </cell>
          <cell r="I582">
            <v>1.2306801194373953E-5</v>
          </cell>
        </row>
        <row r="583">
          <cell r="A583" t="str">
            <v>T_C-HY-DSL-S4</v>
          </cell>
          <cell r="B583" t="str">
            <v>VAR_ncap</v>
          </cell>
          <cell r="C583" t="str">
            <v>-</v>
          </cell>
        </row>
        <row r="584">
          <cell r="A584" t="str">
            <v>T_C-HY-DSL-S4</v>
          </cell>
          <cell r="B584" t="str">
            <v>VAR_cap</v>
          </cell>
          <cell r="C584" t="str">
            <v>-</v>
          </cell>
          <cell r="H584">
            <v>1.5350578165546282E-3</v>
          </cell>
          <cell r="I584">
            <v>9.5632139034627992E-7</v>
          </cell>
        </row>
        <row r="585">
          <cell r="A585" t="str">
            <v>D-T-ELC-Bus_c_S3</v>
          </cell>
          <cell r="B585" t="str">
            <v>VAR_fout</v>
          </cell>
          <cell r="C585" t="str">
            <v>T-ELC-Bus_c_BatSTGin_S3</v>
          </cell>
          <cell r="H585">
            <v>3.7369804553382302E-4</v>
          </cell>
          <cell r="I585">
            <v>2.0974337426786838E-2</v>
          </cell>
          <cell r="J585">
            <v>4.553233599726763E-2</v>
          </cell>
        </row>
        <row r="586">
          <cell r="A586" t="str">
            <v>D-T-ELC-Bus_c_S3</v>
          </cell>
          <cell r="B586" t="str">
            <v>VAR_fin</v>
          </cell>
          <cell r="C586" t="str">
            <v>TELC</v>
          </cell>
          <cell r="H586">
            <v>3.7369804553382302E-4</v>
          </cell>
          <cell r="I586">
            <v>2.0974337426786838E-2</v>
          </cell>
          <cell r="J586">
            <v>4.553233599726763E-2</v>
          </cell>
        </row>
        <row r="587">
          <cell r="A587" t="str">
            <v>D-T-ELC-Bus_c_S3</v>
          </cell>
          <cell r="B587" t="str">
            <v>VAR_ncap</v>
          </cell>
          <cell r="C587" t="str">
            <v>-</v>
          </cell>
          <cell r="H587">
            <v>4.3647292449246701E-5</v>
          </cell>
          <cell r="I587">
            <v>2.5713570509390601E-3</v>
          </cell>
          <cell r="J587">
            <v>4.9041527667043998E-3</v>
          </cell>
        </row>
        <row r="588">
          <cell r="A588" t="str">
            <v>D-T-ELC-Bus_c_S3</v>
          </cell>
          <cell r="B588" t="str">
            <v>VAR_cap</v>
          </cell>
          <cell r="C588" t="str">
            <v>-</v>
          </cell>
          <cell r="H588">
            <v>4.8739439539264898E-5</v>
          </cell>
          <cell r="I588">
            <v>2.6150043433883102E-3</v>
          </cell>
          <cell r="J588">
            <v>5.7848971896169096E-3</v>
          </cell>
        </row>
        <row r="589">
          <cell r="A589" t="str">
            <v>D-T-ELC-Bus_c_S4</v>
          </cell>
          <cell r="B589" t="str">
            <v>VAR_fout</v>
          </cell>
          <cell r="C589" t="str">
            <v>T-ELC-Bus_c_BatSTGin_S4</v>
          </cell>
          <cell r="H589">
            <v>4.58343164453553E-5</v>
          </cell>
          <cell r="I589">
            <v>5.876255255858674E-5</v>
          </cell>
          <cell r="J589">
            <v>2.7138527456856065E-5</v>
          </cell>
        </row>
        <row r="590">
          <cell r="A590" t="str">
            <v>D-T-ELC-Bus_c_S4</v>
          </cell>
          <cell r="B590" t="str">
            <v>VAR_fin</v>
          </cell>
          <cell r="C590" t="str">
            <v>TELC</v>
          </cell>
          <cell r="H590">
            <v>4.58343164453553E-5</v>
          </cell>
          <cell r="I590">
            <v>5.876255255858674E-5</v>
          </cell>
          <cell r="J590">
            <v>2.7138527456856065E-5</v>
          </cell>
        </row>
        <row r="591">
          <cell r="A591" t="str">
            <v>D-T-ELC-Bus_c_S4</v>
          </cell>
          <cell r="B591" t="str">
            <v>VAR_ncap</v>
          </cell>
          <cell r="C591" t="str">
            <v>-</v>
          </cell>
          <cell r="H591">
            <v>8.3191865979597496E-6</v>
          </cell>
          <cell r="I591">
            <v>8.5299711726705703E-6</v>
          </cell>
          <cell r="J591">
            <v>3.8816076299920101E-6</v>
          </cell>
        </row>
        <row r="592">
          <cell r="A592" t="str">
            <v>D-T-ELC-Bus_c_S4</v>
          </cell>
          <cell r="B592" t="str">
            <v>VAR_cap</v>
          </cell>
          <cell r="C592" t="str">
            <v>-</v>
          </cell>
          <cell r="H592">
            <v>9.5933590938321498E-6</v>
          </cell>
          <cell r="I592">
            <v>1.4211861726548801E-5</v>
          </cell>
          <cell r="J592">
            <v>5.3785206389623098E-6</v>
          </cell>
        </row>
        <row r="593">
          <cell r="A593" t="str">
            <v>D-TH2O</v>
          </cell>
          <cell r="B593" t="str">
            <v>VAR_fout</v>
          </cell>
          <cell r="C593" t="str">
            <v>TH2O</v>
          </cell>
          <cell r="H593">
            <v>4.707195179741051E-5</v>
          </cell>
          <cell r="I593">
            <v>9.009973770396056E-5</v>
          </cell>
          <cell r="J593">
            <v>1.4729552721033541E-3</v>
          </cell>
        </row>
        <row r="594">
          <cell r="A594" t="str">
            <v>D-TH2O</v>
          </cell>
          <cell r="B594" t="str">
            <v>VAR_fin</v>
          </cell>
          <cell r="C594" t="str">
            <v>H2</v>
          </cell>
          <cell r="H594">
            <v>4.707195179741051E-5</v>
          </cell>
          <cell r="I594">
            <v>9.009973770396056E-5</v>
          </cell>
          <cell r="J594">
            <v>1.4729675827604885E-3</v>
          </cell>
        </row>
        <row r="595">
          <cell r="A595" t="str">
            <v>D-TH2O</v>
          </cell>
          <cell r="B595" t="str">
            <v>VAR_ncap</v>
          </cell>
          <cell r="C595" t="str">
            <v>-</v>
          </cell>
          <cell r="H595">
            <v>1.2570265136818599E-8</v>
          </cell>
          <cell r="I595">
            <v>2.1482069200357899E-7</v>
          </cell>
          <cell r="J595">
            <v>1.3076918251777E-8</v>
          </cell>
        </row>
        <row r="596">
          <cell r="A596" t="str">
            <v>D-TH2O</v>
          </cell>
          <cell r="B596" t="str">
            <v>VAR_cap</v>
          </cell>
          <cell r="C596" t="str">
            <v>-</v>
          </cell>
          <cell r="H596">
            <v>5.8196142446274596E-4</v>
          </cell>
          <cell r="I596">
            <v>5.8217624515474904E-4</v>
          </cell>
          <cell r="J596">
            <v>5.8218932207300097E-4</v>
          </cell>
        </row>
        <row r="597">
          <cell r="A597" t="str">
            <v>TFHGV-HYBDSL</v>
          </cell>
          <cell r="B597" t="str">
            <v>VAR_fout</v>
          </cell>
          <cell r="C597" t="str">
            <v>CO2_T</v>
          </cell>
          <cell r="H597">
            <v>900.07691485239502</v>
          </cell>
          <cell r="I597">
            <v>772.01684397224108</v>
          </cell>
          <cell r="J597">
            <v>36.187333126698498</v>
          </cell>
        </row>
        <row r="598">
          <cell r="A598" t="str">
            <v>TFHGV-HYBDSL</v>
          </cell>
          <cell r="B598" t="str">
            <v>VAR_fout</v>
          </cell>
          <cell r="C598" t="str">
            <v>TFHGV</v>
          </cell>
          <cell r="H598">
            <v>2.0072679388251382</v>
          </cell>
          <cell r="I598">
            <v>1.7216802626168657</v>
          </cell>
          <cell r="J598">
            <v>8.0701629358774063E-2</v>
          </cell>
        </row>
        <row r="599">
          <cell r="A599" t="str">
            <v>TFHGV-HYBDSL</v>
          </cell>
          <cell r="B599" t="str">
            <v>VAR_fin</v>
          </cell>
          <cell r="C599" t="str">
            <v>TDSL</v>
          </cell>
          <cell r="H599">
            <v>12.279357637822583</v>
          </cell>
          <cell r="I599">
            <v>10.53228982226795</v>
          </cell>
          <cell r="J599">
            <v>0.49368803719916149</v>
          </cell>
        </row>
        <row r="600">
          <cell r="A600" t="str">
            <v>TFHGV-HYBDSL</v>
          </cell>
          <cell r="B600" t="str">
            <v>VAR_ncap</v>
          </cell>
          <cell r="C600" t="str">
            <v>-</v>
          </cell>
          <cell r="H600">
            <v>3.2247734372460798E-2</v>
          </cell>
          <cell r="I600">
            <v>1.2358560609225499E-2</v>
          </cell>
        </row>
        <row r="601">
          <cell r="A601" t="str">
            <v>TFHGV-HYBDSL</v>
          </cell>
          <cell r="B601" t="str">
            <v>VAR_cap</v>
          </cell>
          <cell r="C601" t="str">
            <v>-</v>
          </cell>
          <cell r="H601">
            <v>3.9231632680534499E-2</v>
          </cell>
          <cell r="I601">
            <v>3.4383321703032099E-2</v>
          </cell>
          <cell r="J601">
            <v>2.1687869482337001E-3</v>
          </cell>
        </row>
        <row r="602">
          <cell r="A602" t="str">
            <v>D-TKER</v>
          </cell>
          <cell r="B602" t="str">
            <v>VAR_fout</v>
          </cell>
          <cell r="C602" t="str">
            <v>CO2</v>
          </cell>
          <cell r="H602">
            <v>188.42108750264501</v>
          </cell>
          <cell r="I602">
            <v>156.67685757076001</v>
          </cell>
          <cell r="J602">
            <v>1.2923712612301699E-6</v>
          </cell>
        </row>
        <row r="603">
          <cell r="A603" t="str">
            <v>D-TKER</v>
          </cell>
          <cell r="B603" t="str">
            <v>VAR_fout</v>
          </cell>
          <cell r="C603" t="str">
            <v>TKER</v>
          </cell>
          <cell r="H603">
            <v>2.5501652674093598</v>
          </cell>
          <cell r="I603">
            <v>2.1205263470214701</v>
          </cell>
          <cell r="J603">
            <v>1.7491462058040302E-8</v>
          </cell>
        </row>
        <row r="604">
          <cell r="A604" t="str">
            <v>D-TKER</v>
          </cell>
          <cell r="B604" t="str">
            <v>VAR_fin</v>
          </cell>
          <cell r="C604" t="str">
            <v>KER</v>
          </cell>
          <cell r="H604">
            <v>2.5882017514099558</v>
          </cell>
          <cell r="I604">
            <v>2.1521546369609941</v>
          </cell>
          <cell r="J604">
            <v>1.775235248942542E-8</v>
          </cell>
        </row>
        <row r="605">
          <cell r="A605" t="str">
            <v>T_B_u-BEVELC-S1</v>
          </cell>
          <cell r="B605" t="str">
            <v>VAR_fout</v>
          </cell>
          <cell r="C605" t="str">
            <v>TPBSu</v>
          </cell>
          <cell r="H605">
            <v>9.2541668028859672E-2</v>
          </cell>
          <cell r="I605">
            <v>5.8244489147037844E-2</v>
          </cell>
          <cell r="J605">
            <v>0.10606979538953826</v>
          </cell>
        </row>
        <row r="606">
          <cell r="A606" t="str">
            <v>T_B_u-BEVELC-S1</v>
          </cell>
          <cell r="B606" t="str">
            <v>VAR_fin</v>
          </cell>
          <cell r="C606" t="str">
            <v>T-ELC-Bus_u_BatSTGout_S1</v>
          </cell>
          <cell r="H606">
            <v>0.19644241549108821</v>
          </cell>
          <cell r="I606">
            <v>0.12337418569040154</v>
          </cell>
          <cell r="J606">
            <v>0.19915657745644752</v>
          </cell>
        </row>
        <row r="607">
          <cell r="A607" t="str">
            <v>T_B_u-BEVELC-S1</v>
          </cell>
          <cell r="B607" t="str">
            <v>VAR_ncap</v>
          </cell>
          <cell r="C607" t="str">
            <v>-</v>
          </cell>
          <cell r="H607">
            <v>1.7447755374372499E-3</v>
          </cell>
          <cell r="I607">
            <v>4.8823439361067802E-5</v>
          </cell>
          <cell r="J607">
            <v>1.7489199573105399E-3</v>
          </cell>
        </row>
        <row r="608">
          <cell r="A608" t="str">
            <v>T_B_u-BEVELC-S1</v>
          </cell>
          <cell r="B608" t="str">
            <v>VAR_cap</v>
          </cell>
          <cell r="C608" t="str">
            <v>-</v>
          </cell>
          <cell r="H608">
            <v>1.745626111306946E-3</v>
          </cell>
          <cell r="I608">
            <v>1.3419226338046101E-3</v>
          </cell>
          <cell r="J608">
            <v>2.000308056881298E-3</v>
          </cell>
        </row>
        <row r="609">
          <cell r="A609" t="str">
            <v>TPSHPH2OEXT</v>
          </cell>
          <cell r="B609" t="str">
            <v>VAR_fout</v>
          </cell>
          <cell r="C609" t="str">
            <v>TPSHP</v>
          </cell>
          <cell r="H609">
            <v>9.1105999960789308E-6</v>
          </cell>
          <cell r="I609">
            <v>9.5222917270407292E-6</v>
          </cell>
          <cell r="J609">
            <v>2.4587400824167801E-3</v>
          </cell>
        </row>
        <row r="610">
          <cell r="A610" t="str">
            <v>TPSHPH2OEXT</v>
          </cell>
          <cell r="B610" t="str">
            <v>VAR_fin</v>
          </cell>
          <cell r="C610" t="str">
            <v>TH2O</v>
          </cell>
          <cell r="H610">
            <v>5.0798496947834065E-6</v>
          </cell>
          <cell r="I610">
            <v>5.3093990235620723E-6</v>
          </cell>
          <cell r="J610">
            <v>1.3709338641354079E-3</v>
          </cell>
        </row>
        <row r="611">
          <cell r="A611" t="str">
            <v>TPSHPH2OEXT</v>
          </cell>
          <cell r="B611" t="str">
            <v>VAR_ncap</v>
          </cell>
          <cell r="C611" t="str">
            <v>-</v>
          </cell>
          <cell r="H611">
            <v>9.1704397851196207E-6</v>
          </cell>
          <cell r="I611">
            <v>3.9400895121259402E-7</v>
          </cell>
          <cell r="J611">
            <v>2.4509145151896802E-3</v>
          </cell>
        </row>
        <row r="612">
          <cell r="A612" t="str">
            <v>TPSHPH2OEXT</v>
          </cell>
          <cell r="B612" t="str">
            <v>VAR_cap</v>
          </cell>
          <cell r="C612" t="str">
            <v>-</v>
          </cell>
          <cell r="H612">
            <v>9.1704397851196207E-6</v>
          </cell>
          <cell r="I612">
            <v>9.4963830202793592E-6</v>
          </cell>
          <cell r="J612">
            <v>2.4583933359537432E-3</v>
          </cell>
        </row>
        <row r="613">
          <cell r="A613" t="str">
            <v>T_B_u-BEVELC-S2</v>
          </cell>
          <cell r="B613" t="str">
            <v>VAR_fout</v>
          </cell>
          <cell r="C613" t="str">
            <v>TPBSu</v>
          </cell>
          <cell r="H613">
            <v>4.2407854765815232E-2</v>
          </cell>
          <cell r="I613">
            <v>4.958192825251205E-2</v>
          </cell>
          <cell r="J613">
            <v>5.4554723837538885E-2</v>
          </cell>
        </row>
        <row r="614">
          <cell r="A614" t="str">
            <v>T_B_u-BEVELC-S2</v>
          </cell>
          <cell r="B614" t="str">
            <v>VAR_fin</v>
          </cell>
          <cell r="C614" t="str">
            <v>T-ELC-Bus_u_BatSTGout_S2</v>
          </cell>
          <cell r="H614">
            <v>0.1242361644912741</v>
          </cell>
          <cell r="I614">
            <v>0.14424295183542998</v>
          </cell>
          <cell r="J614">
            <v>0.14273057866290922</v>
          </cell>
        </row>
        <row r="615">
          <cell r="A615" t="str">
            <v>T_B_u-BEVELC-S2</v>
          </cell>
          <cell r="B615" t="str">
            <v>VAR_ncap</v>
          </cell>
          <cell r="C615" t="str">
            <v>-</v>
          </cell>
          <cell r="H615">
            <v>7.9898110681181995E-4</v>
          </cell>
          <cell r="I615">
            <v>1.35944791484793E-4</v>
          </cell>
          <cell r="J615">
            <v>8.2040900319063897E-4</v>
          </cell>
        </row>
        <row r="616">
          <cell r="A616" t="str">
            <v>T_B_u-BEVELC-S2</v>
          </cell>
          <cell r="B616" t="str">
            <v>VAR_cap</v>
          </cell>
          <cell r="C616" t="str">
            <v>-</v>
          </cell>
          <cell r="H616">
            <v>7.9978833638217218E-4</v>
          </cell>
          <cell r="I616">
            <v>9.3505239072737137E-4</v>
          </cell>
          <cell r="J616">
            <v>1.0287981401476401E-3</v>
          </cell>
        </row>
        <row r="617">
          <cell r="A617" t="str">
            <v>TFHGV-ICEDSL</v>
          </cell>
          <cell r="B617" t="str">
            <v>VAR_fout</v>
          </cell>
          <cell r="C617" t="str">
            <v>CO2_T</v>
          </cell>
          <cell r="H617">
            <v>5.4259666698182104E-3</v>
          </cell>
          <cell r="I617">
            <v>7.3007193158702403E-3</v>
          </cell>
          <cell r="J617">
            <v>6.6273543359983401E-4</v>
          </cell>
        </row>
        <row r="618">
          <cell r="A618" t="str">
            <v>TFHGV-ICEDSL</v>
          </cell>
          <cell r="B618" t="str">
            <v>VAR_fout</v>
          </cell>
          <cell r="C618" t="str">
            <v>TFHGV</v>
          </cell>
          <cell r="H618">
            <v>8.7869210882145898E-6</v>
          </cell>
          <cell r="I618">
            <v>1.1822933758991408E-5</v>
          </cell>
          <cell r="J618">
            <v>1.073247277724346E-6</v>
          </cell>
        </row>
        <row r="619">
          <cell r="A619" t="str">
            <v>TFHGV-ICEDSL</v>
          </cell>
          <cell r="B619" t="str">
            <v>VAR_fin</v>
          </cell>
          <cell r="C619" t="str">
            <v>TDSL</v>
          </cell>
          <cell r="H619">
            <v>7.4024101907478937E-5</v>
          </cell>
          <cell r="I619">
            <v>9.9600536369307579E-5</v>
          </cell>
          <cell r="J619">
            <v>9.0414110995884601E-6</v>
          </cell>
        </row>
        <row r="620">
          <cell r="A620" t="str">
            <v>TFHGV-ICEDSL</v>
          </cell>
          <cell r="B620" t="str">
            <v>VAR_ncap</v>
          </cell>
          <cell r="C620" t="str">
            <v>-</v>
          </cell>
          <cell r="H620">
            <v>1.51969222598609E-7</v>
          </cell>
          <cell r="I620">
            <v>1.6875600193377199E-7</v>
          </cell>
        </row>
        <row r="621">
          <cell r="A621" t="str">
            <v>TFHGV-ICEDSL</v>
          </cell>
          <cell r="B621" t="str">
            <v>VAR_cap</v>
          </cell>
          <cell r="C621" t="str">
            <v>-</v>
          </cell>
          <cell r="H621">
            <v>2.14642141165273E-7</v>
          </cell>
          <cell r="I621">
            <v>2.7254890045765298E-7</v>
          </cell>
          <cell r="J621">
            <v>2.96147606507553E-8</v>
          </cell>
        </row>
        <row r="622">
          <cell r="A622" t="str">
            <v>D-T-ELC-Bus_u_S1</v>
          </cell>
          <cell r="B622" t="str">
            <v>VAR_fout</v>
          </cell>
          <cell r="C622" t="str">
            <v>T-ELC-Bus_u_BatSTGin_S1</v>
          </cell>
          <cell r="H622">
            <v>0.19647608000159342</v>
          </cell>
          <cell r="I622">
            <v>0.12340169704647329</v>
          </cell>
          <cell r="J622">
            <v>0.19918608594649903</v>
          </cell>
        </row>
        <row r="623">
          <cell r="A623" t="str">
            <v>D-T-ELC-Bus_u_S1</v>
          </cell>
          <cell r="B623" t="str">
            <v>VAR_fin</v>
          </cell>
          <cell r="C623" t="str">
            <v>TELC</v>
          </cell>
          <cell r="H623">
            <v>0.19647608000159342</v>
          </cell>
          <cell r="I623">
            <v>0.12340169704647329</v>
          </cell>
          <cell r="J623">
            <v>0.19918608594649903</v>
          </cell>
        </row>
        <row r="624">
          <cell r="A624" t="str">
            <v>D-T-ELC-Bus_u_S1</v>
          </cell>
          <cell r="B624" t="str">
            <v>VAR_ncap</v>
          </cell>
          <cell r="C624" t="str">
            <v>-</v>
          </cell>
          <cell r="H624">
            <v>1.13915053502073E-2</v>
          </cell>
          <cell r="I624">
            <v>2.16912494366291E-5</v>
          </cell>
          <cell r="J624">
            <v>1.9043888121247299E-2</v>
          </cell>
        </row>
        <row r="625">
          <cell r="A625" t="str">
            <v>D-T-ELC-Bus_u_S1</v>
          </cell>
          <cell r="B625" t="str">
            <v>VAR_cap</v>
          </cell>
          <cell r="C625" t="str">
            <v>-</v>
          </cell>
          <cell r="H625">
            <v>2.0767416510748201E-2</v>
          </cell>
          <cell r="I625">
            <v>1.3043865040008E-2</v>
          </cell>
          <cell r="J625">
            <v>2.10538461371652E-2</v>
          </cell>
        </row>
        <row r="626">
          <cell r="A626" t="str">
            <v>T-Plg-DSL-mix_S1</v>
          </cell>
          <cell r="B626" t="str">
            <v>VAR_fout</v>
          </cell>
          <cell r="C626" t="str">
            <v>CO2_T</v>
          </cell>
          <cell r="H626">
            <v>1.4897703359483457E-2</v>
          </cell>
          <cell r="I626">
            <v>7.0072431379155798E-3</v>
          </cell>
          <cell r="J626">
            <v>9.1119150827425298E-4</v>
          </cell>
        </row>
        <row r="627">
          <cell r="A627" t="str">
            <v>T-Plg-DSL-mix_S1</v>
          </cell>
          <cell r="B627" t="str">
            <v>VAR_fout</v>
          </cell>
          <cell r="C627" t="str">
            <v>T-PEVmix-ELC_DSL_S1</v>
          </cell>
          <cell r="H627">
            <v>1.4804327396681402E-4</v>
          </cell>
          <cell r="I627">
            <v>7.2108001421379461E-5</v>
          </cell>
          <cell r="J627">
            <v>9.8519020890296562E-6</v>
          </cell>
        </row>
        <row r="628">
          <cell r="A628" t="str">
            <v>T-Plg-DSL-mix_S1</v>
          </cell>
          <cell r="B628" t="str">
            <v>VAR_fin</v>
          </cell>
          <cell r="C628" t="str">
            <v>TDSL</v>
          </cell>
          <cell r="H628">
            <v>2.032428834854498E-4</v>
          </cell>
          <cell r="I628">
            <v>9.559676859366408E-5</v>
          </cell>
          <cell r="J628">
            <v>1.2430989198830197E-5</v>
          </cell>
        </row>
        <row r="629">
          <cell r="A629" t="str">
            <v>T_B_u-BEVELC-S3</v>
          </cell>
          <cell r="B629" t="str">
            <v>VAR_fout</v>
          </cell>
          <cell r="C629" t="str">
            <v>TPBSu</v>
          </cell>
          <cell r="H629">
            <v>0.11937255083976674</v>
          </cell>
          <cell r="I629">
            <v>0.21133057059906526</v>
          </cell>
          <cell r="J629">
            <v>0.23680840783808882</v>
          </cell>
        </row>
        <row r="630">
          <cell r="A630" t="str">
            <v>T_B_u-BEVELC-S3</v>
          </cell>
          <cell r="B630" t="str">
            <v>VAR_fin</v>
          </cell>
          <cell r="C630" t="str">
            <v>T-ELC-Bus_u_BatSTGout_S3</v>
          </cell>
          <cell r="H630">
            <v>0.52460973258374621</v>
          </cell>
          <cell r="I630">
            <v>0.9092410877937015</v>
          </cell>
          <cell r="J630">
            <v>0.9149490140744555</v>
          </cell>
        </row>
        <row r="631">
          <cell r="A631" t="str">
            <v>T_B_u-BEVELC-S3</v>
          </cell>
          <cell r="B631" t="str">
            <v>VAR_ncap</v>
          </cell>
          <cell r="C631" t="str">
            <v>-</v>
          </cell>
          <cell r="H631">
            <v>2.2509240983333199E-3</v>
          </cell>
          <cell r="I631">
            <v>1.7342774815080301E-3</v>
          </cell>
          <cell r="J631">
            <v>3.87161751562058E-3</v>
          </cell>
        </row>
        <row r="632">
          <cell r="A632" t="str">
            <v>T_B_u-BEVELC-S3</v>
          </cell>
          <cell r="B632" t="str">
            <v>VAR_cap</v>
          </cell>
          <cell r="C632" t="str">
            <v>-</v>
          </cell>
          <cell r="H632">
            <v>2.25110154122236E-3</v>
          </cell>
          <cell r="I632">
            <v>3.9852015798413501E-3</v>
          </cell>
          <cell r="J632">
            <v>4.4656444007873499E-3</v>
          </cell>
        </row>
        <row r="633">
          <cell r="A633" t="str">
            <v>D-T-ELC-Bus_u_S2</v>
          </cell>
          <cell r="B633" t="str">
            <v>VAR_fout</v>
          </cell>
          <cell r="C633" t="str">
            <v>T-ELC-Bus_u_BatSTGin_S2</v>
          </cell>
          <cell r="H633">
            <v>0.12426306558443348</v>
          </cell>
          <cell r="I633">
            <v>0.14426923810072056</v>
          </cell>
          <cell r="J633">
            <v>0.14275293041959355</v>
          </cell>
        </row>
        <row r="634">
          <cell r="A634" t="str">
            <v>D-T-ELC-Bus_u_S2</v>
          </cell>
          <cell r="B634" t="str">
            <v>VAR_fin</v>
          </cell>
          <cell r="C634" t="str">
            <v>TELC</v>
          </cell>
          <cell r="H634">
            <v>0.12426306558443348</v>
          </cell>
          <cell r="I634">
            <v>0.14426923810072056</v>
          </cell>
          <cell r="J634">
            <v>0.14275293041959355</v>
          </cell>
        </row>
        <row r="635">
          <cell r="A635" t="str">
            <v>D-T-ELC-Bus_u_S2</v>
          </cell>
          <cell r="B635" t="str">
            <v>VAR_ncap</v>
          </cell>
          <cell r="C635" t="str">
            <v>-</v>
          </cell>
          <cell r="H635">
            <v>1.31150888020509E-2</v>
          </cell>
          <cell r="I635">
            <v>2.13155365347577E-3</v>
          </cell>
          <cell r="J635">
            <v>1.1718367672547299E-2</v>
          </cell>
        </row>
        <row r="636">
          <cell r="A636" t="str">
            <v>D-T-ELC-Bus_u_S2</v>
          </cell>
          <cell r="B636" t="str">
            <v>VAR_cap</v>
          </cell>
          <cell r="C636" t="str">
            <v>-</v>
          </cell>
          <cell r="H636">
            <v>1.3134581647926099E-2</v>
          </cell>
          <cell r="I636">
            <v>1.52492078232231E-2</v>
          </cell>
          <cell r="J636">
            <v>1.50889021547672E-2</v>
          </cell>
        </row>
        <row r="637">
          <cell r="A637" t="str">
            <v>T-Plg-DSL-mix_S2</v>
          </cell>
          <cell r="B637" t="str">
            <v>VAR_fout</v>
          </cell>
          <cell r="C637" t="str">
            <v>CO2_T</v>
          </cell>
          <cell r="H637">
            <v>0.14144212114889501</v>
          </cell>
          <cell r="I637">
            <v>6.1895008522836512E-2</v>
          </cell>
          <cell r="J637">
            <v>3.1409032749043098E-3</v>
          </cell>
        </row>
        <row r="638">
          <cell r="A638" t="str">
            <v>T-Plg-DSL-mix_S2</v>
          </cell>
          <cell r="B638" t="str">
            <v>VAR_fout</v>
          </cell>
          <cell r="C638" t="str">
            <v>T-PEVmix-ELC_DSL_S2</v>
          </cell>
          <cell r="H638">
            <v>1.1491430548846192E-3</v>
          </cell>
          <cell r="I638">
            <v>5.2906528235313621E-4</v>
          </cell>
          <cell r="J638">
            <v>2.7948192446400017E-5</v>
          </cell>
        </row>
        <row r="639">
          <cell r="A639" t="str">
            <v>T-Plg-DSL-mix_S2</v>
          </cell>
          <cell r="B639" t="str">
            <v>VAR_fin</v>
          </cell>
          <cell r="C639" t="str">
            <v>TDSL</v>
          </cell>
          <cell r="H639">
            <v>1.929633303531986E-3</v>
          </cell>
          <cell r="I639">
            <v>8.4440666470445448E-4</v>
          </cell>
          <cell r="J639">
            <v>4.284997646527025E-5</v>
          </cell>
        </row>
        <row r="640">
          <cell r="A640" t="str">
            <v>T_B_u-BEVELC-S4</v>
          </cell>
          <cell r="B640" t="str">
            <v>VAR_fout</v>
          </cell>
          <cell r="C640" t="str">
            <v>TPBSu</v>
          </cell>
          <cell r="H640">
            <v>5.4766343736394634E-7</v>
          </cell>
        </row>
        <row r="641">
          <cell r="A641" t="str">
            <v>T_B_u-BEVELC-S4</v>
          </cell>
          <cell r="B641" t="str">
            <v>VAR_fin</v>
          </cell>
          <cell r="C641" t="str">
            <v>T-ELC-Bus_u_BatSTGout_S4</v>
          </cell>
          <cell r="H641">
            <v>3.6021884726425754E-6</v>
          </cell>
        </row>
        <row r="642">
          <cell r="A642" t="str">
            <v>T_B_u-BEVELC-S4</v>
          </cell>
          <cell r="B642" t="str">
            <v>VAR_ncap</v>
          </cell>
          <cell r="C642" t="str">
            <v>-</v>
          </cell>
          <cell r="H642">
            <v>3.9446777741464102E-8</v>
          </cell>
          <cell r="I642">
            <v>3.8469062225516697E-8</v>
          </cell>
          <cell r="J642">
            <v>1.6008575869449801E-8</v>
          </cell>
        </row>
        <row r="643">
          <cell r="A643" t="str">
            <v>T_B_u-BEVELC-S4</v>
          </cell>
          <cell r="B643" t="str">
            <v>VAR_cap</v>
          </cell>
          <cell r="C643" t="str">
            <v>-</v>
          </cell>
          <cell r="H643">
            <v>4.54702692927712E-8</v>
          </cell>
          <cell r="I643">
            <v>5.1974963062238894E-8</v>
          </cell>
          <cell r="J643">
            <v>2.2759459140047699E-8</v>
          </cell>
        </row>
        <row r="644">
          <cell r="A644" t="str">
            <v>D-TBDS1</v>
          </cell>
          <cell r="B644" t="str">
            <v>VAR_fout</v>
          </cell>
          <cell r="C644" t="str">
            <v>TDSL</v>
          </cell>
          <cell r="H644">
            <v>2.9712560276197872</v>
          </cell>
          <cell r="I644">
            <v>2.9710284678332579</v>
          </cell>
          <cell r="J644">
            <v>3.4093698105706074</v>
          </cell>
        </row>
        <row r="645">
          <cell r="A645" t="str">
            <v>D-TBDS1</v>
          </cell>
          <cell r="B645" t="str">
            <v>VAR_fout</v>
          </cell>
          <cell r="C645" t="str">
            <v>TKER</v>
          </cell>
          <cell r="H645">
            <v>3.2636028292376399E-4</v>
          </cell>
          <cell r="I645">
            <v>1.07143499377029E-4</v>
          </cell>
          <cell r="J645">
            <v>1.6907752261683699</v>
          </cell>
        </row>
        <row r="646">
          <cell r="A646" t="str">
            <v>D-TBDS1</v>
          </cell>
          <cell r="B646" t="str">
            <v>VAR_fin</v>
          </cell>
          <cell r="C646" t="str">
            <v>BDS</v>
          </cell>
          <cell r="H646">
            <v>3.0159044374077015</v>
          </cell>
          <cell r="I646">
            <v>3.0154509077794462</v>
          </cell>
          <cell r="J646">
            <v>5.1762151952381315</v>
          </cell>
        </row>
        <row r="647">
          <cell r="A647" t="str">
            <v>D-T-ELC-Bus_u_S3</v>
          </cell>
          <cell r="B647" t="str">
            <v>VAR_fout</v>
          </cell>
          <cell r="C647" t="str">
            <v>T-ELC-Bus_u_BatSTGin_S3</v>
          </cell>
          <cell r="H647">
            <v>0.52467070220929812</v>
          </cell>
          <cell r="I647">
            <v>0.90933843668647873</v>
          </cell>
          <cell r="J647">
            <v>0.91504561695702913</v>
          </cell>
        </row>
        <row r="648">
          <cell r="A648" t="str">
            <v>D-T-ELC-Bus_u_S3</v>
          </cell>
          <cell r="B648" t="str">
            <v>VAR_fin</v>
          </cell>
          <cell r="C648" t="str">
            <v>TELC</v>
          </cell>
          <cell r="H648">
            <v>0.52467070220929812</v>
          </cell>
          <cell r="I648">
            <v>0.90933843668647873</v>
          </cell>
          <cell r="J648">
            <v>0.91504561695702913</v>
          </cell>
        </row>
        <row r="649">
          <cell r="A649" t="str">
            <v>D-T-ELC-Bus_u_S3</v>
          </cell>
          <cell r="B649" t="str">
            <v>VAR_ncap</v>
          </cell>
          <cell r="C649" t="str">
            <v>-</v>
          </cell>
          <cell r="H649">
            <v>5.5451075261952101E-2</v>
          </cell>
          <cell r="I649">
            <v>4.0665387126196398E-2</v>
          </cell>
          <cell r="J649">
            <v>8.2790934392517099E-2</v>
          </cell>
        </row>
        <row r="650">
          <cell r="A650" t="str">
            <v>D-T-ELC-Bus_u_S3</v>
          </cell>
          <cell r="B650" t="str">
            <v>VAR_cap</v>
          </cell>
          <cell r="C650" t="str">
            <v>-</v>
          </cell>
          <cell r="H650">
            <v>5.54573525303391E-2</v>
          </cell>
          <cell r="I650">
            <v>9.6116462388148499E-2</v>
          </cell>
          <cell r="J650">
            <v>9.6719693490323194E-2</v>
          </cell>
        </row>
        <row r="651">
          <cell r="A651" t="str">
            <v>T-Plg-DSL-mix_S3</v>
          </cell>
          <cell r="B651" t="str">
            <v>VAR_fout</v>
          </cell>
          <cell r="C651" t="str">
            <v>CO2_T</v>
          </cell>
          <cell r="H651">
            <v>646.24980150014699</v>
          </cell>
          <cell r="I651">
            <v>351.90248712231443</v>
          </cell>
          <cell r="J651">
            <v>46.418206631083656</v>
          </cell>
        </row>
        <row r="652">
          <cell r="A652" t="str">
            <v>T-Plg-DSL-mix_S3</v>
          </cell>
          <cell r="B652" t="str">
            <v>VAR_fout</v>
          </cell>
          <cell r="C652" t="str">
            <v>T-PEVmix-ELC_DSL_S3</v>
          </cell>
          <cell r="H652">
            <v>4.8806664983890782</v>
          </cell>
          <cell r="I652">
            <v>2.8148119559678597</v>
          </cell>
          <cell r="J652">
            <v>0.39201905307033263</v>
          </cell>
        </row>
        <row r="653">
          <cell r="A653" t="str">
            <v>T-Plg-DSL-mix_S3</v>
          </cell>
          <cell r="B653" t="str">
            <v>VAR_fin</v>
          </cell>
          <cell r="C653" t="str">
            <v>TDSL</v>
          </cell>
          <cell r="H653">
            <v>8.8165047953635298</v>
          </cell>
          <cell r="I653">
            <v>4.8008524846154765</v>
          </cell>
          <cell r="J653">
            <v>0.63326339196567116</v>
          </cell>
        </row>
        <row r="654">
          <cell r="A654" t="str">
            <v>D-T-ELC-Bus_u_S4</v>
          </cell>
          <cell r="B654" t="str">
            <v>VAR_fout</v>
          </cell>
          <cell r="C654" t="str">
            <v>T-ELC-Bus_u_BatSTGin_S4</v>
          </cell>
          <cell r="H654">
            <v>2.9161003489627601E-5</v>
          </cell>
          <cell r="I654">
            <v>3.0337584406487929E-5</v>
          </cell>
          <cell r="J654">
            <v>1.8876126682089149E-5</v>
          </cell>
        </row>
        <row r="655">
          <cell r="A655" t="str">
            <v>D-T-ELC-Bus_u_S4</v>
          </cell>
          <cell r="B655" t="str">
            <v>VAR_fin</v>
          </cell>
          <cell r="C655" t="str">
            <v>TELC</v>
          </cell>
          <cell r="H655">
            <v>2.9161003489627601E-5</v>
          </cell>
          <cell r="I655">
            <v>3.0337584406487929E-5</v>
          </cell>
          <cell r="J655">
            <v>1.8876126682089149E-5</v>
          </cell>
        </row>
        <row r="656">
          <cell r="A656" t="str">
            <v>D-T-ELC-Bus_u_S4</v>
          </cell>
          <cell r="B656" t="str">
            <v>VAR_ncap</v>
          </cell>
          <cell r="C656" t="str">
            <v>-</v>
          </cell>
          <cell r="H656">
            <v>5.4509550379228401E-6</v>
          </cell>
          <cell r="I656">
            <v>6.3932333925513702E-6</v>
          </cell>
          <cell r="J656">
            <v>2.3681602801360601E-6</v>
          </cell>
        </row>
        <row r="657">
          <cell r="A657" t="str">
            <v>D-T-ELC-Bus_u_S4</v>
          </cell>
          <cell r="B657" t="str">
            <v>VAR_cap</v>
          </cell>
          <cell r="C657" t="str">
            <v>-</v>
          </cell>
          <cell r="H657">
            <v>6.7286452429362203E-6</v>
          </cell>
          <cell r="I657">
            <v>1.0116161058001801E-5</v>
          </cell>
          <cell r="J657">
            <v>3.4901000898924501E-6</v>
          </cell>
        </row>
        <row r="658">
          <cell r="A658" t="str">
            <v>T_C-FC-H2O-S1</v>
          </cell>
          <cell r="B658" t="str">
            <v>VAR_fout</v>
          </cell>
          <cell r="C658" t="str">
            <v>TPCAR</v>
          </cell>
        </row>
        <row r="659">
          <cell r="A659" t="str">
            <v>T_C-FC-H2O-S1</v>
          </cell>
          <cell r="B659" t="str">
            <v>VAR_fin</v>
          </cell>
          <cell r="C659" t="str">
            <v>TH2O</v>
          </cell>
        </row>
        <row r="660">
          <cell r="A660" t="str">
            <v>T_C-FC-H2O-S1</v>
          </cell>
          <cell r="B660" t="str">
            <v>VAR_ncap</v>
          </cell>
          <cell r="C660" t="str">
            <v>-</v>
          </cell>
          <cell r="H660">
            <v>1.5323257417149701E-8</v>
          </cell>
          <cell r="I660">
            <v>2.4471273600691601E-8</v>
          </cell>
          <cell r="J660">
            <v>2.8271184063316601E-8</v>
          </cell>
        </row>
        <row r="661">
          <cell r="A661" t="str">
            <v>T_C-FC-H2O-S1</v>
          </cell>
          <cell r="B661" t="str">
            <v>VAR_cap</v>
          </cell>
          <cell r="C661" t="str">
            <v>-</v>
          </cell>
          <cell r="H661">
            <v>4.4820367331514992E-8</v>
          </cell>
          <cell r="I661">
            <v>4.4502808720851902E-8</v>
          </cell>
          <cell r="J661">
            <v>4.0328900859059397E-8</v>
          </cell>
        </row>
        <row r="662">
          <cell r="A662" t="str">
            <v>T_B_c-ICEDSL-S1</v>
          </cell>
          <cell r="B662" t="str">
            <v>VAR_fout</v>
          </cell>
          <cell r="C662" t="str">
            <v>CO2_T</v>
          </cell>
          <cell r="H662">
            <v>0.13864286742776077</v>
          </cell>
          <cell r="I662">
            <v>2.6943136947454147</v>
          </cell>
          <cell r="J662">
            <v>1.8665267395646399E-3</v>
          </cell>
        </row>
        <row r="663">
          <cell r="A663" t="str">
            <v>T_B_c-ICEDSL-S1</v>
          </cell>
          <cell r="B663" t="str">
            <v>VAR_fout</v>
          </cell>
          <cell r="C663" t="str">
            <v>TPBSc</v>
          </cell>
          <cell r="H663">
            <v>2.7779950542069912E-4</v>
          </cell>
          <cell r="I663">
            <v>5.9761423393647215E-3</v>
          </cell>
          <cell r="J663">
            <v>4.0477330461476387E-6</v>
          </cell>
        </row>
        <row r="664">
          <cell r="A664" t="str">
            <v>T_B_c-ICEDSL-S1</v>
          </cell>
          <cell r="B664" t="str">
            <v>VAR_fin</v>
          </cell>
          <cell r="C664" t="str">
            <v>TDSL</v>
          </cell>
          <cell r="H664">
            <v>1.891444303243663E-3</v>
          </cell>
          <cell r="I664">
            <v>3.675734917797293E-2</v>
          </cell>
          <cell r="J664">
            <v>2.5464211999517607E-5</v>
          </cell>
        </row>
        <row r="665">
          <cell r="A665" t="str">
            <v>T_B_c-ICEDSL-S1</v>
          </cell>
          <cell r="B665" t="str">
            <v>VAR_ncap</v>
          </cell>
          <cell r="C665" t="str">
            <v>-</v>
          </cell>
          <cell r="H665">
            <v>9.7225415964325909E-7</v>
          </cell>
          <cell r="I665">
            <v>1.2799501640318E-4</v>
          </cell>
        </row>
        <row r="666">
          <cell r="A666" t="str">
            <v>T_B_c-ICEDSL-S1</v>
          </cell>
          <cell r="B666" t="str">
            <v>VAR_cap</v>
          </cell>
          <cell r="C666" t="str">
            <v>-</v>
          </cell>
          <cell r="H666">
            <v>7.3781335682090066E-6</v>
          </cell>
          <cell r="I666">
            <v>1.2999073724100649E-4</v>
          </cell>
          <cell r="J666">
            <v>1.4779040678339686E-7</v>
          </cell>
        </row>
        <row r="667">
          <cell r="A667" t="str">
            <v>T-Plg-DSL-mix_S4</v>
          </cell>
          <cell r="B667" t="str">
            <v>VAR_fout</v>
          </cell>
          <cell r="C667" t="str">
            <v>CO2_T</v>
          </cell>
          <cell r="H667">
            <v>10.410704276425598</v>
          </cell>
          <cell r="I667">
            <v>2.8330951583266022</v>
          </cell>
          <cell r="J667">
            <v>3.2671953015280899E-3</v>
          </cell>
        </row>
        <row r="668">
          <cell r="A668" t="str">
            <v>T-Plg-DSL-mix_S4</v>
          </cell>
          <cell r="B668" t="str">
            <v>VAR_fout</v>
          </cell>
          <cell r="C668" t="str">
            <v>T-PEVmix-ELC_DSL_S4</v>
          </cell>
          <cell r="H668">
            <v>7.4848912088999797E-2</v>
          </cell>
          <cell r="I668">
            <v>2.1502642458467829E-2</v>
          </cell>
          <cell r="J668">
            <v>2.5597562704146041E-5</v>
          </cell>
        </row>
        <row r="669">
          <cell r="A669" t="str">
            <v>T-Plg-DSL-mix_S4</v>
          </cell>
          <cell r="B669" t="str">
            <v>VAR_fin</v>
          </cell>
          <cell r="C669" t="str">
            <v>TDSL</v>
          </cell>
          <cell r="H669">
            <v>0.14202870772749793</v>
          </cell>
          <cell r="I669">
            <v>3.8650684288220952E-2</v>
          </cell>
          <cell r="J669">
            <v>4.4572923622484179E-5</v>
          </cell>
        </row>
        <row r="670">
          <cell r="A670" t="str">
            <v>T_C-FC-H2O-S2</v>
          </cell>
          <cell r="B670" t="str">
            <v>VAR_fout</v>
          </cell>
          <cell r="C670" t="str">
            <v>TPCAR</v>
          </cell>
        </row>
        <row r="671">
          <cell r="A671" t="str">
            <v>T_C-FC-H2O-S2</v>
          </cell>
          <cell r="B671" t="str">
            <v>VAR_fin</v>
          </cell>
          <cell r="C671" t="str">
            <v>TH2O</v>
          </cell>
        </row>
        <row r="672">
          <cell r="A672" t="str">
            <v>T_C-FC-H2O-S2</v>
          </cell>
          <cell r="B672" t="str">
            <v>VAR_ncap</v>
          </cell>
          <cell r="C672" t="str">
            <v>-</v>
          </cell>
          <cell r="H672">
            <v>1.4207622284219699E-8</v>
          </cell>
          <cell r="I672">
            <v>2.2157589359380701E-8</v>
          </cell>
          <cell r="J672">
            <v>2.8547484557823599E-8</v>
          </cell>
        </row>
        <row r="673">
          <cell r="A673" t="str">
            <v>T_C-FC-H2O-S2</v>
          </cell>
          <cell r="B673" t="str">
            <v>VAR_cap</v>
          </cell>
          <cell r="C673" t="str">
            <v>-</v>
          </cell>
          <cell r="H673">
            <v>4.1304499541209393E-8</v>
          </cell>
          <cell r="I673">
            <v>4.071552301291924E-8</v>
          </cell>
          <cell r="J673">
            <v>3.9116181365202298E-8</v>
          </cell>
        </row>
        <row r="674">
          <cell r="A674" t="str">
            <v>T_B_c-ICEDSL-S2</v>
          </cell>
          <cell r="B674" t="str">
            <v>VAR_fout</v>
          </cell>
          <cell r="C674" t="str">
            <v>CO2_T</v>
          </cell>
          <cell r="H674">
            <v>19.630060163068787</v>
          </cell>
          <cell r="I674">
            <v>3.4896556167485686</v>
          </cell>
          <cell r="J674">
            <v>3.2390204829562501E-3</v>
          </cell>
        </row>
        <row r="675">
          <cell r="A675" t="str">
            <v>T_B_c-ICEDSL-S2</v>
          </cell>
          <cell r="B675" t="str">
            <v>VAR_fout</v>
          </cell>
          <cell r="C675" t="str">
            <v>TPBSc</v>
          </cell>
          <cell r="H675">
            <v>2.755546355056961E-2</v>
          </cell>
          <cell r="I675">
            <v>4.900794693880911E-3</v>
          </cell>
          <cell r="J675">
            <v>4.9219988941257514E-6</v>
          </cell>
        </row>
        <row r="676">
          <cell r="A676" t="str">
            <v>T_B_c-ICEDSL-S2</v>
          </cell>
          <cell r="B676" t="str">
            <v>VAR_fin</v>
          </cell>
          <cell r="C676" t="str">
            <v>TDSL</v>
          </cell>
          <cell r="H676">
            <v>0.26780436784541345</v>
          </cell>
          <cell r="I676">
            <v>4.7607852888793538E-2</v>
          </cell>
          <cell r="J676">
            <v>4.4188546834328176E-5</v>
          </cell>
        </row>
        <row r="677">
          <cell r="A677" t="str">
            <v>T_B_c-ICEDSL-S2</v>
          </cell>
          <cell r="B677" t="str">
            <v>VAR_ncap</v>
          </cell>
          <cell r="C677" t="str">
            <v>-</v>
          </cell>
          <cell r="H677">
            <v>3.6686569483094303E-7</v>
          </cell>
          <cell r="I677">
            <v>2.7458019604909401E-7</v>
          </cell>
        </row>
        <row r="678">
          <cell r="A678" t="str">
            <v>T_B_c-ICEDSL-S2</v>
          </cell>
          <cell r="B678" t="str">
            <v>VAR_cap</v>
          </cell>
          <cell r="C678" t="str">
            <v>-</v>
          </cell>
          <cell r="H678">
            <v>5.9884982558712561E-4</v>
          </cell>
          <cell r="I678">
            <v>1.0652346881489899E-4</v>
          </cell>
          <cell r="J678">
            <v>1.5100538099733561E-7</v>
          </cell>
        </row>
        <row r="679">
          <cell r="A679" t="str">
            <v>T_TW-FCLH2O-S1</v>
          </cell>
          <cell r="B679" t="str">
            <v>VAR_fout</v>
          </cell>
          <cell r="C679" t="str">
            <v>TPTWL</v>
          </cell>
          <cell r="H679">
            <v>6.1825169319200491E-5</v>
          </cell>
          <cell r="I679">
            <v>9.0448267921919309E-5</v>
          </cell>
          <cell r="J679">
            <v>7.0147852892880891E-5</v>
          </cell>
        </row>
        <row r="680">
          <cell r="A680" t="str">
            <v>T_TW-FCLH2O-S1</v>
          </cell>
          <cell r="B680" t="str">
            <v>VAR_fin</v>
          </cell>
          <cell r="C680" t="str">
            <v>TH2O</v>
          </cell>
          <cell r="H680">
            <v>1.3188452487073558E-5</v>
          </cell>
          <cell r="I680">
            <v>1.9044391531352583E-5</v>
          </cell>
          <cell r="J680">
            <v>1.4411497114301742E-5</v>
          </cell>
        </row>
        <row r="681">
          <cell r="A681" t="str">
            <v>T_TW-FCLH2O-S1</v>
          </cell>
          <cell r="B681" t="str">
            <v>VAR_ncap</v>
          </cell>
          <cell r="C681" t="str">
            <v>-</v>
          </cell>
          <cell r="H681">
            <v>1.54441405229043E-5</v>
          </cell>
          <cell r="I681">
            <v>1.7915571091865899E-5</v>
          </cell>
          <cell r="J681">
            <v>1.6461795320275699E-5</v>
          </cell>
        </row>
        <row r="682">
          <cell r="A682" t="str">
            <v>T_TW-FCLH2O-S1</v>
          </cell>
          <cell r="B682" t="str">
            <v>VAR_cap</v>
          </cell>
          <cell r="C682" t="str">
            <v>-</v>
          </cell>
          <cell r="H682">
            <v>2.3675074633014202E-5</v>
          </cell>
          <cell r="I682">
            <v>3.4814382884029816E-5</v>
          </cell>
          <cell r="J682">
            <v>2.8153051275797803E-5</v>
          </cell>
        </row>
        <row r="683">
          <cell r="A683" t="str">
            <v>D-T-ELC-TW_Bat_S1</v>
          </cell>
          <cell r="B683" t="str">
            <v>VAR_fout</v>
          </cell>
          <cell r="C683" t="str">
            <v>T-ELC-TWSTGin_S1</v>
          </cell>
          <cell r="H683">
            <v>4.7951826794515246E-4</v>
          </cell>
          <cell r="I683">
            <v>4.8595312628234827E-2</v>
          </cell>
          <cell r="J683">
            <v>0.15168001230519088</v>
          </cell>
        </row>
        <row r="684">
          <cell r="A684" t="str">
            <v>D-T-ELC-TW_Bat_S1</v>
          </cell>
          <cell r="B684" t="str">
            <v>VAR_fin</v>
          </cell>
          <cell r="C684" t="str">
            <v>TELC</v>
          </cell>
          <cell r="H684">
            <v>4.7951826794515246E-4</v>
          </cell>
          <cell r="I684">
            <v>4.8595312628234827E-2</v>
          </cell>
          <cell r="J684">
            <v>0.15168001230519088</v>
          </cell>
        </row>
        <row r="685">
          <cell r="A685" t="str">
            <v>D-T-ELC-TW_Bat_S1</v>
          </cell>
          <cell r="B685" t="str">
            <v>VAR_ncap</v>
          </cell>
          <cell r="C685" t="str">
            <v>-</v>
          </cell>
          <cell r="H685">
            <v>4.5478653593869003E-5</v>
          </cell>
          <cell r="I685">
            <v>5.0901480301299403E-3</v>
          </cell>
          <cell r="J685">
            <v>1.3471774129571699E-2</v>
          </cell>
        </row>
        <row r="686">
          <cell r="A686" t="str">
            <v>D-T-ELC-TW_Bat_S1</v>
          </cell>
          <cell r="B686" t="str">
            <v>VAR_cap</v>
          </cell>
          <cell r="C686" t="str">
            <v>-</v>
          </cell>
          <cell r="H686">
            <v>5.0738099575731301E-5</v>
          </cell>
          <cell r="I686">
            <v>5.1365206788232297E-3</v>
          </cell>
          <cell r="J686">
            <v>1.6032491280346801E-2</v>
          </cell>
        </row>
        <row r="687">
          <cell r="A687" t="str">
            <v>T_C-FC-H2O-S3</v>
          </cell>
          <cell r="B687" t="str">
            <v>VAR_fout</v>
          </cell>
          <cell r="C687" t="str">
            <v>TPCAR</v>
          </cell>
        </row>
        <row r="688">
          <cell r="A688" t="str">
            <v>T_C-FC-H2O-S3</v>
          </cell>
          <cell r="B688" t="str">
            <v>VAR_fin</v>
          </cell>
          <cell r="C688" t="str">
            <v>TH2O</v>
          </cell>
        </row>
        <row r="689">
          <cell r="A689" t="str">
            <v>T_C-FC-H2O-S3</v>
          </cell>
          <cell r="B689" t="str">
            <v>VAR_ncap</v>
          </cell>
          <cell r="C689" t="str">
            <v>-</v>
          </cell>
          <cell r="H689">
            <v>1.23054962109085E-8</v>
          </cell>
          <cell r="I689">
            <v>2.03591980001529E-8</v>
          </cell>
          <cell r="J689">
            <v>2.91493772604695E-8</v>
          </cell>
        </row>
        <row r="690">
          <cell r="A690" t="str">
            <v>T_C-FC-H2O-S3</v>
          </cell>
          <cell r="B690" t="str">
            <v>VAR_cap</v>
          </cell>
          <cell r="C690" t="str">
            <v>-</v>
          </cell>
          <cell r="H690">
            <v>4.3049175892879906E-8</v>
          </cell>
          <cell r="I690">
            <v>3.6215315005167022E-8</v>
          </cell>
          <cell r="J690">
            <v>3.8245591130876797E-8</v>
          </cell>
        </row>
        <row r="691">
          <cell r="A691" t="str">
            <v>T_B_c-ICEDSL-S3</v>
          </cell>
          <cell r="B691" t="str">
            <v>VAR_fout</v>
          </cell>
          <cell r="C691" t="str">
            <v>CO2_T</v>
          </cell>
          <cell r="H691">
            <v>12.533235202372559</v>
          </cell>
          <cell r="I691">
            <v>7.2550979445732287</v>
          </cell>
          <cell r="J691">
            <v>0.227946654333916</v>
          </cell>
        </row>
        <row r="692">
          <cell r="A692" t="str">
            <v>T_B_c-ICEDSL-S3</v>
          </cell>
          <cell r="B692" t="str">
            <v>VAR_fout</v>
          </cell>
          <cell r="C692" t="str">
            <v>TPBSc</v>
          </cell>
          <cell r="H692">
            <v>1.1971398763334957E-2</v>
          </cell>
          <cell r="I692">
            <v>7.1258294898258294E-3</v>
          </cell>
          <cell r="J692">
            <v>2.3376360835994353E-4</v>
          </cell>
        </row>
        <row r="693">
          <cell r="A693" t="str">
            <v>T_B_c-ICEDSL-S3</v>
          </cell>
          <cell r="B693" t="str">
            <v>VAR_fin</v>
          </cell>
          <cell r="C693" t="str">
            <v>TDSL</v>
          </cell>
          <cell r="H693">
            <v>0.17098547342936643</v>
          </cell>
          <cell r="I693">
            <v>9.8978143855023487E-2</v>
          </cell>
          <cell r="J693">
            <v>3.109777003191217E-3</v>
          </cell>
        </row>
        <row r="694">
          <cell r="A694" t="str">
            <v>T_B_c-ICEDSL-S3</v>
          </cell>
          <cell r="B694" t="str">
            <v>VAR_ncap</v>
          </cell>
          <cell r="C694" t="str">
            <v>-</v>
          </cell>
          <cell r="H694">
            <v>1.40009119525574E-4</v>
          </cell>
          <cell r="I694">
            <v>1.4843695116829001E-5</v>
          </cell>
        </row>
        <row r="695">
          <cell r="A695" t="str">
            <v>T_B_c-ICEDSL-S3</v>
          </cell>
          <cell r="B695" t="str">
            <v>VAR_cap</v>
          </cell>
          <cell r="C695" t="str">
            <v>-</v>
          </cell>
          <cell r="H695">
            <v>2.60157931127157E-4</v>
          </cell>
          <cell r="I695">
            <v>1.5485281464240299E-4</v>
          </cell>
          <cell r="J695">
            <v>5.0842809577091801E-6</v>
          </cell>
        </row>
        <row r="696">
          <cell r="A696" t="str">
            <v>T_TW-FCLH2O-S2</v>
          </cell>
          <cell r="B696" t="str">
            <v>VAR_fout</v>
          </cell>
          <cell r="C696" t="str">
            <v>TPTWL</v>
          </cell>
          <cell r="H696">
            <v>2.6583958650453036E-5</v>
          </cell>
          <cell r="I696">
            <v>3.5710227568345856E-5</v>
          </cell>
          <cell r="J696">
            <v>2.5742983459710931E-5</v>
          </cell>
        </row>
        <row r="697">
          <cell r="A697" t="str">
            <v>T_TW-FCLH2O-S2</v>
          </cell>
          <cell r="B697" t="str">
            <v>VAR_fin</v>
          </cell>
          <cell r="C697" t="str">
            <v>TH2O</v>
          </cell>
          <cell r="H697">
            <v>9.7535177864999398E-6</v>
          </cell>
          <cell r="I697">
            <v>1.297651496690997E-5</v>
          </cell>
          <cell r="J697">
            <v>9.1650188899273466E-6</v>
          </cell>
        </row>
        <row r="698">
          <cell r="A698" t="str">
            <v>T_TW-FCLH2O-S2</v>
          </cell>
          <cell r="B698" t="str">
            <v>VAR_ncap</v>
          </cell>
          <cell r="C698" t="str">
            <v>-</v>
          </cell>
          <cell r="H698">
            <v>6.3757978683402501E-6</v>
          </cell>
          <cell r="I698">
            <v>5.7757562749706399E-6</v>
          </cell>
          <cell r="J698">
            <v>4.6370899176388303E-6</v>
          </cell>
        </row>
        <row r="699">
          <cell r="A699" t="str">
            <v>T_TW-FCLH2O-S2</v>
          </cell>
          <cell r="B699" t="str">
            <v>VAR_cap</v>
          </cell>
          <cell r="C699" t="str">
            <v>-</v>
          </cell>
          <cell r="H699">
            <v>1.04859095871569E-5</v>
          </cell>
          <cell r="I699">
            <v>1.42826922645301E-5</v>
          </cell>
          <cell r="J699">
            <v>1.058779601778428E-5</v>
          </cell>
        </row>
        <row r="700">
          <cell r="A700" t="str">
            <v>D-T-ELC-TW_Bat_S2</v>
          </cell>
          <cell r="B700" t="str">
            <v>VAR_fout</v>
          </cell>
          <cell r="C700" t="str">
            <v>T-ELC-TWSTGin_S2</v>
          </cell>
          <cell r="H700">
            <v>4.6774963737416256E-4</v>
          </cell>
          <cell r="I700">
            <v>4.3505201446925718E-4</v>
          </cell>
          <cell r="J700">
            <v>2.4548577756726685E-4</v>
          </cell>
        </row>
        <row r="701">
          <cell r="A701" t="str">
            <v>D-T-ELC-TW_Bat_S2</v>
          </cell>
          <cell r="B701" t="str">
            <v>VAR_fin</v>
          </cell>
          <cell r="C701" t="str">
            <v>TELC</v>
          </cell>
          <cell r="H701">
            <v>4.6774963737416256E-4</v>
          </cell>
          <cell r="I701">
            <v>4.3505201446925718E-4</v>
          </cell>
          <cell r="J701">
            <v>2.4548577756726685E-4</v>
          </cell>
        </row>
        <row r="702">
          <cell r="A702" t="str">
            <v>D-T-ELC-TW_Bat_S2</v>
          </cell>
          <cell r="B702" t="str">
            <v>VAR_ncap</v>
          </cell>
          <cell r="C702" t="str">
            <v>-</v>
          </cell>
          <cell r="H702">
            <v>4.4001639641393401E-5</v>
          </cell>
          <cell r="I702">
            <v>1.23406811070025E-7</v>
          </cell>
          <cell r="J702">
            <v>1.08253973309283E-5</v>
          </cell>
        </row>
        <row r="703">
          <cell r="A703" t="str">
            <v>D-T-ELC-TW_Bat_S2</v>
          </cell>
          <cell r="B703" t="str">
            <v>VAR_cap</v>
          </cell>
          <cell r="C703" t="str">
            <v>-</v>
          </cell>
          <cell r="H703">
            <v>4.9480130297773101E-5</v>
          </cell>
          <cell r="I703">
            <v>4.6041857824672802E-5</v>
          </cell>
          <cell r="J703">
            <v>2.5977457294295501E-5</v>
          </cell>
        </row>
        <row r="704">
          <cell r="A704" t="str">
            <v>T_C-FC-H2O-S4</v>
          </cell>
          <cell r="B704" t="str">
            <v>VAR_fout</v>
          </cell>
          <cell r="C704" t="str">
            <v>TPCAR</v>
          </cell>
        </row>
        <row r="705">
          <cell r="A705" t="str">
            <v>T_C-FC-H2O-S4</v>
          </cell>
          <cell r="B705" t="str">
            <v>VAR_fin</v>
          </cell>
          <cell r="C705" t="str">
            <v>TH2O</v>
          </cell>
        </row>
        <row r="706">
          <cell r="A706" t="str">
            <v>T_C-FC-H2O-S4</v>
          </cell>
          <cell r="B706" t="str">
            <v>VAR_ncap</v>
          </cell>
          <cell r="C706" t="str">
            <v>-</v>
          </cell>
          <cell r="H706">
            <v>1.33206720797744E-8</v>
          </cell>
          <cell r="I706">
            <v>2.1434077143127399E-8</v>
          </cell>
          <cell r="J706">
            <v>2.85642640555442E-8</v>
          </cell>
        </row>
        <row r="707">
          <cell r="A707" t="str">
            <v>T_C-FC-H2O-S4</v>
          </cell>
          <cell r="B707" t="str">
            <v>VAR_cap</v>
          </cell>
          <cell r="C707" t="str">
            <v>-</v>
          </cell>
          <cell r="H707">
            <v>3.91063581641092E-8</v>
          </cell>
          <cell r="I707">
            <v>3.888871805685186E-8</v>
          </cell>
          <cell r="J707">
            <v>3.8543207067279502E-8</v>
          </cell>
        </row>
        <row r="708">
          <cell r="A708" t="str">
            <v>T_B_c-ICEDSL-S4</v>
          </cell>
          <cell r="B708" t="str">
            <v>VAR_fout</v>
          </cell>
          <cell r="C708" t="str">
            <v>CO2_T</v>
          </cell>
        </row>
        <row r="709">
          <cell r="A709" t="str">
            <v>T_B_c-ICEDSL-S4</v>
          </cell>
          <cell r="B709" t="str">
            <v>VAR_fout</v>
          </cell>
          <cell r="C709" t="str">
            <v>TPBSc</v>
          </cell>
        </row>
        <row r="710">
          <cell r="A710" t="str">
            <v>T_B_c-ICEDSL-S4</v>
          </cell>
          <cell r="B710" t="str">
            <v>VAR_fin</v>
          </cell>
          <cell r="C710" t="str">
            <v>TDSL</v>
          </cell>
        </row>
        <row r="711">
          <cell r="A711" t="str">
            <v>T_B_c-ICEDSL-S4</v>
          </cell>
          <cell r="B711" t="str">
            <v>VAR_ncap</v>
          </cell>
          <cell r="C711" t="str">
            <v>-</v>
          </cell>
          <cell r="H711">
            <v>1.17938326323292E-8</v>
          </cell>
          <cell r="I711">
            <v>1.20513298677866E-8</v>
          </cell>
        </row>
        <row r="712">
          <cell r="A712" t="str">
            <v>T_B_c-ICEDSL-S4</v>
          </cell>
          <cell r="B712" t="str">
            <v>VAR_cap</v>
          </cell>
          <cell r="C712" t="str">
            <v>-</v>
          </cell>
          <cell r="H712">
            <v>1.17938326323292E-8</v>
          </cell>
          <cell r="I712">
            <v>2.0106356094038901E-8</v>
          </cell>
          <cell r="J712">
            <v>2.11487144438194E-9</v>
          </cell>
        </row>
        <row r="713">
          <cell r="A713" t="str">
            <v>D-T-ELC-HGV</v>
          </cell>
          <cell r="B713" t="str">
            <v>VAR_fout</v>
          </cell>
          <cell r="C713" t="str">
            <v>T-ELC-HGV_BatSTGin</v>
          </cell>
          <cell r="H713">
            <v>1.4978667828837378</v>
          </cell>
          <cell r="I713">
            <v>2.7311067335072545</v>
          </cell>
          <cell r="J713">
            <v>8.043190542679385</v>
          </cell>
        </row>
        <row r="714">
          <cell r="A714" t="str">
            <v>D-T-ELC-HGV</v>
          </cell>
          <cell r="B714" t="str">
            <v>VAR_fin</v>
          </cell>
          <cell r="C714" t="str">
            <v>TELC</v>
          </cell>
          <cell r="H714">
            <v>1.4978667828837378</v>
          </cell>
          <cell r="I714">
            <v>2.7311067335072545</v>
          </cell>
          <cell r="J714">
            <v>8.043190542679385</v>
          </cell>
        </row>
        <row r="715">
          <cell r="A715" t="str">
            <v>D-T-ELC-HGV</v>
          </cell>
          <cell r="B715" t="str">
            <v>VAR_ncap</v>
          </cell>
          <cell r="C715" t="str">
            <v>-</v>
          </cell>
          <cell r="H715">
            <v>0.188944477292975</v>
          </cell>
          <cell r="I715">
            <v>0.215897528355703</v>
          </cell>
          <cell r="J715">
            <v>0.97983364445297705</v>
          </cell>
        </row>
        <row r="716">
          <cell r="A716" t="str">
            <v>D-T-ELC-HGV</v>
          </cell>
          <cell r="B716" t="str">
            <v>VAR_cap</v>
          </cell>
          <cell r="C716" t="str">
            <v>-</v>
          </cell>
          <cell r="H716">
            <v>0.18894736202655199</v>
          </cell>
          <cell r="I716">
            <v>0.34494401963187099</v>
          </cell>
          <cell r="J716">
            <v>1.0177212072897199</v>
          </cell>
        </row>
        <row r="717">
          <cell r="A717" t="str">
            <v>T_TW-FCLH2O-S3</v>
          </cell>
          <cell r="B717" t="str">
            <v>VAR_fout</v>
          </cell>
          <cell r="C717" t="str">
            <v>TPTWL</v>
          </cell>
          <cell r="H717">
            <v>1.2558001648786428E-5</v>
          </cell>
          <cell r="I717">
            <v>1.811466090533873E-5</v>
          </cell>
          <cell r="J717">
            <v>1.7260982796249416E-5</v>
          </cell>
        </row>
        <row r="718">
          <cell r="A718" t="str">
            <v>T_TW-FCLH2O-S3</v>
          </cell>
          <cell r="B718" t="str">
            <v>VAR_fin</v>
          </cell>
          <cell r="C718" t="str">
            <v>TH2O</v>
          </cell>
          <cell r="H718">
            <v>7.0722381774645498E-6</v>
          </cell>
          <cell r="I718">
            <v>1.0127055416058167E-5</v>
          </cell>
          <cell r="J718">
            <v>9.4681129491439968E-6</v>
          </cell>
        </row>
        <row r="719">
          <cell r="A719" t="str">
            <v>T_TW-FCLH2O-S3</v>
          </cell>
          <cell r="B719" t="str">
            <v>VAR_ncap</v>
          </cell>
          <cell r="C719" t="str">
            <v>-</v>
          </cell>
          <cell r="H719">
            <v>2.7356849950004398E-6</v>
          </cell>
          <cell r="I719">
            <v>2.3972059776877201E-6</v>
          </cell>
          <cell r="J719">
            <v>2.3117311165079801E-6</v>
          </cell>
        </row>
        <row r="720">
          <cell r="A720" t="str">
            <v>T_TW-FCLH2O-S3</v>
          </cell>
          <cell r="B720" t="str">
            <v>VAR_cap</v>
          </cell>
          <cell r="C720" t="str">
            <v>-</v>
          </cell>
          <cell r="H720">
            <v>5.1893836081597899E-6</v>
          </cell>
          <cell r="I720">
            <v>7.58658958584751E-6</v>
          </cell>
          <cell r="J720">
            <v>7.5269458158321097E-6</v>
          </cell>
        </row>
        <row r="721">
          <cell r="A721" t="str">
            <v>D-T-ELC-TW_Bat_S3</v>
          </cell>
          <cell r="B721" t="str">
            <v>VAR_fout</v>
          </cell>
          <cell r="C721" t="str">
            <v>T-ELC-TWSTGin_S3</v>
          </cell>
          <cell r="H721">
            <v>7.545741084834382E-4</v>
          </cell>
          <cell r="I721">
            <v>6.6212168287524571E-4</v>
          </cell>
          <cell r="J721">
            <v>4.1144077676702641E-4</v>
          </cell>
        </row>
        <row r="722">
          <cell r="A722" t="str">
            <v>D-T-ELC-TW_Bat_S3</v>
          </cell>
          <cell r="B722" t="str">
            <v>VAR_fin</v>
          </cell>
          <cell r="C722" t="str">
            <v>TELC</v>
          </cell>
          <cell r="H722">
            <v>7.545741084834382E-4</v>
          </cell>
          <cell r="I722">
            <v>6.6212168287524571E-4</v>
          </cell>
          <cell r="J722">
            <v>4.1144077676702641E-4</v>
          </cell>
        </row>
        <row r="723">
          <cell r="A723" t="str">
            <v>D-T-ELC-TW_Bat_S3</v>
          </cell>
          <cell r="B723" t="str">
            <v>VAR_ncap</v>
          </cell>
          <cell r="C723" t="str">
            <v>-</v>
          </cell>
          <cell r="H723">
            <v>4.93447614246305E-5</v>
          </cell>
          <cell r="I723">
            <v>4.5603560177034103E-7</v>
          </cell>
          <cell r="J723">
            <v>1.54264116427432E-7</v>
          </cell>
        </row>
        <row r="724">
          <cell r="A724" t="str">
            <v>D-T-ELC-TW_Bat_S3</v>
          </cell>
          <cell r="B724" t="str">
            <v>VAR_cap</v>
          </cell>
          <cell r="C724" t="str">
            <v>-</v>
          </cell>
          <cell r="H724">
            <v>7.9806401047233903E-5</v>
          </cell>
          <cell r="I724">
            <v>7.0022277466067796E-5</v>
          </cell>
          <cell r="J724">
            <v>4.3533272255091801E-5</v>
          </cell>
        </row>
        <row r="725">
          <cell r="A725" t="str">
            <v>T_TW-FCLH2O-S4</v>
          </cell>
          <cell r="B725" t="str">
            <v>VAR_fout</v>
          </cell>
          <cell r="C725" t="str">
            <v>TPTWL</v>
          </cell>
          <cell r="H725">
            <v>6.0917987388987038E-6</v>
          </cell>
          <cell r="I725">
            <v>9.1860053452753865E-6</v>
          </cell>
          <cell r="J725">
            <v>1.0814795046070176E-5</v>
          </cell>
        </row>
        <row r="726">
          <cell r="A726" t="str">
            <v>T_TW-FCLH2O-S4</v>
          </cell>
          <cell r="B726" t="str">
            <v>VAR_fin</v>
          </cell>
          <cell r="C726" t="str">
            <v>TH2O</v>
          </cell>
          <cell r="H726">
            <v>3.8609729980462434E-6</v>
          </cell>
          <cell r="I726">
            <v>5.7705475731840363E-6</v>
          </cell>
          <cell r="J726">
            <v>6.6869906054480137E-6</v>
          </cell>
        </row>
        <row r="727">
          <cell r="A727" t="str">
            <v>T_TW-FCLH2O-S4</v>
          </cell>
          <cell r="B727" t="str">
            <v>VAR_ncap</v>
          </cell>
          <cell r="C727" t="str">
            <v>-</v>
          </cell>
          <cell r="H727">
            <v>1.47177689187898E-6</v>
          </cell>
          <cell r="I727">
            <v>1.4026514808335701E-6</v>
          </cell>
          <cell r="J727">
            <v>1.3134941045963599E-6</v>
          </cell>
        </row>
        <row r="728">
          <cell r="A728" t="str">
            <v>T_TW-FCLH2O-S4</v>
          </cell>
          <cell r="B728" t="str">
            <v>VAR_cap</v>
          </cell>
          <cell r="C728" t="str">
            <v>-</v>
          </cell>
          <cell r="H728">
            <v>2.72010025255764E-6</v>
          </cell>
          <cell r="I728">
            <v>4.1227517333912003E-6</v>
          </cell>
          <cell r="J728">
            <v>5.0028636580854801E-6</v>
          </cell>
        </row>
        <row r="729">
          <cell r="A729" t="str">
            <v>D-T-ELC-TW_Bat_S4</v>
          </cell>
          <cell r="B729" t="str">
            <v>VAR_fout</v>
          </cell>
          <cell r="C729" t="str">
            <v>T-ELC-TWSTGin_S4</v>
          </cell>
          <cell r="H729">
            <v>7.5462126682588032E-4</v>
          </cell>
          <cell r="I729">
            <v>7.6032966008330487E-4</v>
          </cell>
          <cell r="J729">
            <v>6.1159497133435174E-4</v>
          </cell>
        </row>
        <row r="730">
          <cell r="A730" t="str">
            <v>D-T-ELC-TW_Bat_S4</v>
          </cell>
          <cell r="B730" t="str">
            <v>VAR_fin</v>
          </cell>
          <cell r="C730" t="str">
            <v>TELC</v>
          </cell>
          <cell r="H730">
            <v>7.5462126682588032E-4</v>
          </cell>
          <cell r="I730">
            <v>7.6032966008330487E-4</v>
          </cell>
          <cell r="J730">
            <v>6.1159497133435174E-4</v>
          </cell>
        </row>
        <row r="731">
          <cell r="A731" t="str">
            <v>D-T-ELC-TW_Bat_S4</v>
          </cell>
          <cell r="B731" t="str">
            <v>VAR_ncap</v>
          </cell>
          <cell r="C731" t="str">
            <v>-</v>
          </cell>
          <cell r="H731">
            <v>5.4980161899211999E-5</v>
          </cell>
          <cell r="I731">
            <v>5.9732063900199899E-7</v>
          </cell>
          <cell r="J731">
            <v>4.21867900566937E-7</v>
          </cell>
        </row>
        <row r="732">
          <cell r="A732" t="str">
            <v>D-T-ELC-TW_Bat_S4</v>
          </cell>
          <cell r="B732" t="str">
            <v>VAR_cap</v>
          </cell>
          <cell r="C732" t="str">
            <v>-</v>
          </cell>
          <cell r="H732">
            <v>7.9811557383016395E-5</v>
          </cell>
          <cell r="I732">
            <v>8.0408878022018406E-5</v>
          </cell>
          <cell r="J732">
            <v>6.4685397807165106E-5</v>
          </cell>
        </row>
        <row r="733">
          <cell r="A733" t="str">
            <v>T_B_u-ICENGA-S1</v>
          </cell>
          <cell r="B733" t="str">
            <v>VAR_fout</v>
          </cell>
          <cell r="C733" t="str">
            <v>CO2_T</v>
          </cell>
          <cell r="H733">
            <v>5.9126883695533539E-2</v>
          </cell>
          <cell r="I733">
            <v>5.045943710413823E-3</v>
          </cell>
          <cell r="J733">
            <v>1.2698457308392391E-3</v>
          </cell>
        </row>
        <row r="734">
          <cell r="A734" t="str">
            <v>T_B_u-ICENGA-S1</v>
          </cell>
          <cell r="B734" t="str">
            <v>VAR_fout</v>
          </cell>
          <cell r="C734" t="str">
            <v>TPBSu</v>
          </cell>
          <cell r="H734">
            <v>1.5192415795531517E-4</v>
          </cell>
          <cell r="I734">
            <v>1.3360915470742162E-5</v>
          </cell>
          <cell r="J734">
            <v>3.4166294829298165E-6</v>
          </cell>
        </row>
        <row r="735">
          <cell r="A735" t="str">
            <v>T_B_u-ICENGA-S1</v>
          </cell>
          <cell r="B735" t="str">
            <v>VAR_fin</v>
          </cell>
          <cell r="C735" t="str">
            <v>TNGA</v>
          </cell>
          <cell r="H735">
            <v>1.0483490016938571E-3</v>
          </cell>
          <cell r="I735">
            <v>8.9467087064074865E-5</v>
          </cell>
          <cell r="J735">
            <v>2.2514995227646071E-5</v>
          </cell>
        </row>
        <row r="736">
          <cell r="A736" t="str">
            <v>T_B_u-ICENGA-S1</v>
          </cell>
          <cell r="B736" t="str">
            <v>VAR_ncap</v>
          </cell>
          <cell r="C736" t="str">
            <v>-</v>
          </cell>
          <cell r="H736">
            <v>2.8065512098527799E-6</v>
          </cell>
          <cell r="I736">
            <v>1.62929558569847E-7</v>
          </cell>
        </row>
        <row r="737">
          <cell r="A737" t="str">
            <v>T_B_u-ICENGA-S1</v>
          </cell>
          <cell r="B737" t="str">
            <v>VAR_cap</v>
          </cell>
          <cell r="C737" t="str">
            <v>-</v>
          </cell>
          <cell r="H737">
            <v>2.9499461387480501E-6</v>
          </cell>
          <cell r="I737">
            <v>3.0770533193450011E-7</v>
          </cell>
          <cell r="J737">
            <v>9.5658366137251048E-8</v>
          </cell>
        </row>
        <row r="738">
          <cell r="A738" t="str">
            <v>T_B_u-ICENGA-S2</v>
          </cell>
          <cell r="B738" t="str">
            <v>VAR_fout</v>
          </cell>
          <cell r="C738" t="str">
            <v>CO2_T</v>
          </cell>
          <cell r="H738">
            <v>1.018146483684231E-2</v>
          </cell>
          <cell r="I738">
            <v>9.0033201435882268E-3</v>
          </cell>
          <cell r="J738">
            <v>2.384338659077165E-3</v>
          </cell>
        </row>
        <row r="739">
          <cell r="A739" t="str">
            <v>T_B_u-ICENGA-S2</v>
          </cell>
          <cell r="B739" t="str">
            <v>VAR_fout</v>
          </cell>
          <cell r="C739" t="str">
            <v>TPBSu</v>
          </cell>
          <cell r="H739">
            <v>1.7445845549167016E-5</v>
          </cell>
          <cell r="I739">
            <v>1.6652670486790443E-5</v>
          </cell>
          <cell r="J739">
            <v>4.4832881304180487E-6</v>
          </cell>
        </row>
        <row r="740">
          <cell r="A740" t="str">
            <v>T_B_u-ICENGA-S2</v>
          </cell>
          <cell r="B740" t="str">
            <v>VAR_fin</v>
          </cell>
          <cell r="C740" t="str">
            <v>TNGA</v>
          </cell>
          <cell r="H740">
            <v>1.8052242618514722E-4</v>
          </cell>
          <cell r="I740">
            <v>1.5963333587922372E-4</v>
          </cell>
          <cell r="J740">
            <v>4.2275508139666057E-5</v>
          </cell>
        </row>
        <row r="741">
          <cell r="A741" t="str">
            <v>T_B_u-ICENGA-S2</v>
          </cell>
          <cell r="B741" t="str">
            <v>VAR_ncap</v>
          </cell>
          <cell r="C741" t="str">
            <v>-</v>
          </cell>
          <cell r="H741">
            <v>1.5301586226333299E-7</v>
          </cell>
          <cell r="I741">
            <v>1.77158389016056E-7</v>
          </cell>
        </row>
        <row r="742">
          <cell r="A742" t="str">
            <v>T_B_u-ICENGA-S2</v>
          </cell>
          <cell r="B742" t="str">
            <v>VAR_cap</v>
          </cell>
          <cell r="C742" t="str">
            <v>-</v>
          </cell>
          <cell r="H742">
            <v>3.7423432588567697E-7</v>
          </cell>
          <cell r="I742">
            <v>3.5092438466542902E-7</v>
          </cell>
          <cell r="J742">
            <v>1.0992277896341609E-7</v>
          </cell>
        </row>
        <row r="743">
          <cell r="A743" t="str">
            <v>T_B_c-ICEDSLEXT</v>
          </cell>
          <cell r="B743" t="str">
            <v>VAR_fout</v>
          </cell>
          <cell r="C743" t="str">
            <v>CO2_T</v>
          </cell>
        </row>
        <row r="744">
          <cell r="A744" t="str">
            <v>T_B_c-ICEDSLEXT</v>
          </cell>
          <cell r="B744" t="str">
            <v>VAR_fout</v>
          </cell>
          <cell r="C744" t="str">
            <v>TPBSc</v>
          </cell>
        </row>
        <row r="745">
          <cell r="A745" t="str">
            <v>T_B_c-ICEDSLEXT</v>
          </cell>
          <cell r="B745" t="str">
            <v>VAR_fin</v>
          </cell>
          <cell r="C745" t="str">
            <v>TDSL</v>
          </cell>
        </row>
        <row r="746">
          <cell r="A746" t="str">
            <v>T_B_c-ICEDSLEXT</v>
          </cell>
          <cell r="B746" t="str">
            <v>VAR_cap</v>
          </cell>
          <cell r="C746" t="str">
            <v>-</v>
          </cell>
        </row>
        <row r="747">
          <cell r="A747" t="str">
            <v>T_B_u-ICENGA-S3</v>
          </cell>
          <cell r="B747" t="str">
            <v>VAR_fout</v>
          </cell>
          <cell r="C747" t="str">
            <v>CO2_T</v>
          </cell>
          <cell r="H747">
            <v>0.55250377142763551</v>
          </cell>
          <cell r="I747">
            <v>0.67208678145471401</v>
          </cell>
          <cell r="J747">
            <v>4.2228730114580698E-2</v>
          </cell>
        </row>
        <row r="748">
          <cell r="A748" t="str">
            <v>T_B_u-ICENGA-S3</v>
          </cell>
          <cell r="B748" t="str">
            <v>VAR_fout</v>
          </cell>
          <cell r="C748" t="str">
            <v>TPBSu</v>
          </cell>
          <cell r="H748">
            <v>6.6199547692787845E-4</v>
          </cell>
          <cell r="I748">
            <v>8.1294439885127093E-4</v>
          </cell>
          <cell r="J748">
            <v>5.3128881713557482E-5</v>
          </cell>
        </row>
        <row r="749">
          <cell r="A749" t="str">
            <v>T_B_u-ICENGA-S3</v>
          </cell>
          <cell r="B749" t="str">
            <v>VAR_fin</v>
          </cell>
          <cell r="C749" t="str">
            <v>TNGA</v>
          </cell>
          <cell r="H749">
            <v>9.7961661600644429E-3</v>
          </cell>
          <cell r="I749">
            <v>1.1916432295296363E-2</v>
          </cell>
          <cell r="J749">
            <v>7.4873634954930374E-4</v>
          </cell>
        </row>
        <row r="750">
          <cell r="A750" t="str">
            <v>T_B_u-ICENGA-S3</v>
          </cell>
          <cell r="B750" t="str">
            <v>VAR_ncap</v>
          </cell>
          <cell r="C750" t="str">
            <v>-</v>
          </cell>
          <cell r="H750">
            <v>1.23999758407775E-5</v>
          </cell>
          <cell r="I750">
            <v>2.9407342175851401E-6</v>
          </cell>
        </row>
        <row r="751">
          <cell r="A751" t="str">
            <v>T_B_u-ICENGA-S3</v>
          </cell>
          <cell r="B751" t="str">
            <v>VAR_cap</v>
          </cell>
          <cell r="C751" t="str">
            <v>-</v>
          </cell>
          <cell r="H751">
            <v>1.25015987462596E-5</v>
          </cell>
          <cell r="I751">
            <v>1.5340710058362601E-5</v>
          </cell>
          <cell r="J751">
            <v>1.0072639505510099E-6</v>
          </cell>
        </row>
        <row r="752">
          <cell r="A752"/>
          <cell r="B752"/>
          <cell r="C752"/>
        </row>
        <row r="753">
          <cell r="A753"/>
          <cell r="B753"/>
          <cell r="C753"/>
        </row>
        <row r="754">
          <cell r="A754"/>
          <cell r="B754"/>
          <cell r="C754"/>
        </row>
        <row r="755">
          <cell r="A755"/>
          <cell r="B755"/>
          <cell r="C755"/>
        </row>
        <row r="756">
          <cell r="A756"/>
          <cell r="B756"/>
          <cell r="C756"/>
        </row>
        <row r="757">
          <cell r="A757"/>
          <cell r="B757"/>
          <cell r="C757"/>
        </row>
        <row r="758">
          <cell r="A758"/>
          <cell r="B758"/>
          <cell r="C758"/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76.661634971844478</v>
          </cell>
          <cell r="G9">
            <v>93.501710739879172</v>
          </cell>
          <cell r="H9">
            <v>152.91872134381018</v>
          </cell>
        </row>
        <row r="28">
          <cell r="F28">
            <v>0</v>
          </cell>
          <cell r="G28">
            <v>1.0256554735579407E-2</v>
          </cell>
          <cell r="H28">
            <v>49.681024907074494</v>
          </cell>
        </row>
      </sheetData>
      <sheetData sheetId="56"/>
      <sheetData sheetId="57"/>
      <sheetData sheetId="58">
        <row r="14">
          <cell r="F14">
            <v>55.37944071222897</v>
          </cell>
          <cell r="G14">
            <v>32.820799976727905</v>
          </cell>
          <cell r="H14">
            <v>0</v>
          </cell>
        </row>
        <row r="15">
          <cell r="F15">
            <v>71.581483778153768</v>
          </cell>
          <cell r="G15">
            <v>72.666317209164433</v>
          </cell>
          <cell r="H15">
            <v>74.83601113766457</v>
          </cell>
        </row>
        <row r="16">
          <cell r="F16">
            <v>64.404915136993736</v>
          </cell>
          <cell r="G16">
            <v>63.320081944725537</v>
          </cell>
          <cell r="H16">
            <v>61.150388121391096</v>
          </cell>
        </row>
        <row r="17">
          <cell r="F17">
            <v>12.911081421433005</v>
          </cell>
          <cell r="G17">
            <v>13.318029883267892</v>
          </cell>
          <cell r="H17">
            <v>13.704638058848085</v>
          </cell>
        </row>
        <row r="18">
          <cell r="F18">
            <v>5.4312379410071555E-5</v>
          </cell>
          <cell r="G18">
            <v>2.2288371496095871E-2</v>
          </cell>
          <cell r="H18">
            <v>0</v>
          </cell>
        </row>
        <row r="19">
          <cell r="F19">
            <v>7.4918602299475729</v>
          </cell>
          <cell r="G19">
            <v>5.4272217873153528</v>
          </cell>
          <cell r="H19">
            <v>8.0378947800124838E-5</v>
          </cell>
        </row>
        <row r="20">
          <cell r="F20">
            <v>0</v>
          </cell>
          <cell r="G20">
            <v>2.5042753143663807</v>
          </cell>
          <cell r="H20">
            <v>8.5569598061770833</v>
          </cell>
        </row>
        <row r="21">
          <cell r="F21">
            <v>0</v>
          </cell>
          <cell r="G21">
            <v>0</v>
          </cell>
          <cell r="H21">
            <v>0.25369790195893549</v>
          </cell>
        </row>
        <row r="22">
          <cell r="F22">
            <v>0</v>
          </cell>
          <cell r="G22">
            <v>0</v>
          </cell>
          <cell r="H22">
            <v>0.13167486934190475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0.34804289957365725</v>
          </cell>
          <cell r="G25">
            <v>0.79289983125200381</v>
          </cell>
          <cell r="H25">
            <v>1.3100372246635208</v>
          </cell>
        </row>
        <row r="26">
          <cell r="F26">
            <v>1.4346819221493932</v>
          </cell>
          <cell r="G26">
            <v>1.0101975980013338</v>
          </cell>
          <cell r="H26">
            <v>0.16167503910945455</v>
          </cell>
        </row>
        <row r="27">
          <cell r="F27">
            <v>0</v>
          </cell>
          <cell r="G27">
            <v>0.41890006771544513</v>
          </cell>
          <cell r="H27">
            <v>1.3704479336838284</v>
          </cell>
        </row>
        <row r="28">
          <cell r="F28">
            <v>2.3784603274045696E-5</v>
          </cell>
          <cell r="G28">
            <v>0.14923971812702003</v>
          </cell>
          <cell r="H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6.2320761173282176E-2</v>
          </cell>
          <cell r="H30">
            <v>7.3476063900198743E-2</v>
          </cell>
        </row>
        <row r="31">
          <cell r="F31">
            <v>0</v>
          </cell>
          <cell r="G31">
            <v>6.8825116738288448E-5</v>
          </cell>
          <cell r="H31">
            <v>5.1244167281201084E-4</v>
          </cell>
        </row>
        <row r="32">
          <cell r="F32">
            <v>0</v>
          </cell>
          <cell r="G32">
            <v>1.5364526501551816E-3</v>
          </cell>
          <cell r="H32">
            <v>7.4521516567393533</v>
          </cell>
        </row>
        <row r="33">
          <cell r="F33">
            <v>3.6358960170609032</v>
          </cell>
          <cell r="G33">
            <v>7.1993351986073213</v>
          </cell>
          <cell r="H33">
            <v>19.549205888358543</v>
          </cell>
        </row>
        <row r="34">
          <cell r="F34">
            <v>2.1016508779888032</v>
          </cell>
          <cell r="G34">
            <v>5.3853627133942963</v>
          </cell>
          <cell r="H34">
            <v>17.945476116686955</v>
          </cell>
        </row>
        <row r="35">
          <cell r="F35">
            <v>29.110882834911639</v>
          </cell>
          <cell r="G35">
            <v>40.847646924517768</v>
          </cell>
          <cell r="H35">
            <v>45.121215044145885</v>
          </cell>
        </row>
        <row r="36">
          <cell r="F36">
            <v>11.801960173086758</v>
          </cell>
          <cell r="G36">
            <v>12.452152540597544</v>
          </cell>
          <cell r="H36">
            <v>13.862942423457055</v>
          </cell>
        </row>
        <row r="37">
          <cell r="F37">
            <v>1.7189898807940238</v>
          </cell>
          <cell r="G37">
            <v>1.8075045063904824</v>
          </cell>
          <cell r="H37">
            <v>1.9966098334755678</v>
          </cell>
        </row>
        <row r="38">
          <cell r="F38">
            <v>18.815542527092401</v>
          </cell>
          <cell r="G38">
            <v>37.27990550484752</v>
          </cell>
          <cell r="H38">
            <v>41.180208187827581</v>
          </cell>
        </row>
        <row r="39">
          <cell r="F39">
            <v>0.24022389576522912</v>
          </cell>
          <cell r="G39">
            <v>0.66913320016213196</v>
          </cell>
          <cell r="H39">
            <v>0.42439772724489677</v>
          </cell>
        </row>
        <row r="40">
          <cell r="F40">
            <v>0</v>
          </cell>
          <cell r="G40">
            <v>5.496964952316979E-4</v>
          </cell>
          <cell r="H40">
            <v>0.24538318489505687</v>
          </cell>
        </row>
        <row r="41">
          <cell r="F41">
            <v>0.17144989000246036</v>
          </cell>
          <cell r="G41">
            <v>0</v>
          </cell>
          <cell r="H41">
            <v>0</v>
          </cell>
        </row>
        <row r="42">
          <cell r="F42">
            <v>2.6237465060469987</v>
          </cell>
          <cell r="G42">
            <v>1.6937210486397145</v>
          </cell>
          <cell r="H42">
            <v>1.3187938662862733</v>
          </cell>
        </row>
        <row r="43">
          <cell r="F43">
            <v>0</v>
          </cell>
          <cell r="G43">
            <v>1.5540335096155902</v>
          </cell>
          <cell r="H43">
            <v>2.8985134779708468</v>
          </cell>
        </row>
        <row r="44">
          <cell r="F44">
            <v>1.4422370893735071E-4</v>
          </cell>
          <cell r="G44">
            <v>3.3726004688461802E-4</v>
          </cell>
          <cell r="H44">
            <v>9.8877536675336165E-6</v>
          </cell>
        </row>
        <row r="45">
          <cell r="F45">
            <v>0</v>
          </cell>
          <cell r="G45">
            <v>8.311377649813588E-5</v>
          </cell>
          <cell r="H45">
            <v>0.29177120370309595</v>
          </cell>
        </row>
        <row r="46">
          <cell r="F46">
            <v>1.3396589181947942E-3</v>
          </cell>
          <cell r="G46">
            <v>1.5760952277954184E-3</v>
          </cell>
          <cell r="H46">
            <v>1.536189246381727</v>
          </cell>
        </row>
        <row r="47">
          <cell r="F47">
            <v>1.050914591330853E-4</v>
          </cell>
          <cell r="G47">
            <v>2.8579296614538466E-4</v>
          </cell>
          <cell r="H47">
            <v>1.8798155558978353E-4</v>
          </cell>
        </row>
        <row r="48">
          <cell r="F48">
            <v>6.1608530432147278E-3</v>
          </cell>
          <cell r="G48">
            <v>2.3303278011964131E-3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2.9507448249637677E-4</v>
          </cell>
          <cell r="G50">
            <v>3.2123393657887211E-4</v>
          </cell>
          <cell r="H50">
            <v>1.3169258124838391E-4</v>
          </cell>
        </row>
        <row r="51">
          <cell r="F51">
            <v>0.34017554536392702</v>
          </cell>
          <cell r="G51">
            <v>0.15741876646544958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1.6026369736437562E-2</v>
          </cell>
          <cell r="G53">
            <v>0.50105084026168933</v>
          </cell>
          <cell r="H53">
            <v>0.35869800785856132</v>
          </cell>
        </row>
        <row r="54">
          <cell r="F54">
            <v>1.1059352931647444</v>
          </cell>
          <cell r="G54">
            <v>1.1059352769566622</v>
          </cell>
          <cell r="H54">
            <v>1.1059351933252601</v>
          </cell>
        </row>
        <row r="55">
          <cell r="F55">
            <v>0.33197322293602716</v>
          </cell>
          <cell r="G55">
            <v>0.24005642242547914</v>
          </cell>
          <cell r="H55">
            <v>0</v>
          </cell>
        </row>
        <row r="56">
          <cell r="F56">
            <v>9.8544804222761313E-5</v>
          </cell>
          <cell r="G56">
            <v>1.4836092851143752E-4</v>
          </cell>
          <cell r="H56">
            <v>3.6729372319048869E-5</v>
          </cell>
        </row>
        <row r="57">
          <cell r="F57">
            <v>3.698937063964429E-4</v>
          </cell>
          <cell r="G57">
            <v>5.1604950611185852E-3</v>
          </cell>
          <cell r="H57">
            <v>2.8848620858740206E-2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2.5623450891005097E-3</v>
          </cell>
          <cell r="G70">
            <v>1.8372194948439613E-2</v>
          </cell>
          <cell r="H70">
            <v>9.4499484101999917E-2</v>
          </cell>
        </row>
        <row r="71">
          <cell r="F71">
            <v>6.1675588584949086E-2</v>
          </cell>
          <cell r="G71">
            <v>0.18882068649603967</v>
          </cell>
          <cell r="H71">
            <v>3.1706394394538244</v>
          </cell>
        </row>
        <row r="72">
          <cell r="F72">
            <v>4.2601514405524538E-2</v>
          </cell>
          <cell r="G72">
            <v>6.3704360110269989E-2</v>
          </cell>
          <cell r="H72">
            <v>0.79417992004981053</v>
          </cell>
        </row>
        <row r="73">
          <cell r="F73">
            <v>0.32084374617089023</v>
          </cell>
          <cell r="G73">
            <v>0.2748579454142307</v>
          </cell>
          <cell r="H73">
            <v>0.47207326046060871</v>
          </cell>
        </row>
        <row r="74">
          <cell r="F74">
            <v>0.56899782395006282</v>
          </cell>
          <cell r="G74">
            <v>0.38078815396735044</v>
          </cell>
          <cell r="H74">
            <v>0.71594532813976142</v>
          </cell>
        </row>
        <row r="75">
          <cell r="F75">
            <v>3.2949490584026075E-2</v>
          </cell>
          <cell r="G75">
            <v>2.1350655095682819E-2</v>
          </cell>
          <cell r="H75">
            <v>4.3166103885863699E-2</v>
          </cell>
        </row>
        <row r="76">
          <cell r="F76">
            <v>0.40771317812460367</v>
          </cell>
          <cell r="G76">
            <v>0.63094614280451256</v>
          </cell>
          <cell r="H76">
            <v>0.95518046926516842</v>
          </cell>
        </row>
        <row r="90">
          <cell r="F90">
            <v>0</v>
          </cell>
          <cell r="G90">
            <v>1.1506507696459907E-5</v>
          </cell>
          <cell r="H90">
            <v>1.1782823622879591E-5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0.91020380914835108</v>
          </cell>
          <cell r="G92">
            <v>2.073588161642494</v>
          </cell>
          <cell r="H92">
            <v>3.4259952686160187</v>
          </cell>
        </row>
        <row r="93">
          <cell r="F93">
            <v>12.342946451523865</v>
          </cell>
          <cell r="G93">
            <v>11.83095173782406</v>
          </cell>
          <cell r="H93">
            <v>12.142232999001784</v>
          </cell>
        </row>
        <row r="94">
          <cell r="F94">
            <v>1.2232081683794918E-4</v>
          </cell>
          <cell r="G94">
            <v>0.76751855036753103</v>
          </cell>
          <cell r="H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7.5675209996128048E-2</v>
          </cell>
          <cell r="H96">
            <v>9.2719794921679186E-2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0.901773998732186</v>
          </cell>
          <cell r="G98">
            <v>0.90177417317465713</v>
          </cell>
          <cell r="H98">
            <v>0.90177413658459027</v>
          </cell>
        </row>
        <row r="99">
          <cell r="F99">
            <v>1.3003469320022576</v>
          </cell>
          <cell r="G99">
            <v>0</v>
          </cell>
          <cell r="H99">
            <v>0</v>
          </cell>
        </row>
        <row r="100">
          <cell r="F100">
            <v>0.1492309546729278</v>
          </cell>
          <cell r="G100">
            <v>1.5311485471714745E-5</v>
          </cell>
          <cell r="H100">
            <v>0</v>
          </cell>
        </row>
        <row r="101">
          <cell r="F101">
            <v>3.1489872148368567</v>
          </cell>
          <cell r="G101">
            <v>2.4366271053988178</v>
          </cell>
          <cell r="H101">
            <v>1.9862614591877743</v>
          </cell>
        </row>
        <row r="102">
          <cell r="F102">
            <v>4.2706646548511956E-6</v>
          </cell>
          <cell r="G102">
            <v>4.3291872545815717E-6</v>
          </cell>
          <cell r="H102">
            <v>4.3470943197504692E-6</v>
          </cell>
        </row>
        <row r="103">
          <cell r="F103">
            <v>0.39096232270154208</v>
          </cell>
          <cell r="G103">
            <v>0.75848827113768991</v>
          </cell>
          <cell r="H103">
            <v>0.74028416604942393</v>
          </cell>
        </row>
        <row r="104">
          <cell r="F104">
            <v>0.85004761472101154</v>
          </cell>
          <cell r="G104">
            <v>0</v>
          </cell>
          <cell r="H104">
            <v>0</v>
          </cell>
        </row>
        <row r="105">
          <cell r="F105">
            <v>5.5502329935609662</v>
          </cell>
          <cell r="G105">
            <v>6.8702500270785496</v>
          </cell>
          <cell r="H105">
            <v>8.921227106988816</v>
          </cell>
        </row>
        <row r="106">
          <cell r="F106">
            <v>8.5112680800794279E-4</v>
          </cell>
          <cell r="G106">
            <v>2.1292097817696347E-3</v>
          </cell>
          <cell r="H106">
            <v>0.98979364206446441</v>
          </cell>
        </row>
        <row r="107">
          <cell r="F107">
            <v>4.9894339542542798E-5</v>
          </cell>
          <cell r="G107">
            <v>1.2847573707453074E-4</v>
          </cell>
          <cell r="H107">
            <v>7.5852206641491575E-5</v>
          </cell>
        </row>
        <row r="108">
          <cell r="F108">
            <v>9.0257828124841097E-4</v>
          </cell>
          <cell r="G108">
            <v>9.4565713667725179E-4</v>
          </cell>
          <cell r="H108">
            <v>0.76809462319086308</v>
          </cell>
        </row>
        <row r="109">
          <cell r="F109">
            <v>1.3958423937509077E-2</v>
          </cell>
          <cell r="G109">
            <v>5.2340729744990867E-3</v>
          </cell>
          <cell r="H109">
            <v>0</v>
          </cell>
        </row>
        <row r="110">
          <cell r="F110">
            <v>7.8011544631764371E-4</v>
          </cell>
          <cell r="G110">
            <v>8.3135838541903721E-4</v>
          </cell>
          <cell r="H110">
            <v>3.273431868296994E-4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0.69447859971564618</v>
          </cell>
          <cell r="G112">
            <v>0.31741816844672638</v>
          </cell>
          <cell r="H112">
            <v>0</v>
          </cell>
        </row>
        <row r="113">
          <cell r="F113">
            <v>4.2631722451607311E-2</v>
          </cell>
          <cell r="G113">
            <v>1.3328445997108997</v>
          </cell>
          <cell r="H113">
            <v>0.95417204060898109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1.164906408241364</v>
          </cell>
          <cell r="G115">
            <v>1.0059043114383375</v>
          </cell>
          <cell r="H115">
            <v>1.0059042353713281</v>
          </cell>
        </row>
        <row r="116">
          <cell r="F116">
            <v>0.4701714214173669</v>
          </cell>
          <cell r="G116">
            <v>0.36008463363821847</v>
          </cell>
          <cell r="H116">
            <v>0</v>
          </cell>
        </row>
        <row r="117">
          <cell r="F117">
            <v>1.5409698694336728E-4</v>
          </cell>
          <cell r="G117">
            <v>2.2688567472912622E-4</v>
          </cell>
          <cell r="H117">
            <v>5.3940611441460311E-5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2.5564486082428601E-4</v>
          </cell>
          <cell r="G119">
            <v>3.2492005940376245E-3</v>
          </cell>
          <cell r="H119">
            <v>1.630574222450536E-2</v>
          </cell>
        </row>
        <row r="123">
          <cell r="F123">
            <v>10.626953013004151</v>
          </cell>
          <cell r="G123">
            <v>11.169034505575974</v>
          </cell>
          <cell r="H123">
            <v>12.337562731554446</v>
          </cell>
        </row>
      </sheetData>
      <sheetData sheetId="59">
        <row r="13">
          <cell r="F13">
            <v>16.138851761136941</v>
          </cell>
          <cell r="G13">
            <v>16.64753733883887</v>
          </cell>
          <cell r="H13">
            <v>17.13079755673634</v>
          </cell>
        </row>
        <row r="14">
          <cell r="F14">
            <v>167.60364255064201</v>
          </cell>
          <cell r="G14">
            <v>98.945499336504312</v>
          </cell>
          <cell r="H14">
            <v>0</v>
          </cell>
        </row>
        <row r="15">
          <cell r="F15">
            <v>71.581483778153768</v>
          </cell>
          <cell r="G15">
            <v>72.666317209164433</v>
          </cell>
          <cell r="H15">
            <v>74.83601113766457</v>
          </cell>
        </row>
        <row r="16">
          <cell r="F16">
            <v>64.404915136993736</v>
          </cell>
          <cell r="G16">
            <v>63.320081944725537</v>
          </cell>
          <cell r="H16">
            <v>61.150388121391096</v>
          </cell>
        </row>
        <row r="18">
          <cell r="F18">
            <v>1.8154738409980478E-4</v>
          </cell>
          <cell r="G18">
            <v>6.9330184229934755E-2</v>
          </cell>
          <cell r="H18">
            <v>3.9288097544125262E-6</v>
          </cell>
        </row>
        <row r="19">
          <cell r="F19">
            <v>20.958776018032665</v>
          </cell>
          <cell r="G19">
            <v>15.182868119434366</v>
          </cell>
          <cell r="H19">
            <v>2.2486329320104564E-4</v>
          </cell>
        </row>
        <row r="20">
          <cell r="F20">
            <v>0</v>
          </cell>
          <cell r="G20">
            <v>7.4819615076066608</v>
          </cell>
          <cell r="H20">
            <v>25.064134782481414</v>
          </cell>
        </row>
        <row r="21">
          <cell r="F21">
            <v>0</v>
          </cell>
          <cell r="G21">
            <v>0</v>
          </cell>
          <cell r="H21">
            <v>0.40614961389265786</v>
          </cell>
        </row>
        <row r="22">
          <cell r="F22">
            <v>0</v>
          </cell>
          <cell r="G22">
            <v>0</v>
          </cell>
          <cell r="H22">
            <v>0.31341215997147559</v>
          </cell>
          <cell r="P22">
            <v>0.72343891968232599</v>
          </cell>
          <cell r="Q22">
            <v>0.69603754657386196</v>
          </cell>
          <cell r="R22">
            <v>0.22392845708136444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3.4554727673668406E-2</v>
          </cell>
          <cell r="Q23">
            <v>0.13991915644689207</v>
          </cell>
          <cell r="R23">
            <v>0.69826761572884721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1.1978703004093909</v>
          </cell>
          <cell r="G25">
            <v>2.5925535119411913</v>
          </cell>
          <cell r="H25">
            <v>4.2779200610155037</v>
          </cell>
        </row>
        <row r="26">
          <cell r="F26">
            <v>40.637368253220515</v>
          </cell>
          <cell r="G26">
            <v>32.435776080726001</v>
          </cell>
          <cell r="H26">
            <v>13.898965854135158</v>
          </cell>
        </row>
        <row r="27">
          <cell r="F27">
            <v>0</v>
          </cell>
          <cell r="G27">
            <v>8.6831534357803406</v>
          </cell>
          <cell r="H27">
            <v>25.378665438589422</v>
          </cell>
        </row>
        <row r="28">
          <cell r="F28">
            <v>2.3144778385880401E-4</v>
          </cell>
          <cell r="G28">
            <v>1.2837787814497315</v>
          </cell>
          <cell r="H28">
            <v>1.6509633918092339E-6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0.14838276469829093</v>
          </cell>
          <cell r="H30">
            <v>0.17494300928618742</v>
          </cell>
        </row>
        <row r="31">
          <cell r="F31">
            <v>0</v>
          </cell>
          <cell r="G31">
            <v>3.499499141345343E-4</v>
          </cell>
          <cell r="H31">
            <v>1.9681385800039771E-3</v>
          </cell>
        </row>
        <row r="32">
          <cell r="F32">
            <v>0</v>
          </cell>
          <cell r="G32">
            <v>1.0243017667701219E-2</v>
          </cell>
          <cell r="H32">
            <v>49.681011044929058</v>
          </cell>
        </row>
        <row r="33">
          <cell r="F33">
            <v>3.6358960170609032</v>
          </cell>
          <cell r="G33">
            <v>7.1993351986073213</v>
          </cell>
          <cell r="H33">
            <v>19.549205888358543</v>
          </cell>
        </row>
        <row r="34">
          <cell r="F34">
            <v>2.1016508779888032</v>
          </cell>
          <cell r="G34">
            <v>5.3853627133942963</v>
          </cell>
          <cell r="H34">
            <v>17.945476116686955</v>
          </cell>
        </row>
        <row r="35">
          <cell r="F35">
            <v>29.110882834911639</v>
          </cell>
          <cell r="G35">
            <v>40.847646924517768</v>
          </cell>
          <cell r="H35">
            <v>45.121215044145885</v>
          </cell>
        </row>
        <row r="36">
          <cell r="F36">
            <v>11.801960173086758</v>
          </cell>
          <cell r="G36">
            <v>12.452152540597544</v>
          </cell>
          <cell r="H36">
            <v>13.862942423457055</v>
          </cell>
        </row>
        <row r="37">
          <cell r="F37">
            <v>1.7189898807940238</v>
          </cell>
          <cell r="G37">
            <v>1.8075045063904824</v>
          </cell>
          <cell r="H37">
            <v>1.9966098334755678</v>
          </cell>
        </row>
        <row r="38">
          <cell r="F38">
            <v>18.815542527092401</v>
          </cell>
          <cell r="G38">
            <v>37.27990550484752</v>
          </cell>
          <cell r="H38">
            <v>41.180208187827581</v>
          </cell>
        </row>
        <row r="39">
          <cell r="F39">
            <v>0.67047497876595075</v>
          </cell>
          <cell r="G39">
            <v>1.8691241534012795</v>
          </cell>
          <cell r="H39">
            <v>1.939835689461836</v>
          </cell>
        </row>
        <row r="40">
          <cell r="F40">
            <v>0</v>
          </cell>
          <cell r="G40">
            <v>1.7686075483837249E-3</v>
          </cell>
          <cell r="H40">
            <v>0.75864806226013282</v>
          </cell>
        </row>
        <row r="41">
          <cell r="F41">
            <v>0.65124439296568504</v>
          </cell>
          <cell r="G41">
            <v>0</v>
          </cell>
          <cell r="H41">
            <v>0</v>
          </cell>
        </row>
        <row r="42">
          <cell r="F42">
            <v>7.5879689164966955</v>
          </cell>
          <cell r="G42">
            <v>4.80397355464273</v>
          </cell>
          <cell r="H42">
            <v>3.5894287992553662</v>
          </cell>
        </row>
        <row r="43">
          <cell r="F43">
            <v>0</v>
          </cell>
          <cell r="G43">
            <v>4.6326913747535627</v>
          </cell>
          <cell r="H43">
            <v>8.3036105430532938</v>
          </cell>
        </row>
        <row r="44">
          <cell r="F44">
            <v>2.3272154348247609E-3</v>
          </cell>
          <cell r="G44">
            <v>5.4420787847062483E-3</v>
          </cell>
          <cell r="H44">
            <v>1.5966488196975594E-4</v>
          </cell>
        </row>
        <row r="45">
          <cell r="F45">
            <v>0</v>
          </cell>
          <cell r="G45">
            <v>1.4901515379451909E-3</v>
          </cell>
          <cell r="H45">
            <v>5.2311821968051184</v>
          </cell>
        </row>
        <row r="46">
          <cell r="F46">
            <v>2.5639405132914703E-3</v>
          </cell>
          <cell r="G46">
            <v>2.8656276869007623E-3</v>
          </cell>
          <cell r="H46">
            <v>2.5603154106362127</v>
          </cell>
        </row>
        <row r="47">
          <cell r="B47">
            <v>0</v>
          </cell>
        </row>
        <row r="48">
          <cell r="F48">
            <v>2.2310393882334287E-2</v>
          </cell>
          <cell r="G48">
            <v>8.4190023779865657E-3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1.2868196864212226E-3</v>
          </cell>
          <cell r="G50">
            <v>1.3890923748842441E-3</v>
          </cell>
          <cell r="H50">
            <v>5.5513510332626205E-4</v>
          </cell>
        </row>
        <row r="51">
          <cell r="F51">
            <v>1.1277921956955614</v>
          </cell>
          <cell r="G51">
            <v>0.51817496348514802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5.9682133661870099E-2</v>
          </cell>
          <cell r="G53">
            <v>1.8301759325962448</v>
          </cell>
          <cell r="H53">
            <v>1.2589651300597828</v>
          </cell>
        </row>
        <row r="54">
          <cell r="F54">
            <v>2.9901363665514658</v>
          </cell>
          <cell r="G54">
            <v>2.9494143865312066</v>
          </cell>
          <cell r="H54">
            <v>2.8712066305663808</v>
          </cell>
        </row>
        <row r="55">
          <cell r="F55">
            <v>0.92238769798780595</v>
          </cell>
          <cell r="G55">
            <v>0.66692058299903634</v>
          </cell>
          <cell r="H55">
            <v>0</v>
          </cell>
        </row>
        <row r="56">
          <cell r="F56">
            <v>3.4438834223138114E-4</v>
          </cell>
          <cell r="G56">
            <v>4.8596465471686197E-4</v>
          </cell>
          <cell r="H56">
            <v>1.2930227491553996E-4</v>
          </cell>
        </row>
        <row r="57">
          <cell r="F57">
            <v>7.2885459388461588E-4</v>
          </cell>
          <cell r="G57">
            <v>9.5564723354047906E-3</v>
          </cell>
          <cell r="H57">
            <v>5.0171514536939535E-2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3.6605286088518449E-3</v>
          </cell>
          <cell r="G63">
            <v>2.6246022582936922E-2</v>
          </cell>
          <cell r="H63">
            <v>0.13499928541294962</v>
          </cell>
        </row>
        <row r="64">
          <cell r="F64">
            <v>7.1133564384503162E-2</v>
          </cell>
          <cell r="G64">
            <v>0.21777638273947486</v>
          </cell>
          <cell r="H64">
            <v>3.6568576094890228</v>
          </cell>
        </row>
        <row r="65">
          <cell r="F65">
            <v>4.7638344295382391E-2</v>
          </cell>
          <cell r="G65">
            <v>7.1236189389481772E-2</v>
          </cell>
          <cell r="H65">
            <v>0.88807654828423577</v>
          </cell>
        </row>
        <row r="66">
          <cell r="F66">
            <v>0.35480981816725582</v>
          </cell>
          <cell r="G66">
            <v>0.30395573728828418</v>
          </cell>
          <cell r="H66">
            <v>0.52204920715793457</v>
          </cell>
        </row>
        <row r="67">
          <cell r="F67">
            <v>0.62923469100091456</v>
          </cell>
          <cell r="G67">
            <v>0.42110023677788</v>
          </cell>
          <cell r="H67">
            <v>0.79173874872501249</v>
          </cell>
        </row>
        <row r="68">
          <cell r="F68">
            <v>3.643770998300612E-2</v>
          </cell>
          <cell r="G68">
            <v>2.3610960579576547E-2</v>
          </cell>
          <cell r="H68">
            <v>4.7735888909924112E-2</v>
          </cell>
        </row>
        <row r="69">
          <cell r="F69">
            <v>0.45087566484480424</v>
          </cell>
          <cell r="G69">
            <v>0.69774113936451276</v>
          </cell>
          <cell r="H69">
            <v>1.0563004622445016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1.1839496095908137</v>
          </cell>
          <cell r="G91">
            <v>1.1839498386183713</v>
          </cell>
          <cell r="H91">
            <v>1.1839497905788452</v>
          </cell>
        </row>
        <row r="92">
          <cell r="F92">
            <v>0.6501734660011288</v>
          </cell>
          <cell r="G92">
            <v>0</v>
          </cell>
          <cell r="H92">
            <v>0</v>
          </cell>
        </row>
        <row r="93">
          <cell r="F93">
            <v>0.17465045289960254</v>
          </cell>
          <cell r="G93">
            <v>1.7919592339683582E-5</v>
          </cell>
          <cell r="H93">
            <v>0</v>
          </cell>
        </row>
        <row r="94">
          <cell r="F94">
            <v>4.498553164052657</v>
          </cell>
          <cell r="G94">
            <v>3.4808958648554551</v>
          </cell>
          <cell r="H94">
            <v>2.8375163702682502</v>
          </cell>
        </row>
        <row r="95">
          <cell r="F95">
            <v>8.5413293097023862E-6</v>
          </cell>
          <cell r="G95">
            <v>8.6583745091631417E-6</v>
          </cell>
          <cell r="H95">
            <v>8.69418863950094E-6</v>
          </cell>
        </row>
        <row r="96">
          <cell r="F96">
            <v>0</v>
          </cell>
          <cell r="G96">
            <v>1.3537067878188111E-5</v>
          </cell>
          <cell r="H96">
            <v>1.3862145438681869E-5</v>
          </cell>
        </row>
        <row r="97">
          <cell r="F97">
            <v>3.5423176710013791</v>
          </cell>
          <cell r="G97">
            <v>3.7230115018586574</v>
          </cell>
          <cell r="H97">
            <v>4.1125209105181488</v>
          </cell>
        </row>
      </sheetData>
      <sheetData sheetId="60">
        <row r="14">
          <cell r="F14">
            <v>2.0753298065232255</v>
          </cell>
          <cell r="G14">
            <v>1.2356851844506809</v>
          </cell>
          <cell r="H14">
            <v>0</v>
          </cell>
        </row>
        <row r="15">
          <cell r="F15">
            <v>7.4650283936977528</v>
          </cell>
          <cell r="G15">
            <v>7.6234162399285719</v>
          </cell>
          <cell r="H15">
            <v>7.7286522461074698</v>
          </cell>
        </row>
        <row r="16">
          <cell r="F16">
            <v>4.9401979875219224</v>
          </cell>
          <cell r="G16">
            <v>4.9401980617600252</v>
          </cell>
          <cell r="H16">
            <v>4.9401982445607544</v>
          </cell>
        </row>
        <row r="17">
          <cell r="F17">
            <v>4.3594705905521343</v>
          </cell>
          <cell r="G17">
            <v>4.3594706054549217</v>
          </cell>
          <cell r="H17">
            <v>4.3594706253820181</v>
          </cell>
        </row>
        <row r="18">
          <cell r="F18">
            <v>3.8537142894576021E-2</v>
          </cell>
          <cell r="G18">
            <v>3.8536899182003072E-2</v>
          </cell>
          <cell r="H18">
            <v>1.472109381715006E-4</v>
          </cell>
        </row>
        <row r="19">
          <cell r="F19">
            <v>0.27948864413625324</v>
          </cell>
          <cell r="G19">
            <v>0.21616024980310783</v>
          </cell>
          <cell r="H19">
            <v>4.9527257836856631E-6</v>
          </cell>
        </row>
        <row r="20">
          <cell r="F20">
            <v>0</v>
          </cell>
          <cell r="G20">
            <v>9.9073075491725796E-2</v>
          </cell>
          <cell r="H20">
            <v>0.31922284306141702</v>
          </cell>
        </row>
        <row r="21">
          <cell r="F21">
            <v>0</v>
          </cell>
          <cell r="G21">
            <v>6.2704382609928202E-8</v>
          </cell>
          <cell r="H21">
            <v>1.4925841597094156E-2</v>
          </cell>
        </row>
        <row r="22">
          <cell r="F22">
            <v>1.82447047629363E-5</v>
          </cell>
          <cell r="G22">
            <v>7.5965213158573131E-5</v>
          </cell>
          <cell r="H22">
            <v>9.2806845060690965E-2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-1.1805558383735232E-8</v>
          </cell>
          <cell r="G24">
            <v>0</v>
          </cell>
          <cell r="H24">
            <v>0</v>
          </cell>
        </row>
        <row r="25">
          <cell r="F25">
            <v>2.3540254616682101E-2</v>
          </cell>
          <cell r="G25">
            <v>3.4443925986090917E-2</v>
          </cell>
          <cell r="H25">
            <v>8.6238667063091537E-2</v>
          </cell>
        </row>
        <row r="26">
          <cell r="F26">
            <v>6.9925831351191015E-2</v>
          </cell>
          <cell r="G26">
            <v>4.6005315966216057E-2</v>
          </cell>
          <cell r="H26">
            <v>2.2974662358468678E-6</v>
          </cell>
        </row>
        <row r="27">
          <cell r="F27">
            <v>0</v>
          </cell>
          <cell r="G27">
            <v>2.2886891692532801E-2</v>
          </cell>
          <cell r="H27">
            <v>7.4875343384636403E-2</v>
          </cell>
        </row>
        <row r="28">
          <cell r="F28">
            <v>9.8783645502546627E-4</v>
          </cell>
          <cell r="G28">
            <v>1.3693156896178097E-2</v>
          </cell>
          <cell r="H28">
            <v>3.3906325578401258E-5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7.93561292609349E-3</v>
          </cell>
          <cell r="H30">
            <v>7.9465092275099007E-3</v>
          </cell>
        </row>
        <row r="31">
          <cell r="F31">
            <v>0</v>
          </cell>
          <cell r="G31">
            <v>8.6564776006350995E-6</v>
          </cell>
          <cell r="H31">
            <v>2.8507354892177E-5</v>
          </cell>
        </row>
        <row r="32">
          <cell r="F32">
            <v>0</v>
          </cell>
          <cell r="G32">
            <v>6.0971508820605701E-5</v>
          </cell>
          <cell r="H32">
            <v>0.29572031401109838</v>
          </cell>
        </row>
        <row r="33">
          <cell r="F33">
            <v>0.60450241001123783</v>
          </cell>
          <cell r="G33">
            <v>1.1969581888439267</v>
          </cell>
          <cell r="H33">
            <v>3.2502420347997001</v>
          </cell>
        </row>
        <row r="34">
          <cell r="F34">
            <v>0.43576824365841765</v>
          </cell>
          <cell r="G34">
            <v>1.193341200797553</v>
          </cell>
          <cell r="H34">
            <v>3.7291017926133572</v>
          </cell>
        </row>
        <row r="35">
          <cell r="F35">
            <v>8.3918185840278703</v>
          </cell>
          <cell r="G35">
            <v>11.775185388851037</v>
          </cell>
          <cell r="H35">
            <v>13.0071304270831</v>
          </cell>
        </row>
        <row r="36">
          <cell r="F36">
            <v>3.402160992172504</v>
          </cell>
          <cell r="G36">
            <v>3.5895924932628231</v>
          </cell>
          <cell r="H36">
            <v>3.9962820485743702</v>
          </cell>
        </row>
        <row r="37">
          <cell r="F37">
            <v>0.49553473438013829</v>
          </cell>
          <cell r="G37">
            <v>0.52105092221711957</v>
          </cell>
          <cell r="H37">
            <v>0.57556443070140206</v>
          </cell>
        </row>
        <row r="38">
          <cell r="F38">
            <v>5.423972221099099</v>
          </cell>
          <cell r="G38">
            <v>10.746709584759289</v>
          </cell>
          <cell r="H38">
            <v>11.871053085145</v>
          </cell>
        </row>
        <row r="39">
          <cell r="F39">
            <v>5.6867721028947778E-2</v>
          </cell>
          <cell r="G39">
            <v>5.6867729237092213E-2</v>
          </cell>
          <cell r="H39">
            <v>4.0751411640625353E-2</v>
          </cell>
        </row>
        <row r="40">
          <cell r="F40">
            <v>0</v>
          </cell>
          <cell r="G40">
            <v>6.5371302514705297E-5</v>
          </cell>
          <cell r="H40">
            <v>1.1251151305048701E-2</v>
          </cell>
        </row>
        <row r="41">
          <cell r="F41">
            <v>1.1010559077098612E-2</v>
          </cell>
          <cell r="G41">
            <v>0</v>
          </cell>
          <cell r="H41">
            <v>0</v>
          </cell>
        </row>
        <row r="42">
          <cell r="F42">
            <v>0.10178255174829429</v>
          </cell>
          <cell r="G42">
            <v>6.8105094042620676E-2</v>
          </cell>
          <cell r="H42">
            <v>7.2293386225376552E-2</v>
          </cell>
        </row>
        <row r="43">
          <cell r="F43">
            <v>0</v>
          </cell>
          <cell r="G43">
            <v>5.7459588843672103E-2</v>
          </cell>
          <cell r="H43">
            <v>0.10717104955342199</v>
          </cell>
        </row>
        <row r="44">
          <cell r="F44">
            <v>4.0890982291714138E-5</v>
          </cell>
          <cell r="G44">
            <v>4.0849935976102966E-5</v>
          </cell>
          <cell r="H44">
            <v>4.2595298902635588E-6</v>
          </cell>
        </row>
        <row r="45">
          <cell r="F45">
            <v>0</v>
          </cell>
          <cell r="G45">
            <v>7.8739405527228899E-6</v>
          </cell>
          <cell r="H45">
            <v>2.9200317714656799E-2</v>
          </cell>
        </row>
        <row r="46">
          <cell r="F46">
            <v>1.01333266788648E-4</v>
          </cell>
          <cell r="G46">
            <v>1.8316919849876119E-4</v>
          </cell>
          <cell r="H46">
            <v>6.6971857351225919E-2</v>
          </cell>
        </row>
        <row r="47">
          <cell r="F47">
            <v>1.7977241321984799E-5</v>
          </cell>
          <cell r="G47">
            <v>1.8696214888770479E-5</v>
          </cell>
          <cell r="H47">
            <v>1.1454579108980937E-5</v>
          </cell>
        </row>
        <row r="48">
          <cell r="F48">
            <v>5.4764334381070148E-4</v>
          </cell>
          <cell r="G48">
            <v>2.0718271387751695E-4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2.6234197553811231E-5</v>
          </cell>
          <cell r="G50">
            <v>2.856433127166629E-5</v>
          </cell>
          <cell r="H50">
            <v>1.171376781985317E-5</v>
          </cell>
        </row>
        <row r="51">
          <cell r="F51">
            <v>2.5242163540850949E-2</v>
          </cell>
          <cell r="G51">
            <v>1.1680965695272705E-2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1.189228358339782E-3</v>
          </cell>
          <cell r="G53">
            <v>3.71796818128221E-2</v>
          </cell>
          <cell r="H53">
            <v>2.6616616420726984E-2</v>
          </cell>
        </row>
        <row r="54">
          <cell r="F54">
            <v>8.4743970695255438E-2</v>
          </cell>
          <cell r="G54">
            <v>8.4743956455698002E-2</v>
          </cell>
          <cell r="H54">
            <v>8.4743952528719912E-2</v>
          </cell>
        </row>
        <row r="55">
          <cell r="F55">
            <v>2.7171410298093519E-2</v>
          </cell>
          <cell r="G55">
            <v>1.4088596969296163E-2</v>
          </cell>
          <cell r="H55">
            <v>0</v>
          </cell>
        </row>
        <row r="56">
          <cell r="F56">
            <v>1.1848583676939E-5</v>
          </cell>
          <cell r="G56">
            <v>1.1479823348698481E-5</v>
          </cell>
          <cell r="H56">
            <v>4.3597640741969412E-6</v>
          </cell>
        </row>
        <row r="57">
          <cell r="F57">
            <v>2.1744847514753199E-5</v>
          </cell>
          <cell r="G57">
            <v>3.0287707907366201E-4</v>
          </cell>
          <cell r="H57">
            <v>1.6931607683143199E-3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9.9999862142725063E-2</v>
          </cell>
          <cell r="G63">
            <v>9.9999896830708215E-2</v>
          </cell>
          <cell r="H63">
            <v>9.9999911887587209E-2</v>
          </cell>
        </row>
        <row r="64">
          <cell r="F64">
            <v>9.2873255499563614E-2</v>
          </cell>
          <cell r="G64">
            <v>0.69041671121078396</v>
          </cell>
          <cell r="H64">
            <v>1.0791060331569859</v>
          </cell>
        </row>
        <row r="65">
          <cell r="F65">
            <v>3.3428795330288329E-2</v>
          </cell>
          <cell r="G65">
            <v>7.9199372072075253E-2</v>
          </cell>
          <cell r="H65">
            <v>0.26514638939377166</v>
          </cell>
        </row>
        <row r="66">
          <cell r="F66">
            <v>0.17465113736479723</v>
          </cell>
          <cell r="G66">
            <v>0.25272960419912044</v>
          </cell>
          <cell r="H66">
            <v>0.30708279526366061</v>
          </cell>
        </row>
        <row r="67">
          <cell r="F67">
            <v>0.36051757407350882</v>
          </cell>
          <cell r="G67">
            <v>0.39226923297770011</v>
          </cell>
          <cell r="H67">
            <v>0.48038019607432403</v>
          </cell>
        </row>
        <row r="68">
          <cell r="F68">
            <v>1.8151054927485331E-2</v>
          </cell>
          <cell r="G68">
            <v>1.9814947183970831E-2</v>
          </cell>
          <cell r="H68">
            <v>2.397415635467235E-2</v>
          </cell>
        </row>
        <row r="69">
          <cell r="F69">
            <v>0.22576817664715246</v>
          </cell>
          <cell r="G69">
            <v>0.47838535361045736</v>
          </cell>
          <cell r="H69">
            <v>0.57911626709201491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3.5322266997153247E-2</v>
          </cell>
          <cell r="G15">
            <v>5.60451281826361E-2</v>
          </cell>
          <cell r="H15">
            <v>0.16277109158516301</v>
          </cell>
        </row>
        <row r="16">
          <cell r="F16">
            <v>2.2196367696341706E-4</v>
          </cell>
          <cell r="G16">
            <v>1.4705020526986241E-7</v>
          </cell>
          <cell r="H16">
            <v>9.2114489265634006E-8</v>
          </cell>
        </row>
        <row r="17">
          <cell r="F17">
            <v>0</v>
          </cell>
          <cell r="G17">
            <v>1.5154084984747301E-8</v>
          </cell>
          <cell r="H17">
            <v>4.9048053256191703E-8</v>
          </cell>
        </row>
        <row r="18">
          <cell r="F18">
            <v>1.9088363308920999E-6</v>
          </cell>
          <cell r="G18">
            <v>1.4715763703437599E-7</v>
          </cell>
          <cell r="H18">
            <v>5.7938106897466897E-8</v>
          </cell>
        </row>
        <row r="19">
          <cell r="F19">
            <v>8.9261237661801995E-2</v>
          </cell>
          <cell r="G19">
            <v>0</v>
          </cell>
          <cell r="H19">
            <v>0</v>
          </cell>
        </row>
        <row r="20">
          <cell r="F20">
            <v>0</v>
          </cell>
          <cell r="G20">
            <v>9.9073075491725796E-2</v>
          </cell>
          <cell r="H20">
            <v>0.22014976756969101</v>
          </cell>
        </row>
        <row r="21">
          <cell r="F21">
            <v>0</v>
          </cell>
          <cell r="G21">
            <v>1.30230144605825E-7</v>
          </cell>
          <cell r="H21">
            <v>2.0170879190939E-2</v>
          </cell>
        </row>
        <row r="22">
          <cell r="F22">
            <v>7.5761422169700005E-5</v>
          </cell>
          <cell r="G22">
            <v>4.9980404229254698E-7</v>
          </cell>
          <cell r="H22">
            <v>0.125317832935984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5.1272140150730303E-8</v>
          </cell>
          <cell r="G25">
            <v>1.09038312978488E-2</v>
          </cell>
          <cell r="H25">
            <v>6.9213592428941401E-2</v>
          </cell>
        </row>
        <row r="26">
          <cell r="F26">
            <v>5.3965970359428298E-3</v>
          </cell>
          <cell r="G26">
            <v>0</v>
          </cell>
          <cell r="H26">
            <v>0</v>
          </cell>
        </row>
        <row r="27">
          <cell r="F27">
            <v>0</v>
          </cell>
          <cell r="G27">
            <v>2.2886891692532801E-2</v>
          </cell>
          <cell r="H27">
            <v>5.1988451692103699E-2</v>
          </cell>
        </row>
        <row r="28">
          <cell r="F28">
            <v>6.2801981168017596E-7</v>
          </cell>
          <cell r="G28">
            <v>1.33480804393402E-2</v>
          </cell>
          <cell r="H28">
            <v>2.5633729457125701E-8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7.93561292609349E-3</v>
          </cell>
          <cell r="H30">
            <v>1.08963014164101E-5</v>
          </cell>
        </row>
        <row r="31">
          <cell r="F31">
            <v>0</v>
          </cell>
          <cell r="G31">
            <v>1.79785572042184E-5</v>
          </cell>
          <cell r="H31">
            <v>1.4228797330669599E-5</v>
          </cell>
        </row>
        <row r="32">
          <cell r="F32">
            <v>0</v>
          </cell>
          <cell r="G32">
            <v>3.8946994953099E-4</v>
          </cell>
          <cell r="H32">
            <v>0.51183386805834197</v>
          </cell>
        </row>
        <row r="33">
          <cell r="F33">
            <v>0.74282610371348301</v>
          </cell>
          <cell r="G33">
            <v>3.8774906093580501E-7</v>
          </cell>
          <cell r="H33">
            <v>3.80804656346811</v>
          </cell>
        </row>
        <row r="34">
          <cell r="F34">
            <v>0.45977953300897156</v>
          </cell>
          <cell r="G34">
            <v>0.53906737965045104</v>
          </cell>
          <cell r="H34">
            <v>3.4580408768642021</v>
          </cell>
        </row>
        <row r="35">
          <cell r="F35">
            <v>3.2895163684653101</v>
          </cell>
          <cell r="G35">
            <v>4.0957970280879996</v>
          </cell>
          <cell r="H35">
            <v>5.7381438758709704</v>
          </cell>
        </row>
        <row r="36">
          <cell r="F36">
            <v>0.40045226484268698</v>
          </cell>
          <cell r="G36">
            <v>0.77053885969669489</v>
          </cell>
          <cell r="H36">
            <v>2.5577197889896151</v>
          </cell>
        </row>
        <row r="37">
          <cell r="F37">
            <v>0.11249993606325484</v>
          </cell>
          <cell r="G37">
            <v>0.25050474832429059</v>
          </cell>
          <cell r="H37">
            <v>0.23541293206080324</v>
          </cell>
        </row>
        <row r="38">
          <cell r="F38">
            <v>0.73007729838206203</v>
          </cell>
          <cell r="G38">
            <v>5.7301876518974098</v>
          </cell>
          <cell r="H38">
            <v>5.0220310148143303</v>
          </cell>
        </row>
        <row r="39">
          <cell r="F39">
            <v>4.1713872492002202E-2</v>
          </cell>
          <cell r="G39">
            <v>1.3976646883313805E-7</v>
          </cell>
          <cell r="H39">
            <v>3.5710532037552291E-3</v>
          </cell>
        </row>
        <row r="40">
          <cell r="F40">
            <v>0</v>
          </cell>
          <cell r="G40">
            <v>6.5371302514705297E-5</v>
          </cell>
          <cell r="H40">
            <v>1.1185780002534E-2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2.4909109420676701E-2</v>
          </cell>
          <cell r="G42">
            <v>9.0713445008290192E-3</v>
          </cell>
          <cell r="H42">
            <v>5.5173595525918301E-2</v>
          </cell>
        </row>
        <row r="43">
          <cell r="F43">
            <v>0</v>
          </cell>
          <cell r="G43">
            <v>5.7459588843672103E-2</v>
          </cell>
          <cell r="H43">
            <v>6.5470699661453594E-2</v>
          </cell>
        </row>
        <row r="44">
          <cell r="F44">
            <v>1.06961126936073E-8</v>
          </cell>
          <cell r="G44">
            <v>0</v>
          </cell>
          <cell r="H44">
            <v>0</v>
          </cell>
        </row>
        <row r="45">
          <cell r="F45">
            <v>0</v>
          </cell>
          <cell r="G45">
            <v>7.8739405527228899E-6</v>
          </cell>
          <cell r="H45">
            <v>2.9192443774104099E-2</v>
          </cell>
        </row>
        <row r="46">
          <cell r="F46">
            <v>1.5282494166530401E-6</v>
          </cell>
          <cell r="G46">
            <v>1.1348681430620101E-4</v>
          </cell>
          <cell r="H46">
            <v>6.6888856197010793E-2</v>
          </cell>
        </row>
        <row r="47">
          <cell r="F47">
            <v>9.7982182367151695E-6</v>
          </cell>
          <cell r="G47">
            <v>3.31908709527202E-6</v>
          </cell>
          <cell r="H47">
            <v>4.9056431110791598E-6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1.5222014180601061E-5</v>
          </cell>
          <cell r="G50">
            <v>5.8211466077437604E-6</v>
          </cell>
          <cell r="H50">
            <v>1.0503359981505748E-6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1.1584780712089861E-3</v>
          </cell>
          <cell r="G53">
            <v>3.6000201716484798E-2</v>
          </cell>
          <cell r="H53">
            <v>4.5759826188872305E-8</v>
          </cell>
        </row>
        <row r="54">
          <cell r="F54">
            <v>4.40836999289946E-2</v>
          </cell>
          <cell r="G54">
            <v>3.1150848274797201E-2</v>
          </cell>
          <cell r="H54">
            <v>4.34895755224304E-2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4.4005573445803896E-6</v>
          </cell>
          <cell r="G56">
            <v>2.0025144708483298E-6</v>
          </cell>
          <cell r="H56">
            <v>1.0506111680565799E-6</v>
          </cell>
        </row>
        <row r="57">
          <cell r="F57">
            <v>1.4084950201773E-5</v>
          </cell>
          <cell r="G57">
            <v>2.8356052387375501E-4</v>
          </cell>
          <cell r="H57">
            <v>1.4814135314915799E-3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7.0664113327586594E-8</v>
          </cell>
          <cell r="G63">
            <v>7.3205523725739302E-8</v>
          </cell>
          <cell r="H63">
            <v>4.8132183191602803E-8</v>
          </cell>
        </row>
        <row r="64">
          <cell r="F64">
            <v>6.9466020569395298E-2</v>
          </cell>
          <cell r="G64">
            <v>0.61736961403317503</v>
          </cell>
          <cell r="H64">
            <v>0.75730146031753998</v>
          </cell>
        </row>
        <row r="65">
          <cell r="F65">
            <v>2.1680842007130999E-2</v>
          </cell>
          <cell r="G65">
            <v>5.5785060012725998E-2</v>
          </cell>
          <cell r="H65">
            <v>0.23336518579688501</v>
          </cell>
        </row>
        <row r="66">
          <cell r="F66">
            <v>9.5344031942665802E-2</v>
          </cell>
          <cell r="G66">
            <v>0.14963954521818201</v>
          </cell>
          <cell r="H66">
            <v>0.21530600044933401</v>
          </cell>
        </row>
        <row r="67">
          <cell r="F67">
            <v>0.12251428097219021</v>
          </cell>
          <cell r="G67">
            <v>0.244896768818367</v>
          </cell>
          <cell r="H67">
            <v>0.33606335260707798</v>
          </cell>
        </row>
        <row r="68">
          <cell r="F68">
            <v>9.5329563379857908E-3</v>
          </cell>
          <cell r="G68">
            <v>1.025241966409937E-2</v>
          </cell>
          <cell r="H68">
            <v>1.7159633840273539E-2</v>
          </cell>
        </row>
        <row r="69">
          <cell r="F69">
            <v>7.8193744547599406E-2</v>
          </cell>
          <cell r="G69">
            <v>0.38530933396547101</v>
          </cell>
          <cell r="H69">
            <v>0.37215950708086698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2.7759535955339883E-4</v>
          </cell>
        </row>
      </sheetData>
      <sheetData sheetId="67">
        <row r="5">
          <cell r="F5">
            <v>1.0654589186493173E-5</v>
          </cell>
          <cell r="G5">
            <v>1.4123403361144226E-5</v>
          </cell>
          <cell r="H5">
            <v>1.0507385953190449E-5</v>
          </cell>
        </row>
        <row r="12">
          <cell r="F12">
            <v>7.2414380571195554E-6</v>
          </cell>
          <cell r="G12">
            <v>5.1360133370822596E-6</v>
          </cell>
          <cell r="H12">
            <v>5.4479929737222853E-6</v>
          </cell>
        </row>
        <row r="19">
          <cell r="F19">
            <v>4.3847642034454584</v>
          </cell>
          <cell r="G19">
            <v>5.1155903947614618</v>
          </cell>
          <cell r="H19">
            <v>9.3766066478530075</v>
          </cell>
        </row>
        <row r="20">
          <cell r="F20">
            <v>7.7412462468163348</v>
          </cell>
          <cell r="G20">
            <v>8.4080903515626044</v>
          </cell>
          <cell r="H20">
            <v>8.0834308365172696</v>
          </cell>
        </row>
        <row r="21">
          <cell r="F21">
            <v>7.0009572139342075E-5</v>
          </cell>
          <cell r="G21">
            <v>7.2769648576698418E-5</v>
          </cell>
          <cell r="H21">
            <v>7.2968426702847071E-5</v>
          </cell>
        </row>
        <row r="28">
          <cell r="F28">
            <v>6.9420527672849373</v>
          </cell>
          <cell r="G28">
            <v>8.2127051270221116</v>
          </cell>
          <cell r="H28">
            <v>11.863910333079815</v>
          </cell>
        </row>
        <row r="29">
          <cell r="F29">
            <v>0</v>
          </cell>
          <cell r="G29">
            <v>0</v>
          </cell>
          <cell r="H29">
            <v>9.5957437350471502E-5</v>
          </cell>
        </row>
        <row r="30">
          <cell r="F30">
            <v>0</v>
          </cell>
          <cell r="G30">
            <v>0</v>
          </cell>
          <cell r="H30">
            <v>1.0442154576049597E-4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2.6855632975608228</v>
          </cell>
          <cell r="G38">
            <v>3.0850078083675374</v>
          </cell>
          <cell r="H38">
            <v>3.4768096135224393</v>
          </cell>
        </row>
        <row r="39">
          <cell r="F39">
            <v>2.4509808171391883</v>
          </cell>
          <cell r="G39">
            <v>2.8155340691098338</v>
          </cell>
          <cell r="H39">
            <v>3.1731122015736499</v>
          </cell>
        </row>
      </sheetData>
      <sheetData sheetId="68">
        <row r="3">
          <cell r="F3">
            <v>55.171249091465413</v>
          </cell>
          <cell r="G3">
            <v>55.883558286612285</v>
          </cell>
          <cell r="H3">
            <v>57.596238095715648</v>
          </cell>
        </row>
        <row r="6">
          <cell r="F6">
            <v>12.400589250285277</v>
          </cell>
          <cell r="G6">
            <v>14.686096099258174</v>
          </cell>
          <cell r="H6">
            <v>15.161486080732388</v>
          </cell>
        </row>
        <row r="11">
          <cell r="F11">
            <v>66.251073530086543</v>
          </cell>
          <cell r="G11">
            <v>66.146244907009773</v>
          </cell>
          <cell r="H11">
            <v>70.467698720873955</v>
          </cell>
        </row>
        <row r="18">
          <cell r="F18">
            <v>6.5807507434971743E-5</v>
          </cell>
          <cell r="G18">
            <v>2.3135601385757494E-4</v>
          </cell>
          <cell r="H18">
            <v>5.3008771684914772E-5</v>
          </cell>
        </row>
        <row r="19">
          <cell r="F19">
            <v>14.404058509532778</v>
          </cell>
          <cell r="G19">
            <v>15.234700160587382</v>
          </cell>
          <cell r="H19">
            <v>20.841879369653935</v>
          </cell>
        </row>
        <row r="21">
          <cell r="F21">
            <v>10.792446021617446</v>
          </cell>
          <cell r="G21">
            <v>10.733357193012132</v>
          </cell>
          <cell r="H21">
            <v>5.399966648525119</v>
          </cell>
        </row>
        <row r="22">
          <cell r="F22">
            <v>8.5476195260173263E-2</v>
          </cell>
          <cell r="G22">
            <v>5.8705944818997977E-2</v>
          </cell>
          <cell r="H22">
            <v>5.3014547872151964E-2</v>
          </cell>
        </row>
        <row r="23">
          <cell r="F23">
            <v>7.1905391674457713</v>
          </cell>
          <cell r="G23">
            <v>8.6467644882443278</v>
          </cell>
          <cell r="H23">
            <v>9.1208106980900148</v>
          </cell>
        </row>
        <row r="24">
          <cell r="F24">
            <v>4.2886364114195628</v>
          </cell>
          <cell r="G24">
            <v>4.3236705504913466</v>
          </cell>
          <cell r="H24">
            <v>6.3137249558477997</v>
          </cell>
        </row>
        <row r="33">
          <cell r="F33">
            <v>14.463945816846156</v>
          </cell>
          <cell r="G33">
            <v>14.41255862356183</v>
          </cell>
          <cell r="H33">
            <v>15.240725244244253</v>
          </cell>
        </row>
        <row r="34">
          <cell r="F34">
            <v>3.9188234046501127</v>
          </cell>
          <cell r="G34">
            <v>3.7977412015725105</v>
          </cell>
          <cell r="H34">
            <v>0</v>
          </cell>
        </row>
        <row r="35">
          <cell r="F35">
            <v>9.1987903398160761E-5</v>
          </cell>
          <cell r="G35">
            <v>3.3254598017747413E-4</v>
          </cell>
          <cell r="H35">
            <v>0</v>
          </cell>
        </row>
        <row r="36">
          <cell r="F36">
            <v>0.73057404369690393</v>
          </cell>
          <cell r="G36">
            <v>0.83290595892533892</v>
          </cell>
          <cell r="H36">
            <v>0.83290596867937516</v>
          </cell>
        </row>
        <row r="37">
          <cell r="F37">
            <v>9.6909546700238245</v>
          </cell>
          <cell r="G37">
            <v>5.129301506434957</v>
          </cell>
          <cell r="H37">
            <v>0.47481103527592844</v>
          </cell>
        </row>
        <row r="38">
          <cell r="F38">
            <v>2.2662349952449365</v>
          </cell>
          <cell r="G38">
            <v>1.8835436722155157</v>
          </cell>
          <cell r="H38">
            <v>1.0671172537021842</v>
          </cell>
        </row>
        <row r="39">
          <cell r="F39">
            <v>9.5437524765059969</v>
          </cell>
          <cell r="G39">
            <v>11.869995343310364</v>
          </cell>
          <cell r="H39">
            <v>12.063807096787061</v>
          </cell>
        </row>
        <row r="55">
          <cell r="F55">
            <v>10.634455695243757</v>
          </cell>
          <cell r="G55">
            <v>10.634455730253968</v>
          </cell>
          <cell r="H55">
            <v>10.754978235607375</v>
          </cell>
        </row>
        <row r="56">
          <cell r="F56">
            <v>6.1815468913020535</v>
          </cell>
          <cell r="G56">
            <v>6.1819919234017586</v>
          </cell>
          <cell r="H56">
            <v>8.8912635918448437</v>
          </cell>
        </row>
        <row r="57">
          <cell r="F57">
            <v>3.6585889199029187</v>
          </cell>
          <cell r="G57">
            <v>3.6583949374351663</v>
          </cell>
          <cell r="H57">
            <v>0.66326670514878716</v>
          </cell>
        </row>
        <row r="58">
          <cell r="F58">
            <v>6.4213305815878605E-5</v>
          </cell>
          <cell r="G58">
            <v>2.3456962076768569E-4</v>
          </cell>
          <cell r="H58">
            <v>0</v>
          </cell>
        </row>
        <row r="59">
          <cell r="F59">
            <v>9.9003431313770065</v>
          </cell>
          <cell r="G59">
            <v>5.8674309294994895</v>
          </cell>
          <cell r="H59">
            <v>1.2963154317380747</v>
          </cell>
        </row>
        <row r="60">
          <cell r="F60">
            <v>5.5771636071662843E-4</v>
          </cell>
          <cell r="G60">
            <v>1.1274067804972339E-4</v>
          </cell>
          <cell r="H60">
            <v>2.5662557237056735E-4</v>
          </cell>
        </row>
        <row r="61">
          <cell r="F61">
            <v>4.4255548750018504E-5</v>
          </cell>
          <cell r="G61">
            <v>1.561653093538631E-4</v>
          </cell>
          <cell r="H61">
            <v>3.6045964745742005E-5</v>
          </cell>
        </row>
        <row r="62">
          <cell r="F62">
            <v>6.3640838279661818</v>
          </cell>
          <cell r="G62">
            <v>7.1820709108296521</v>
          </cell>
          <cell r="H62">
            <v>10.822114033975414</v>
          </cell>
        </row>
        <row r="63">
          <cell r="F63">
            <v>7.1660376081406891</v>
          </cell>
          <cell r="G63">
            <v>7.2037971115951338</v>
          </cell>
          <cell r="H63">
            <v>8.1704066564199263</v>
          </cell>
        </row>
        <row r="64">
          <cell r="F64">
            <v>3.7113710052033206</v>
          </cell>
          <cell r="G64">
            <v>3.1869920766631346</v>
          </cell>
          <cell r="H64">
            <v>6.0715473051355939</v>
          </cell>
        </row>
        <row r="65">
          <cell r="F65">
            <v>3.1023605981048585</v>
          </cell>
          <cell r="G65">
            <v>3.1023607258309656</v>
          </cell>
          <cell r="H65">
            <v>3.1023609908582284</v>
          </cell>
        </row>
        <row r="66">
          <cell r="F66">
            <v>5.6984114994140107</v>
          </cell>
          <cell r="G66">
            <v>5.6672125979104058</v>
          </cell>
          <cell r="H66">
            <v>2.9375818567976633</v>
          </cell>
        </row>
        <row r="67">
          <cell r="F67">
            <v>8.5476195260173263E-2</v>
          </cell>
          <cell r="G67">
            <v>5.8705944818997977E-2</v>
          </cell>
          <cell r="H67">
            <v>5.3014547872151964E-2</v>
          </cell>
        </row>
        <row r="68">
          <cell r="F68">
            <v>6.7856080107957624</v>
          </cell>
          <cell r="G68">
            <v>8.4395666890936614</v>
          </cell>
          <cell r="H68">
            <v>8.685941109686679</v>
          </cell>
        </row>
        <row r="69">
          <cell r="F69">
            <v>5.5901890844460569</v>
          </cell>
          <cell r="G69">
            <v>6.8191881659816822</v>
          </cell>
          <cell r="H69">
            <v>7.3678563115757179</v>
          </cell>
        </row>
        <row r="70">
          <cell r="F70">
            <v>9.0164714017288965</v>
          </cell>
          <cell r="G70">
            <v>10.536215191487409</v>
          </cell>
          <cell r="H70">
            <v>10.607085558703773</v>
          </cell>
        </row>
        <row r="71">
          <cell r="F71">
            <v>77.89561005410097</v>
          </cell>
          <cell r="G71">
            <v>78.538886410409603</v>
          </cell>
          <cell r="H71">
            <v>79.424025006901346</v>
          </cell>
        </row>
      </sheetData>
      <sheetData sheetId="69">
        <row r="3">
          <cell r="F3">
            <v>56.183048199698234</v>
          </cell>
          <cell r="G3">
            <v>56.081384282196694</v>
          </cell>
          <cell r="H3">
            <v>55.605156098105226</v>
          </cell>
        </row>
        <row r="6">
          <cell r="F6">
            <v>6.8338176761056486</v>
          </cell>
          <cell r="G6">
            <v>6.9639363015155462</v>
          </cell>
          <cell r="H6">
            <v>8.4741365084692575</v>
          </cell>
        </row>
        <row r="11">
          <cell r="F11">
            <v>61.99423747871159</v>
          </cell>
          <cell r="G11">
            <v>63.139075057502517</v>
          </cell>
          <cell r="H11">
            <v>62.747233659224918</v>
          </cell>
        </row>
        <row r="12">
          <cell r="F12">
            <v>8.539352118910168</v>
          </cell>
          <cell r="G12">
            <v>3.5418073457458217</v>
          </cell>
          <cell r="H12">
            <v>0</v>
          </cell>
        </row>
        <row r="13">
          <cell r="F13">
            <v>8.5263807383128141E-5</v>
          </cell>
          <cell r="G13">
            <v>3.903356391488378E-5</v>
          </cell>
          <cell r="H13">
            <v>0.25075394995553096</v>
          </cell>
        </row>
        <row r="14">
          <cell r="F14">
            <v>13.31237808779605</v>
          </cell>
          <cell r="G14">
            <v>11.021294832132877</v>
          </cell>
          <cell r="H14">
            <v>10.803122838956872</v>
          </cell>
        </row>
        <row r="15">
          <cell r="F15">
            <v>3.7320963874844172E-5</v>
          </cell>
          <cell r="G15">
            <v>0.14378588011359059</v>
          </cell>
          <cell r="H15">
            <v>2.2134285879887737E-5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8.0617286216354813</v>
          </cell>
          <cell r="G17">
            <v>8.6193375315054581</v>
          </cell>
          <cell r="H17">
            <v>8.0229273503731307</v>
          </cell>
        </row>
        <row r="19">
          <cell r="F19">
            <v>0.87264123157689888</v>
          </cell>
          <cell r="G19">
            <v>1.0881617199570923</v>
          </cell>
          <cell r="H19">
            <v>1.3268272074581886</v>
          </cell>
        </row>
        <row r="20">
          <cell r="F20">
            <v>2.6684584164629973E-4</v>
          </cell>
          <cell r="G20">
            <v>2.6483450196745527E-3</v>
          </cell>
          <cell r="H20">
            <v>2.6227882442973173E-2</v>
          </cell>
        </row>
        <row r="21">
          <cell r="F21">
            <v>15.342617165276698</v>
          </cell>
          <cell r="G21">
            <v>20.362193821810227</v>
          </cell>
          <cell r="H21">
            <v>22.558827825785606</v>
          </cell>
        </row>
        <row r="28">
          <cell r="F28">
            <v>5.811189279013357</v>
          </cell>
          <cell r="G28">
            <v>7.0576907753058205</v>
          </cell>
          <cell r="H28">
            <v>7.1420775611196969</v>
          </cell>
        </row>
        <row r="47">
          <cell r="F47">
            <v>18.635436851846446</v>
          </cell>
          <cell r="G47">
            <v>24.383182577402962</v>
          </cell>
          <cell r="H47">
            <v>26.610607891930631</v>
          </cell>
        </row>
        <row r="48">
          <cell r="F48">
            <v>6.9763254446351644</v>
          </cell>
          <cell r="G48">
            <v>2.8935247030412841</v>
          </cell>
          <cell r="H48">
            <v>0.2061484623176168</v>
          </cell>
        </row>
        <row r="49">
          <cell r="F49">
            <v>9.9259170257417466</v>
          </cell>
          <cell r="G49">
            <v>7.7471782610566979</v>
          </cell>
          <cell r="H49">
            <v>7.6241805762979711</v>
          </cell>
        </row>
        <row r="50">
          <cell r="F50">
            <v>3.8422438774805503</v>
          </cell>
          <cell r="G50">
            <v>4.8178661636685511</v>
          </cell>
          <cell r="H50">
            <v>4.7868039141358709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6.6417358738253629</v>
          </cell>
          <cell r="G52">
            <v>7.101127559413599</v>
          </cell>
          <cell r="H52">
            <v>6.6097690578497419</v>
          </cell>
        </row>
        <row r="53">
          <cell r="F53">
            <v>6.1592913045068496</v>
          </cell>
          <cell r="G53">
            <v>5.2148560200635137</v>
          </cell>
          <cell r="H53">
            <v>3.4316118727897553</v>
          </cell>
        </row>
        <row r="54">
          <cell r="F54">
            <v>0.8775872491086647</v>
          </cell>
          <cell r="G54">
            <v>0.94827089390337782</v>
          </cell>
          <cell r="H54">
            <v>0.79544557420925688</v>
          </cell>
        </row>
        <row r="55">
          <cell r="F55">
            <v>0.87264123157689888</v>
          </cell>
          <cell r="G55">
            <v>1.0881617199570923</v>
          </cell>
          <cell r="H55">
            <v>1.3268272074581886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6.8338176761056486</v>
          </cell>
          <cell r="G58">
            <v>6.9639363015155462</v>
          </cell>
          <cell r="H58">
            <v>8.4741365084692575</v>
          </cell>
        </row>
        <row r="59">
          <cell r="F59">
            <v>61.008185383214879</v>
          </cell>
          <cell r="G59">
            <v>61.367440342934039</v>
          </cell>
          <cell r="H59">
            <v>60.024663603207465</v>
          </cell>
        </row>
      </sheetData>
      <sheetData sheetId="70">
        <row r="3">
          <cell r="F3">
            <v>51.643266654436339</v>
          </cell>
          <cell r="G3">
            <v>50.504899187240973</v>
          </cell>
          <cell r="H3">
            <v>47.323123750484413</v>
          </cell>
        </row>
        <row r="10">
          <cell r="F10">
            <v>15.094854574291009</v>
          </cell>
          <cell r="G10">
            <v>19.695574173961045</v>
          </cell>
          <cell r="H10">
            <v>28.361523996878553</v>
          </cell>
        </row>
        <row r="15">
          <cell r="F15">
            <v>78.764489886433012</v>
          </cell>
          <cell r="G15">
            <v>80.202745923126955</v>
          </cell>
          <cell r="H15">
            <v>75.811372079572209</v>
          </cell>
        </row>
        <row r="16">
          <cell r="F16">
            <v>14.704319018055486</v>
          </cell>
          <cell r="G16">
            <v>5.4552805083286007</v>
          </cell>
          <cell r="H16">
            <v>0</v>
          </cell>
        </row>
        <row r="17">
          <cell r="F17">
            <v>8.5280611913310939E-5</v>
          </cell>
          <cell r="G17">
            <v>3.9108372083820026E-5</v>
          </cell>
          <cell r="H17">
            <v>0.5352633084819387</v>
          </cell>
        </row>
        <row r="18">
          <cell r="F18">
            <v>23.267790299329519</v>
          </cell>
          <cell r="G18">
            <v>13.530865945337428</v>
          </cell>
          <cell r="H18">
            <v>8.1045060766723527</v>
          </cell>
        </row>
        <row r="19">
          <cell r="F19">
            <v>3.8059899255236467E-5</v>
          </cell>
          <cell r="G19">
            <v>0.18983152197018507</v>
          </cell>
          <cell r="H19">
            <v>2.2091837611246915E-5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11.452903071258163</v>
          </cell>
          <cell r="G21">
            <v>12.333860028347516</v>
          </cell>
          <cell r="H21">
            <v>12.024925132681906</v>
          </cell>
        </row>
        <row r="22">
          <cell r="F22">
            <v>15.099752798404326</v>
          </cell>
          <cell r="G22">
            <v>13.30006566014853</v>
          </cell>
          <cell r="H22">
            <v>8.6616019474042591</v>
          </cell>
        </row>
        <row r="23">
          <cell r="F23">
            <v>1.5470513094427971</v>
          </cell>
          <cell r="G23">
            <v>1.8830445206848281</v>
          </cell>
          <cell r="H23">
            <v>2.1894409994913087</v>
          </cell>
        </row>
        <row r="24">
          <cell r="F24">
            <v>3.8596129922190624E-4</v>
          </cell>
          <cell r="G24">
            <v>6.4525980936155376E-3</v>
          </cell>
          <cell r="H24">
            <v>2.3635798117063494E-2</v>
          </cell>
        </row>
        <row r="25">
          <cell r="F25">
            <v>57.030381395148211</v>
          </cell>
          <cell r="G25">
            <v>68.80558981284203</v>
          </cell>
          <cell r="H25">
            <v>74.365143655102273</v>
          </cell>
        </row>
        <row r="26">
          <cell r="F26">
            <v>201.86719707988192</v>
          </cell>
          <cell r="G26">
            <v>195.70777562725178</v>
          </cell>
          <cell r="H26">
            <v>181.71591108936093</v>
          </cell>
        </row>
        <row r="102">
          <cell r="F102">
            <v>2.9200823329352973E-2</v>
          </cell>
          <cell r="G102">
            <v>1.8736284182577109E-2</v>
          </cell>
          <cell r="H102">
            <v>1.4575339196122739E-2</v>
          </cell>
        </row>
        <row r="104">
          <cell r="F104">
            <v>61.422585135863265</v>
          </cell>
          <cell r="G104">
            <v>70.889496687517806</v>
          </cell>
          <cell r="H104">
            <v>71.610937673125704</v>
          </cell>
        </row>
        <row r="105">
          <cell r="F105">
            <v>10.659201999571374</v>
          </cell>
          <cell r="G105">
            <v>3.7302120432666013</v>
          </cell>
          <cell r="H105">
            <v>0.39606561330428325</v>
          </cell>
        </row>
        <row r="106">
          <cell r="F106">
            <v>13.581344539328088</v>
          </cell>
          <cell r="G106">
            <v>5.476201581098926</v>
          </cell>
          <cell r="H106">
            <v>1.9429629270361051</v>
          </cell>
        </row>
        <row r="107">
          <cell r="F107">
            <v>7.2671346210315892</v>
          </cell>
          <cell r="G107">
            <v>8.5534599999102472</v>
          </cell>
          <cell r="H107">
            <v>7.9731188759642855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7.6789843099712485</v>
          </cell>
          <cell r="G110">
            <v>8.0906849304412294</v>
          </cell>
          <cell r="H110">
            <v>7.5751533141749565</v>
          </cell>
        </row>
        <row r="111">
          <cell r="F111">
            <v>8.0986457490249144</v>
          </cell>
          <cell r="G111">
            <v>6.8318861410916618</v>
          </cell>
          <cell r="H111">
            <v>4.1455607044787177</v>
          </cell>
        </row>
        <row r="112">
          <cell r="F112">
            <v>0.65690515629003565</v>
          </cell>
          <cell r="G112">
            <v>0.69320015351168884</v>
          </cell>
          <cell r="H112">
            <v>0.58641709423120225</v>
          </cell>
        </row>
        <row r="113">
          <cell r="F113">
            <v>4.1641218540602501E-2</v>
          </cell>
          <cell r="G113">
            <v>4.3762952203705296E-2</v>
          </cell>
          <cell r="H113">
            <v>4.370327737849606E-2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124.53049812724147</v>
          </cell>
          <cell r="G116">
            <v>124.02321494718548</v>
          </cell>
          <cell r="H116">
            <v>122.65001881576845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26.255369172455204</v>
          </cell>
          <cell r="G224">
            <v>29.806601357050234</v>
          </cell>
          <cell r="H224">
            <v>32.702459842558099</v>
          </cell>
        </row>
        <row r="231">
          <cell r="F231">
            <v>2.0876730814320728</v>
          </cell>
          <cell r="G231">
            <v>1.9927061003802577</v>
          </cell>
          <cell r="H231">
            <v>1.7941473023446532</v>
          </cell>
        </row>
        <row r="233">
          <cell r="F233">
            <v>74.556148055310217</v>
          </cell>
          <cell r="G233">
            <v>87.732517809224049</v>
          </cell>
          <cell r="H233">
            <v>92.094158573513312</v>
          </cell>
        </row>
        <row r="234">
          <cell r="F234">
            <v>11.995803115117635</v>
          </cell>
          <cell r="G234">
            <v>4.3764081517162916</v>
          </cell>
          <cell r="H234">
            <v>0.44264349293443189</v>
          </cell>
        </row>
        <row r="235">
          <cell r="F235">
            <v>15.733395012127971</v>
          </cell>
          <cell r="G235">
            <v>6.671239555481919</v>
          </cell>
          <cell r="H235">
            <v>2.4347993225046132</v>
          </cell>
        </row>
        <row r="236">
          <cell r="F236">
            <v>10.284992681271836</v>
          </cell>
          <cell r="G236">
            <v>12.553458399879137</v>
          </cell>
          <cell r="H236">
            <v>12.482037819438563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9.298409930245521</v>
          </cell>
          <cell r="G239">
            <v>9.9743602942744225</v>
          </cell>
          <cell r="H239">
            <v>9.6596285282886765</v>
          </cell>
        </row>
        <row r="240">
          <cell r="F240">
            <v>9.3375997409548219</v>
          </cell>
          <cell r="G240">
            <v>8.0330648807385696</v>
          </cell>
          <cell r="H240">
            <v>5.0813271617175975</v>
          </cell>
        </row>
        <row r="241">
          <cell r="F241">
            <v>0.84993979950280008</v>
          </cell>
          <cell r="G241">
            <v>0.91744241789520653</v>
          </cell>
          <cell r="H241">
            <v>0.81277146121480448</v>
          </cell>
        </row>
        <row r="242">
          <cell r="F242">
            <v>1.5470513094427971</v>
          </cell>
          <cell r="G242">
            <v>1.8830445206848281</v>
          </cell>
          <cell r="H242">
            <v>2.1894409994913087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15.094854574291009</v>
          </cell>
          <cell r="G244">
            <v>19.695574173961045</v>
          </cell>
          <cell r="H244">
            <v>28.361523996878553</v>
          </cell>
        </row>
        <row r="245">
          <cell r="F245">
            <v>150.78586729969669</v>
          </cell>
          <cell r="G245">
            <v>153.82981630423572</v>
          </cell>
          <cell r="H245">
            <v>155.35247865832653</v>
          </cell>
        </row>
      </sheetData>
      <sheetData sheetId="71">
        <row r="21">
          <cell r="F21">
            <v>16.813071303607021</v>
          </cell>
          <cell r="G21">
            <v>7.7573316614772754</v>
          </cell>
          <cell r="H21">
            <v>0.1608521155529673</v>
          </cell>
        </row>
        <row r="22">
          <cell r="F22">
            <v>40.024272128027789</v>
          </cell>
          <cell r="G22">
            <v>21.421161664628343</v>
          </cell>
          <cell r="H22">
            <v>6.3902255585239612E-2</v>
          </cell>
        </row>
        <row r="23">
          <cell r="F23">
            <v>2.5501652406064061</v>
          </cell>
          <cell r="G23">
            <v>2.1205262508018428</v>
          </cell>
          <cell r="H23">
            <v>-3.8455269857351482E-8</v>
          </cell>
        </row>
        <row r="24">
          <cell r="F24">
            <v>9.3339596367054786E-2</v>
          </cell>
          <cell r="G24">
            <v>6.1266955120556237E-2</v>
          </cell>
          <cell r="H24">
            <v>3.9014074985532963E-3</v>
          </cell>
        </row>
        <row r="25">
          <cell r="F25">
            <v>1.7172720552589662</v>
          </cell>
          <cell r="G25">
            <v>0.44946640255163967</v>
          </cell>
          <cell r="H25">
            <v>0.91148943089160672</v>
          </cell>
        </row>
        <row r="26">
          <cell r="F26">
            <v>2.9712560276197872</v>
          </cell>
          <cell r="G26">
            <v>2.9710284678332579</v>
          </cell>
          <cell r="H26">
            <v>3.4093698105706074</v>
          </cell>
        </row>
        <row r="27">
          <cell r="F27">
            <v>3.3301051226575748E-5</v>
          </cell>
          <cell r="G27">
            <v>1.390061375443404E-2</v>
          </cell>
          <cell r="H27">
            <v>1.5230825279857075E-5</v>
          </cell>
        </row>
        <row r="28">
          <cell r="F28">
            <v>3.2636028292376399E-4</v>
          </cell>
          <cell r="G28">
            <v>1.07143499377029E-4</v>
          </cell>
          <cell r="H28">
            <v>1.6907752261683699</v>
          </cell>
        </row>
        <row r="32">
          <cell r="F32">
            <v>0.2094744406699329</v>
          </cell>
          <cell r="G32">
            <v>0.77895659286480801</v>
          </cell>
          <cell r="H32">
            <v>1.1359456645909609</v>
          </cell>
        </row>
      </sheetData>
      <sheetData sheetId="72">
        <row r="11">
          <cell r="F11">
            <v>70.224493798511375</v>
          </cell>
          <cell r="G11">
            <v>52.509673063878239</v>
          </cell>
          <cell r="H11">
            <v>0</v>
          </cell>
        </row>
        <row r="12">
          <cell r="F12">
            <v>17.556123451922137</v>
          </cell>
          <cell r="G12">
            <v>33.421801432965268</v>
          </cell>
          <cell r="H12">
            <v>81.945597798010624</v>
          </cell>
        </row>
        <row r="13">
          <cell r="F13">
            <v>1.20339965991897E-5</v>
          </cell>
          <cell r="G13">
            <v>0.34636749331981176</v>
          </cell>
          <cell r="H13">
            <v>0.34636759737593414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2.2535742488458874</v>
          </cell>
          <cell r="G53">
            <v>2.3901785941890399</v>
          </cell>
          <cell r="H53">
            <v>2.3405639563620113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4.0132665642105074</v>
          </cell>
          <cell r="G55">
            <v>3.7352333443533476</v>
          </cell>
          <cell r="H55">
            <v>3.1118432945560235</v>
          </cell>
        </row>
        <row r="56">
          <cell r="F56">
            <v>1.445460227444231</v>
          </cell>
          <cell r="G56">
            <v>0.92644876876648596</v>
          </cell>
          <cell r="H56">
            <v>0.61273164214042897</v>
          </cell>
        </row>
        <row r="57">
          <cell r="F57">
            <v>2.4837052124014098</v>
          </cell>
          <cell r="G57">
            <v>1.2042056345253032</v>
          </cell>
          <cell r="H57">
            <v>0.45989604322795297</v>
          </cell>
        </row>
        <row r="58">
          <cell r="F58">
            <v>4.4305512758790009</v>
          </cell>
          <cell r="G58">
            <v>2.3347643451891651</v>
          </cell>
          <cell r="H58">
            <v>1.7022616805533092E-2</v>
          </cell>
        </row>
        <row r="59">
          <cell r="F59">
            <v>0</v>
          </cell>
          <cell r="G59">
            <v>-1.3601054135181312</v>
          </cell>
          <cell r="H59">
            <v>-4.2931094646766086</v>
          </cell>
        </row>
        <row r="60">
          <cell r="F60">
            <v>0</v>
          </cell>
          <cell r="G60">
            <v>-0.46198177704326598</v>
          </cell>
          <cell r="H60">
            <v>-2.2489393732832035</v>
          </cell>
        </row>
        <row r="61">
          <cell r="F61">
            <v>0</v>
          </cell>
          <cell r="G61">
            <v>0</v>
          </cell>
          <cell r="H61">
            <v>-7.5964404507157299E-6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-3.4117277168314734E-7</v>
          </cell>
          <cell r="H63">
            <v>-1.1655496074330367E-6</v>
          </cell>
        </row>
        <row r="77">
          <cell r="B77">
            <v>0</v>
          </cell>
          <cell r="C77">
            <v>1.9047619651633099</v>
          </cell>
        </row>
        <row r="78">
          <cell r="B78">
            <v>0</v>
          </cell>
          <cell r="C78">
            <v>1.680682102273566E-2</v>
          </cell>
        </row>
        <row r="79">
          <cell r="B79">
            <v>0</v>
          </cell>
          <cell r="C79">
            <v>4.6204878787131163</v>
          </cell>
        </row>
      </sheetData>
      <sheetData sheetId="75">
        <row r="99">
          <cell r="J99">
            <v>16.163786597183861</v>
          </cell>
          <cell r="K99">
            <v>7.6989934358826364</v>
          </cell>
          <cell r="L99">
            <v>2.0428993152873085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433.97101205787163</v>
      </c>
      <c r="K2" s="3">
        <f t="shared" si="0"/>
        <v>493.85484346957304</v>
      </c>
      <c r="L2" s="3">
        <f t="shared" ref="L2" si="1">L3+L8+L11+L12+L16+L17+L18+L19</f>
        <v>601.61400012515537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50.562689125680762</v>
      </c>
      <c r="K3" s="1">
        <f t="shared" si="4"/>
        <v>50.562689200457569</v>
      </c>
      <c r="L3" s="1">
        <f t="shared" ref="L3" si="5">SUM(L4:L7)</f>
        <v>50.562689298687943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15.849139764607624</v>
      </c>
      <c r="K4" s="1" cm="1">
        <f t="array" ref="K4">SUMPRODUCT(("RNWWOD1"=[2]OUT_PrimaryEnergyCons!$A$1:$A$1000)*1,[2]OUT_PrimaryEnergyCons!I$1:I$1000)</f>
        <v>16.266396733204218</v>
      </c>
      <c r="L4" s="1" cm="1">
        <f t="array" ref="L4">SUMPRODUCT(("RNWWOD1"=[2]OUT_PrimaryEnergyCons!$A$1:$A$1000)*1,[2]OUT_PrimaryEnergyCons!J$1:J$1000)</f>
        <v>16.956994258042773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7.6690267933074656</v>
      </c>
      <c r="K5" s="1" cm="1">
        <f t="array" ref="K5">SUMPRODUCT(("RNWWOD2"=[2]OUT_PrimaryEnergyCons!$A$1:$A$1000)*1,[2]OUT_PrimaryEnergyCons!I$1:I$1000)</f>
        <v>7.6690268416047909</v>
      </c>
      <c r="L5" s="1" cm="1">
        <f t="array" ref="L5">SUMPRODUCT(("RNWWOD2"=[2]OUT_PrimaryEnergyCons!$A$1:$A$1000)*1,[2]OUT_PrimaryEnergyCons!J$1:J$1000)</f>
        <v>7.6690268773606221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4.8053861123725321</v>
      </c>
      <c r="K6" s="1" cm="1">
        <f t="array" ref="K6">SUMPRODUCT(("RNWWOD3"=[2]OUT_PrimaryEnergyCons!$A$1:$A$1000)*1,[2]OUT_PrimaryEnergyCons!I$1:I$1000)</f>
        <v>4.8053861713802277</v>
      </c>
      <c r="L6" s="1" cm="1">
        <f t="array" ref="L6">SUMPRODUCT(("RNWWOD3"=[2]OUT_PrimaryEnergyCons!$A$1:$A$1000)*1,[2]OUT_PrimaryEnergyCons!J$1:J$1000)</f>
        <v>4.8053861862364755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22.239136455393137</v>
      </c>
      <c r="K7" s="1" cm="1">
        <f t="array" ref="K7">SUMPRODUCT(("RNWWOD4"=[2]OUT_PrimaryEnergyCons!$A$1:$A$1000)*1+("RNWWOD5"=[2]OUT_PrimaryEnergyCons!$A$1:$A$1000)*1,[2]OUT_PrimaryEnergyCons!I$1:I$1000)</f>
        <v>21.821879454268338</v>
      </c>
      <c r="L7" s="1" cm="1">
        <f t="array" ref="L7">SUMPRODUCT(("RNWWOD4"=[2]OUT_PrimaryEnergyCons!$A$1:$A$1000)*1+("RNWWOD5"=[2]OUT_PrimaryEnergyCons!$A$1:$A$1000)*1,[2]OUT_PrimaryEnergyCons!J$1:J$1000)</f>
        <v>21.131281977048072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72.390915610384937</v>
      </c>
      <c r="K8" s="1">
        <f t="shared" si="9"/>
        <v>74.524094116983207</v>
      </c>
      <c r="L8" s="1">
        <f t="shared" ref="L8" si="10">SUM(L9:L10)</f>
        <v>74.973352628463459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34.937583663595944</v>
      </c>
      <c r="K9" s="1" cm="1">
        <f t="array" ref="K9">SUMPRODUCT(("RNNWWST1"=[2]OUT_PrimaryEnergyCons!$A$1:$A$1000)*1,[2]OUT_PrimaryEnergyCons!I$1:I$1000)</f>
        <v>35.403639203934581</v>
      </c>
      <c r="L9" s="1" cm="1">
        <f t="array" ref="L9">SUMPRODUCT(("RNNWWST1"=[2]OUT_PrimaryEnergyCons!$A$1:$A$1000)*1,[2]OUT_PrimaryEnergyCons!J$1:J$1000)</f>
        <v>35.85289425663737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37.453331946788992</v>
      </c>
      <c r="K10" s="1" cm="1">
        <f t="array" ref="K10">SUMPRODUCT(("RNWWST1"=[2]OUT_PrimaryEnergyCons!$A$1:$A$1000)*1,[2]OUT_PrimaryEnergyCons!I$1:I$1000)</f>
        <v>39.120454913048626</v>
      </c>
      <c r="L10" s="1" cm="1">
        <f t="array" ref="L10">SUMPRODUCT(("RNWWST1"=[2]OUT_PrimaryEnergyCons!$A$1:$A$1000)*1,[2]OUT_PrimaryEnergyCons!J$1:J$1000)</f>
        <v>39.120458371826089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12.540425621853979</v>
      </c>
      <c r="K11" s="1" cm="1">
        <f t="array" ref="K11">SUMPRODUCT(("mnr"=[2]OUT_PrimaryEnergyCons!$C$1:$C$1000)*1,[2]OUT_PrimaryEnergyCons!I$1:I$1000)</f>
        <v>14.630588529017761</v>
      </c>
      <c r="L11" s="1" cm="1">
        <f t="array" ref="L11">SUMPRODUCT(("mnr"=[2]OUT_PrimaryEnergyCons!$C$1:$C$1000)*1,[2]OUT_PrimaryEnergyCons!J$1:J$1000)</f>
        <v>26.817095012859568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152.12525067628445</v>
      </c>
      <c r="K12" s="1">
        <f t="shared" si="11"/>
        <v>152.63393649272885</v>
      </c>
      <c r="L12" s="1">
        <f t="shared" ref="L12" si="12">SUM(L13:L15)</f>
        <v>153.117196815792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71.581483778153768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72.666317209164433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74.83601113766457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64.404915136993736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63.320081944725537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61.150388121391096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16.138851761136941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16.64753733883887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17.13079755673634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66.05419969727896</v>
      </c>
      <c r="K16" s="1" cm="1">
        <f t="array" ref="K16">SUMPRODUCT(ISNUMBER(SEARCH("SOL",[2]OUT_PrimaryEnergyCons!$C$1:$C$1000))*1,[2]OUT_PrimaryEnergyCons!I$1:I$1000)</f>
        <v>100.80248901718262</v>
      </c>
      <c r="L16" s="1" cm="1">
        <f t="array" ref="L16">SUMPRODUCT(ISNUMBER(SEARCH("SOL",[2]OUT_PrimaryEnergyCons!$C$1:$C$1000))*1,[2]OUT_PrimaryEnergyCons!J$1:J$1000)</f>
        <v>123.67573899396893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3.6358963545440557</v>
      </c>
      <c r="K17" s="1" cm="1">
        <f t="array" ref="K17">SUMPRODUCT(ISNUMBER(SEARCH("wnd",[2]OUT_PrimaryEnergyCons!$C$1:$C$1000))*1,[2]OUT_PrimaryEnergyCons!I$1:I$1000)</f>
        <v>7.1993353733238115</v>
      </c>
      <c r="L17" s="1" cm="1">
        <f t="array" ref="L17">SUMPRODUCT(ISNUMBER(SEARCH("wnd",[2]OUT_PrimaryEnergyCons!$C$1:$C$1000))*1,[2]OUT_PrimaryEnergyCons!J$1:J$1000)</f>
        <v>19.549206031573323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76.661634971844478</v>
      </c>
      <c r="K18" s="1">
        <f>[2]Overview!G$9-K19</f>
        <v>93.491454185143596</v>
      </c>
      <c r="L18" s="1">
        <f>[2]Overview!H$9-L19</f>
        <v>103.23769643673569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1.0256554735579407E-2</v>
      </c>
      <c r="L19" s="1">
        <f>+[2]Overview!H$28</f>
        <v>49.681024907074494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389.35206309804425</v>
      </c>
      <c r="K20" s="3">
        <f t="shared" si="13"/>
        <v>264.66404326663229</v>
      </c>
      <c r="L20" s="3">
        <f t="shared" ref="L20" si="14">SUM(L21:L22,L41,L50:L51,L56)</f>
        <v>151.75709938848283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6.5807507434971743E-5</v>
      </c>
      <c r="K21" s="1" cm="1">
        <f t="array" ref="K21">SUMPRODUCT(("COA"=[2]OUT_PrimaryEnergyCons!$C$4:$C$10000)*1,[2]OUT_PrimaryEnergyCons!I$4:I$10000)</f>
        <v>2.3135601385757494E-4</v>
      </c>
      <c r="L21" s="1" cm="1">
        <f t="array" ref="L21">SUMPRODUCT(("COA"=[2]OUT_PrimaryEnergyCons!$C$4:$C$10000)*1,[2]OUT_PrimaryEnergyCons!J$4:J$10000)</f>
        <v>5.3008771684914772E-5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111.79581365100783</v>
      </c>
      <c r="K22" s="1">
        <f t="shared" si="15"/>
        <v>83.895092330128904</v>
      </c>
      <c r="L22" s="1">
        <f t="shared" ref="L22" si="16">L23+L29</f>
        <v>89.693299620467968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88.633692189760936</v>
      </c>
      <c r="K23" s="1">
        <f t="shared" si="20"/>
        <v>46.154557206514809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28.360307380869504</v>
      </c>
      <c r="K24" s="1" cm="1">
        <f t="array" ref="K24">SUMPRODUCT(("LFO"=[2]OUT_PrimaryEnergyCons!$C$4:$C$10000)*1,[2]OUT_PrimaryEnergyCons!I$4:I$10000)</f>
        <v>14.388416947680252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9.355030247254561E-5</v>
      </c>
      <c r="K25" s="1" cm="1">
        <f t="array" ref="K25">SUMPRODUCT(("HFO"=[2]OUT_PrimaryEnergyCons!$C$4:$C$10000)*1,[2]OUT_PrimaryEnergyCons!I$4:I$10000)</f>
        <v>3.381942177437848E-4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40.621246216683431</v>
      </c>
      <c r="K26" s="1" cm="1">
        <f t="array" ref="K26">SUMPRODUCT(("DSL"=[2]OUT_PrimaryEnergyCons!$C$4:$C$10000)*1,[2]OUT_PrimaryEnergyCons!I$4:I$10000)</f>
        <v>21.740631245018932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17.063843290495576</v>
      </c>
      <c r="K27" s="1" cm="1">
        <f t="array" ref="K27">SUMPRODUCT(("GSL"=[2]OUT_PrimaryEnergyCons!$C$4:$C$10000)*1,[2]OUT_PrimaryEnergyCons!I$4:I$10000)</f>
        <v>7.8730205934403683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2.5882017514099558</v>
      </c>
      <c r="K28" s="1" cm="1">
        <f t="array" ref="K28">SUMPRODUCT(("KER"=[2]OUT_PrimaryEnergyCons!$C$4:$C$10000)*1,[2]OUT_PrimaryEnergyCons!I$4:I$10000)</f>
        <v>2.1521502261575196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23.162121461246898</v>
      </c>
      <c r="K29" s="1">
        <f t="shared" si="25"/>
        <v>37.740535123614087</v>
      </c>
      <c r="L29" s="1">
        <f t="shared" ref="L29" si="26">SUM(L30:L32)</f>
        <v>89.693299620467968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3.862793208920948</v>
      </c>
      <c r="K30" s="1" cm="1">
        <f t="array" ref="K30">SUMPRODUCT(ISNUMBER(SEARCH("IMPBDS",[2]OUT_SyntheticFuels!$C$4:$C$1000))*1,("Var_Fout"=[2]OUT_SyntheticFuels!$B$4:$B$1000)*1,[2]OUT_SyntheticFuels!J$4:J$1000)-K32</f>
        <v>3.8624613522356555</v>
      </c>
      <c r="L30" s="1" cm="1">
        <f t="array" ref="L30">SUMPRODUCT(ISNUMBER(SEARCH("IMPBDS",[2]OUT_SyntheticFuels!$C$4:$C$1000))*1,("Var_Fout"=[2]OUT_SyntheticFuels!$B$4:$B$1000)*1,[2]OUT_SyntheticFuels!K$4:K$1000)-L32</f>
        <v>5.1318488011833381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1.7428784401208879</v>
      </c>
      <c r="K31" s="1" cm="1">
        <f t="array" ref="K31">SUMPRODUCT(ISNUMBER(SEARCH("IMPeth",[2]OUT_SyntheticFuels!$C$4:$C$1000))*1,("Var_Fout"=[2]OUT_SyntheticFuels!$B$4:$B$1000)*1,[2]OUT_SyntheticFuels!J$4:J$1000)</f>
        <v>0.45616519491378377</v>
      </c>
      <c r="L31" s="1" cm="1">
        <f t="array" ref="L31">SUMPRODUCT(ISNUMBER(SEARCH("IMPeth",[2]OUT_SyntheticFuels!$C$4:$C$1000))*1,("Var_Fout"=[2]OUT_SyntheticFuels!$B$4:$B$1000)*1,[2]OUT_SyntheticFuels!K$4:K$1000)</f>
        <v>0.92507779510564192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17.556449812205059</v>
      </c>
      <c r="K32" s="1">
        <f>SUM([2]Transport_Aviation_Intl!G$12,[2]Transport!G$28)</f>
        <v>33.421908576464645</v>
      </c>
      <c r="L32" s="1">
        <f>SUM([2]Transport_Aviation_Intl!H$12,[2]Transport!H$28)</f>
        <v>83.636373024178994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10.621924033218253</v>
      </c>
      <c r="K33" s="1">
        <f>SUM(K34:K36)</f>
        <v>21.875076359354498</v>
      </c>
      <c r="L33" s="1">
        <f>SUM(L34:L36)</f>
        <v>38.749850680386494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3.862793208920948</v>
      </c>
      <c r="K34" s="1">
        <f>IF(K30-MAX(F30:J30)&lt;0,K30,MAX(F30:J30))</f>
        <v>3.8624613522356555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1.7428784401208879</v>
      </c>
      <c r="K35" s="1">
        <f>IF(K31-MAX(F31:J31)&lt;0,K31,MAX(F31:J31))</f>
        <v>0.45616519491378377</v>
      </c>
      <c r="L35" s="1">
        <f>IF(L31-MAX(G31:K31)&lt;0,L31,MAX(G31:K31))</f>
        <v>0.92507779510564192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17.556449812205059</v>
      </c>
      <c r="L36" s="1">
        <f>IF(L32-MAX(H32:K32)&lt;0,L32,MAX(H32:K32))</f>
        <v>33.421908576464645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12.540197428028645</v>
      </c>
      <c r="K37" s="1">
        <f t="shared" si="29"/>
        <v>15.865458764259586</v>
      </c>
      <c r="L37" s="1">
        <f t="shared" ref="L37" si="30">SUM(L38:L40)</f>
        <v>50.943448940081474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0.72898449236712803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12.540197428028645</v>
      </c>
      <c r="K40" s="1">
        <f t="shared" si="31"/>
        <v>15.865458764259586</v>
      </c>
      <c r="L40" s="1">
        <f t="shared" ref="L40" si="34">L32-L36</f>
        <v>50.214464447714349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53.63701025355774</v>
      </c>
      <c r="K41" s="1">
        <f t="shared" si="36"/>
        <v>38.127329809639676</v>
      </c>
      <c r="L41" s="1">
        <f t="shared" ref="L41" si="37">L42+L45</f>
        <v>22.25883609451715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49.359664398902879</v>
      </c>
      <c r="K42" s="1">
        <f t="shared" si="38"/>
        <v>32.562695999053176</v>
      </c>
      <c r="L42" s="1">
        <f t="shared" ref="L42" si="39">L43+L44</f>
        <v>20.123158753384338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49.359575129968</v>
      </c>
      <c r="K43" s="1" cm="1">
        <f t="array" ref="K43">SUMPRODUCT(("NGA"=[2]OUT_PrimaryEnergyCons!$C$4:$C$10000)*1,[2]OUT_PrimaryEnergyCons!I$4:I$10000)</f>
        <v>32.562630386117753</v>
      </c>
      <c r="L43" s="1" cm="1">
        <f t="array" ref="L43">SUMPRODUCT(("NGA"=[2]OUT_PrimaryEnergyCons!$C$4:$C$10000)*1,[2]OUT_PrimaryEnergyCons!J$4:J$10000)</f>
        <v>20.123105120938757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8.9268934876852784E-5</v>
      </c>
      <c r="K44" s="1" cm="1">
        <f t="array" ref="K44">SUMPRODUCT(("LNGA"=[2]OUT_PrimaryEnergyCons!$C$4:$C$10000)*1,[2]OUT_PrimaryEnergyCons!I$4:I$10000)</f>
        <v>6.5612935424890048E-5</v>
      </c>
      <c r="L44" s="1" cm="1">
        <f t="array" ref="L44">SUMPRODUCT(("LNGA"=[2]OUT_PrimaryEnergyCons!$C$4:$C$10000)*1,[2]OUT_PrimaryEnergyCons!J$4:J$10000)</f>
        <v>5.363244558132717E-5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4.2773458546548593</v>
      </c>
      <c r="K45" s="1" cm="1">
        <f t="array" ref="K45">SUMPRODUCT(("BIO"=[2]OUT_PrimaryEnergyCons!$C$4:$C$10000)*1+("LBIO"=[2]OUT_PrimaryEnergyCons!$C$4:$C$10000)*1,[2]OUT_PrimaryEnergyCons!I$4:I$10000)</f>
        <v>5.5646338105865034</v>
      </c>
      <c r="L45" s="1" cm="1">
        <f t="array" ref="L45">SUMPRODUCT(("BIO"=[2]OUT_PrimaryEnergyCons!$C$4:$C$10000)*1+("LBIO"=[2]OUT_PrimaryEnergyCons!$C$4:$C$10000)*1,[2]OUT_PrimaryEnergyCons!J$4:J$10000)</f>
        <v>2.1356773411328107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4.2773458546548593</v>
      </c>
      <c r="L46" s="1">
        <f t="shared" si="41"/>
        <v>2.1356773411328107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4.2773458546548593</v>
      </c>
      <c r="L47" s="1">
        <f>IF(L45-MAX(H45:K45)&lt;0,L45,MAX(H45:K45))</f>
        <v>2.1356773411328107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0.46947547408248447</v>
      </c>
      <c r="K48" s="1">
        <f t="shared" si="42"/>
        <v>1.2872879559316441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0.46947547408248447</v>
      </c>
      <c r="K49" s="1">
        <f>K45-K47</f>
        <v>1.2872879559316441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167.60364255064215</v>
      </c>
      <c r="K50" s="1" cm="1">
        <f t="array" ref="K50">SUMPRODUCT(("urn"=[2]OUT_PrimaryEnergyCons!$C$4:$C$10000)*1,[2]OUT_PrimaryEnergyCons!I$4:I$10000)</f>
        <v>98.945499336504312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56.315530835329113</v>
      </c>
      <c r="K51" s="1">
        <f t="shared" si="46"/>
        <v>43.234249056300364</v>
      </c>
      <c r="L51" s="1">
        <f t="shared" ref="L51" si="47">SUM(L52:L55)</f>
        <v>39.343269207697439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4.6248316886270571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4.8693277115633657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7.3276626263786815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17.38381040532931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10.839266232730473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10.395995450112951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34.306867557634263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27.525638396506796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21.619596540548052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2.1183738481042864E-5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1.6715499732346621E-5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1.4590657758980318E-5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0.461641378045133</v>
      </c>
      <c r="L56" s="1" cm="1">
        <f t="array" ref="L56">SUMPRODUCT(("h2"=[2]OUT_PrimaryEnergyCons!$C$4:$C$10000)*1,[2]OUT_PrimaryEnergyCons!J$4:J$10000)</f>
        <v>0.46164145702857495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34.101458209193488</v>
      </c>
      <c r="K57" s="3">
        <f t="shared" si="51"/>
        <v>22.270795129019223</v>
      </c>
      <c r="L57" s="3">
        <f t="shared" si="51"/>
        <v>15.832245916698186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34.101458209193488</v>
      </c>
      <c r="K58" s="1">
        <f t="shared" si="52"/>
        <v>22.270795129019223</v>
      </c>
      <c r="L58" s="1">
        <f t="shared" ref="L58" si="53">SUM(L59:L62)</f>
        <v>15.832245916698186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1.8740428225194023E-5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1.8957910811790421E-5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9.8787211953265141E-6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6.0724775163814597E-5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3.5145307551291092E-4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1.6729250127183747E-4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8.4832970973699613E-5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2.9029227974974235E-4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7.5489804527209957E-5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34.101293911019127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22.270134425753149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15.831993255671192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287.01189425844495</v>
      </c>
      <c r="K63" s="3">
        <f t="shared" si="58"/>
        <v>304.99706670905772</v>
      </c>
      <c r="L63" s="3">
        <f t="shared" ref="L63" si="59">SUM(L64,L66,L74,L82,L130,L151,L159,L161,L169,L173,L167)</f>
        <v>323.11198895319455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55.37944071222897</v>
      </c>
      <c r="K64" s="1">
        <f t="shared" si="60"/>
        <v>32.820799976727905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55.37944071222897</v>
      </c>
      <c r="K65" s="1">
        <f>'[2]Electricity and CHPs'!G14</f>
        <v>32.820799976727905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148.89748033658051</v>
      </c>
      <c r="K66" s="1">
        <f t="shared" si="64"/>
        <v>149.30442903715786</v>
      </c>
      <c r="L66" s="1">
        <f t="shared" ref="L66" si="65">SUM(L67:L69)</f>
        <v>149.69103731790375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71.581483778153768</v>
      </c>
      <c r="K67" s="1">
        <f>'[2]Electricity and CHPs'!G15</f>
        <v>72.666317209164433</v>
      </c>
      <c r="L67" s="1">
        <f>'[2]Electricity and CHPs'!H15</f>
        <v>74.83601113766457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64.404915136993736</v>
      </c>
      <c r="K68" s="1">
        <f>'[2]Electricity and CHPs'!G16</f>
        <v>63.320081944725537</v>
      </c>
      <c r="L68" s="1">
        <f>'[2]Electricity and CHPs'!H16</f>
        <v>61.150388121391096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12.911081421433005</v>
      </c>
      <c r="K69" s="1">
        <f>'[2]Electricity and CHPs'!G17</f>
        <v>13.318029883267892</v>
      </c>
      <c r="L69" s="1">
        <f>'[2]Electricity and CHPs'!H17</f>
        <v>13.704638058848085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0.17152798698514449</v>
      </c>
      <c r="K70" s="1">
        <f t="shared" ref="K70:L70" si="71">SUM(K71:K73)</f>
        <v>0.17152808962311589</v>
      </c>
      <c r="L70" s="1">
        <f t="shared" si="71"/>
        <v>0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5.4312379410071555E-5</v>
      </c>
      <c r="K71" s="1">
        <f>'[2]Electricity and CHPs'!G18</f>
        <v>2.2288371496095871E-2</v>
      </c>
      <c r="L71" s="1">
        <f>'[2]Electricity and CHPs'!H18</f>
        <v>0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2.3784603274045696E-5</v>
      </c>
      <c r="K72" s="1">
        <f>'[2]Electricity and CHPs'!G28</f>
        <v>0.14923971812702003</v>
      </c>
      <c r="L72" s="1">
        <f>'[2]Electricity and CHPs'!H28</f>
        <v>0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0.17144989000246036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0.17152798698514449</v>
      </c>
      <c r="K74" s="1">
        <f t="shared" si="75"/>
        <v>0.17152808962311589</v>
      </c>
      <c r="L74" s="1">
        <f t="shared" ref="L74" si="76">SUM(L75:L77)</f>
        <v>0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5.4312379410071555E-5</v>
      </c>
      <c r="K75" s="1">
        <f t="shared" si="77"/>
        <v>2.2288371496095871E-2</v>
      </c>
      <c r="L75" s="1">
        <f t="shared" ref="L75" si="78">L71</f>
        <v>0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2.3784603274045696E-5</v>
      </c>
      <c r="K76" s="1">
        <f>'[2]Electricity and CHPs'!G28</f>
        <v>0.14923971812702003</v>
      </c>
      <c r="L76" s="1">
        <f>'[2]Electricity and CHPs'!H28</f>
        <v>0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0.17144989000246036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2.0245739017322752</v>
      </c>
      <c r="K82" s="1">
        <f t="shared" si="82"/>
        <v>2.1757094832722963</v>
      </c>
      <c r="L82" s="1">
        <f t="shared" ref="L82" si="83">SUM(L83:L97)</f>
        <v>2.161276858321644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0</v>
      </c>
      <c r="L83" s="1">
        <f>'[2]Electricity and CHPs'!H21</f>
        <v>0.25369790195893549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0</v>
      </c>
      <c r="L84" s="1">
        <f>'[2]Electricity and CHPs'!H22</f>
        <v>0.13167486934190475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0.24022389576522912</v>
      </c>
      <c r="K88" s="1">
        <f>'[2]Electricity and CHPs'!G39</f>
        <v>0.66913320016213196</v>
      </c>
      <c r="L88" s="1">
        <f>'[2]Electricity and CHPs'!H39</f>
        <v>0.42439772724489677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5.496964952316979E-4</v>
      </c>
      <c r="L89" s="1">
        <f>'[2]Electricity and CHPs'!H40</f>
        <v>0.24538318489505687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1.050914591330853E-4</v>
      </c>
      <c r="K90" s="1">
        <f>'[2]Electricity and CHPs'!G47</f>
        <v>2.8579296614538466E-4</v>
      </c>
      <c r="L90" s="1">
        <f>'[2]Electricity and CHPs'!H47</f>
        <v>1.8798155558978353E-4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6.1608530432147278E-3</v>
      </c>
      <c r="K91" s="1">
        <f>'[2]Electricity and CHPs'!G48</f>
        <v>2.3303278011964131E-3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0.34017554536392702</v>
      </c>
      <c r="K93" s="1">
        <f>'[2]Electricity and CHPs'!G51</f>
        <v>0.15741876646544958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1.1059352931647444</v>
      </c>
      <c r="K95" s="1">
        <f>'[2]Electricity and CHPs'!G54</f>
        <v>1.1059352769566622</v>
      </c>
      <c r="L95" s="1">
        <f>'[2]Electricity and CHPs'!H54</f>
        <v>1.1059351933252601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0.33197322293602716</v>
      </c>
      <c r="K96" s="1">
        <f>'[2]Electricity and CHPs'!G55</f>
        <v>0.24005642242547914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0.8767605439421946</v>
      </c>
      <c r="K98" s="1">
        <f t="shared" si="88"/>
        <v>0.89071959260723621</v>
      </c>
      <c r="L98" s="1">
        <f t="shared" ref="L98" si="89">L82-L114</f>
        <v>0.25625898624375676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0</v>
      </c>
      <c r="L99" s="1">
        <f t="shared" ref="L99" si="91">L83-L115</f>
        <v>6.1603146473315384E-2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0</v>
      </c>
      <c r="L100" s="1">
        <f t="shared" ref="L100" si="93">L84-L116</f>
        <v>3.1973406954847405E-2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0.22927278644151647</v>
      </c>
      <c r="K104" s="1">
        <f t="shared" si="100"/>
        <v>0.55713630776449963</v>
      </c>
      <c r="L104" s="1">
        <f t="shared" ref="L104" si="101">L88-L120</f>
        <v>0.10305262736717991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4.5769045037709647E-4</v>
      </c>
      <c r="L105" s="1">
        <f t="shared" ref="L105" si="103">L89-L121</f>
        <v>5.9584159602650594E-2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1.0030064490418093E-4</v>
      </c>
      <c r="K106" s="1">
        <f t="shared" si="104"/>
        <v>2.379580596280735E-4</v>
      </c>
      <c r="L106" s="1">
        <f t="shared" ref="L106" si="105">L90-L122</f>
        <v>4.5645845763255601E-5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5.8799976562489403E-3</v>
      </c>
      <c r="K107" s="1">
        <f t="shared" si="106"/>
        <v>1.9402866674751037E-3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0.32466793079183354</v>
      </c>
      <c r="K109" s="1">
        <f t="shared" si="110"/>
        <v>0.13107063033212502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0.31683952840769175</v>
      </c>
      <c r="K112" s="1">
        <f t="shared" si="116"/>
        <v>0.19987671933313139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1.1478133577900806</v>
      </c>
      <c r="K114" s="1">
        <f t="shared" si="120"/>
        <v>1.2849898906650601</v>
      </c>
      <c r="L114" s="1">
        <f t="shared" ref="L114" si="121">SUM(L115:L129)</f>
        <v>1.9050178720778872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0</v>
      </c>
      <c r="L115" s="1">
        <f>'[2]Electricity and CHPs_IN'!R$23/SUM('[2]Electricity and CHPs_IN'!R$22:R$23)*L83</f>
        <v>0.19209475548562011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0</v>
      </c>
      <c r="L116" s="1">
        <f>'[2]Electricity and CHPs_IN'!R$23/SUM('[2]Electricity and CHPs_IN'!R$22:R$23)*L84</f>
        <v>9.9701462387057349E-2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1.0951109323712661E-2</v>
      </c>
      <c r="K120" s="1">
        <f>'[2]Electricity and CHPs_IN'!Q$23/SUM('[2]Electricity and CHPs_IN'!Q$22:Q$23)*K88</f>
        <v>0.11199689239763234</v>
      </c>
      <c r="L120" s="1">
        <f>'[2]Electricity and CHPs_IN'!R$23/SUM('[2]Electricity and CHPs_IN'!R$22:R$23)*L88</f>
        <v>0.32134509987771687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9.2006044854601397E-5</v>
      </c>
      <c r="L121" s="1">
        <f>'[2]Electricity and CHPs_IN'!R$23/SUM('[2]Electricity and CHPs_IN'!R$22:R$23)*L89</f>
        <v>0.18579902529240627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4.7908142289043647E-6</v>
      </c>
      <c r="K122" s="1">
        <f>'[2]Electricity and CHPs_IN'!Q$23/SUM('[2]Electricity and CHPs_IN'!Q$22:Q$23)*K90</f>
        <v>4.7834906517311144E-5</v>
      </c>
      <c r="L122" s="1">
        <f>'[2]Electricity and CHPs_IN'!R$23/SUM('[2]Electricity and CHPs_IN'!R$22:R$23)*L90</f>
        <v>1.4233570982652793E-4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2.808553869657871E-4</v>
      </c>
      <c r="K123" s="1">
        <f>'[2]Electricity and CHPs_IN'!Q$23/SUM('[2]Electricity and CHPs_IN'!Q$22:Q$23)*K91</f>
        <v>3.9004113372130951E-4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1.5507614572093514E-2</v>
      </c>
      <c r="K125" s="1">
        <f>'[2]Electricity and CHPs_IN'!Q$23/SUM('[2]Electricity and CHPs_IN'!Q$22:Q$23)*K93</f>
        <v>2.6348136133324571E-2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1.1059352931647444</v>
      </c>
      <c r="K127" s="1">
        <f t="shared" si="123"/>
        <v>1.1059352769566622</v>
      </c>
      <c r="L127" s="1">
        <f t="shared" ref="L127" si="124">L95</f>
        <v>1.1059351933252601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1.5133694528335431E-2</v>
      </c>
      <c r="K128" s="1">
        <f>'[2]Electricity and CHPs_IN'!Q$23/SUM('[2]Electricity and CHPs_IN'!Q$22:Q$23)*K96</f>
        <v>4.0179703092347759E-2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8.9266863758059039</v>
      </c>
      <c r="K130" s="1">
        <f t="shared" si="125"/>
        <v>9.3610151412218947</v>
      </c>
      <c r="L130" s="1">
        <f t="shared" ref="L130" si="126">SUM(L131:L136)</f>
        <v>10.380944249374929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7.4918602299475729</v>
      </c>
      <c r="K131" s="1">
        <f>'[2]Electricity and CHPs'!G19</f>
        <v>5.4272217873153528</v>
      </c>
      <c r="L131" s="1">
        <f>'[2]Electricity and CHPs'!H19</f>
        <v>8.0378947800124838E-5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2.5042753143663807</v>
      </c>
      <c r="L132" s="1">
        <f>'[2]Electricity and CHPs'!H20</f>
        <v>8.5569598061770833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1.4346819221493932</v>
      </c>
      <c r="K133" s="1">
        <f>'[2]Electricity and CHPs'!G26</f>
        <v>1.0101975980013338</v>
      </c>
      <c r="L133" s="1">
        <f>'[2]Electricity and CHPs'!H26</f>
        <v>0.16167503910945455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0.41890006771544513</v>
      </c>
      <c r="L134" s="1">
        <f>'[2]Electricity and CHPs'!H27</f>
        <v>1.3704479336838284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1.4422370893735071E-4</v>
      </c>
      <c r="K135" s="1">
        <f>'[2]Electricity and CHPs'!G44</f>
        <v>3.3726004688461802E-4</v>
      </c>
      <c r="L135" s="1">
        <f>'[2]Electricity and CHPs'!H44</f>
        <v>9.8877536675336165E-6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8.311377649813588E-5</v>
      </c>
      <c r="L136" s="1">
        <f>'[2]Electricity and CHPs'!H45</f>
        <v>0.29177120370309595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4.4632710760484837</v>
      </c>
      <c r="K137" s="1">
        <f t="shared" si="128"/>
        <v>4.6802973836992559</v>
      </c>
      <c r="L137" s="1">
        <f t="shared" ref="L137" si="129">SUM(L138:L141)</f>
        <v>5.0445815789590824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3.7459301149737869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2.7136108936576764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4.0189473900062419E-5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1.2521376571831904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4.2784799030885416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0.71734096107469658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0.5050987990006669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8.0837519554727275E-2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0.20945003385772257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0.68522396684191422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4.4634152997574201</v>
      </c>
      <c r="K144" s="1">
        <f t="shared" si="130"/>
        <v>4.6807177575226389</v>
      </c>
      <c r="L144" s="1">
        <f t="shared" ref="L144" si="131">SUM(L145:L150)</f>
        <v>5.3363626704158458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3.745930114973786</v>
      </c>
      <c r="K145" s="1">
        <f t="shared" si="132"/>
        <v>2.7136108936576764</v>
      </c>
      <c r="L145" s="1">
        <f t="shared" ref="L145" si="133">L131-L138</f>
        <v>4.0189473900062419E-5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1.2521376571831904</v>
      </c>
      <c r="L146" s="1">
        <f t="shared" ref="L146" si="135">L132-L139</f>
        <v>4.2784799030885416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0.71734096107469658</v>
      </c>
      <c r="K147" s="1">
        <f t="shared" si="136"/>
        <v>0.5050987990006669</v>
      </c>
      <c r="L147" s="1">
        <f t="shared" ref="L147" si="137">L133-L140</f>
        <v>8.0837519554727275E-2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0.20945003385772257</v>
      </c>
      <c r="L148" s="1">
        <f t="shared" ref="L148" si="139">L134-L141</f>
        <v>0.68522396684191422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1.4422370893735071E-4</v>
      </c>
      <c r="K149" s="1">
        <f t="shared" si="140"/>
        <v>3.3726004688461802E-4</v>
      </c>
      <c r="L149" s="1">
        <f t="shared" ref="L149" si="141">L135-L142</f>
        <v>9.8877536675336165E-6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8.311377649813588E-5</v>
      </c>
      <c r="L150" s="1">
        <f t="shared" ref="L150" si="146">L136-L143</f>
        <v>0.29177120370309595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2.9882093946438126</v>
      </c>
      <c r="K151" s="1">
        <f t="shared" si="147"/>
        <v>4.5422436497508265</v>
      </c>
      <c r="L151" s="1">
        <f t="shared" ref="L151" si="148">SUM(L152:L158)</f>
        <v>5.8867234404055804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0.34804289957365725</v>
      </c>
      <c r="K152" s="1">
        <f>'[2]Electricity and CHPs'!G25</f>
        <v>0.79289983125200381</v>
      </c>
      <c r="L152" s="1">
        <f>'[2]Electricity and CHPs'!H25</f>
        <v>1.3100372246635208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6.8825116738288448E-5</v>
      </c>
      <c r="L153" s="1">
        <f>'[2]Electricity and CHPs'!H31</f>
        <v>5.1244167281201084E-4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2.6237465060469987</v>
      </c>
      <c r="K154" s="1">
        <f>'[2]Electricity and CHPs'!G42</f>
        <v>1.6937210486397145</v>
      </c>
      <c r="L154" s="1">
        <f>'[2]Electricity and CHPs'!H42</f>
        <v>1.3187938662862733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1.5540335096155902</v>
      </c>
      <c r="L155" s="1">
        <f>'[2]Electricity and CHPs'!H43</f>
        <v>2.8985134779708468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2.9507448249637677E-4</v>
      </c>
      <c r="K156" s="1">
        <f>'[2]Electricity and CHPs'!G50</f>
        <v>3.2123393657887211E-4</v>
      </c>
      <c r="L156" s="1">
        <f>'[2]Electricity and CHPs'!H50</f>
        <v>1.3169258124838391E-4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1.6026369736437562E-2</v>
      </c>
      <c r="K157" s="1">
        <f>'[2]Electricity and CHPs'!G53</f>
        <v>0.50105084026168933</v>
      </c>
      <c r="L157" s="1">
        <f>'[2]Electricity and CHPs'!H53</f>
        <v>0.35869800785856132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9.8544804222761313E-5</v>
      </c>
      <c r="K158" s="1">
        <f>'[2]Electricity and CHPs'!G56</f>
        <v>1.4836092851143752E-4</v>
      </c>
      <c r="L158" s="1">
        <f>'[2]Electricity and CHPs'!H56</f>
        <v>3.6729372319048869E-5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3.6358960170609032</v>
      </c>
      <c r="K159" s="1">
        <f t="shared" si="149"/>
        <v>7.1993351986073213</v>
      </c>
      <c r="L159" s="1">
        <f t="shared" si="149"/>
        <v>19.549205888358543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3.6358960170609032</v>
      </c>
      <c r="K160" s="1">
        <f>'[2]Electricity and CHPs'!G33</f>
        <v>7.1993351986073213</v>
      </c>
      <c r="L160" s="1">
        <f>'[2]Electricity and CHPs'!H33</f>
        <v>19.549205888358543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63.549026293873624</v>
      </c>
      <c r="K161" s="1">
        <f t="shared" si="150"/>
        <v>97.772572189747606</v>
      </c>
      <c r="L161" s="1">
        <f t="shared" ref="L161" si="151">SUM(L162:L166)</f>
        <v>120.10645160559304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2.1016508779888032</v>
      </c>
      <c r="K162" s="1">
        <f>'[2]Electricity and CHPs'!G34</f>
        <v>5.3853627133942963</v>
      </c>
      <c r="L162" s="1">
        <f>'[2]Electricity and CHPs'!H34</f>
        <v>17.945476116686955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29.110882834911639</v>
      </c>
      <c r="K163" s="1">
        <f>'[2]Electricity and CHPs'!G35</f>
        <v>40.847646924517768</v>
      </c>
      <c r="L163" s="1">
        <f>'[2]Electricity and CHPs'!H35</f>
        <v>45.121215044145885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11.801960173086758</v>
      </c>
      <c r="K164" s="1">
        <f>'[2]Electricity and CHPs'!G36</f>
        <v>12.452152540597544</v>
      </c>
      <c r="L164" s="1">
        <f>'[2]Electricity and CHPs'!H36</f>
        <v>13.862942423457055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1.7189898807940238</v>
      </c>
      <c r="K165" s="1">
        <f>'[2]Electricity and CHPs'!G37</f>
        <v>1.8075045063904824</v>
      </c>
      <c r="L165" s="1">
        <f>'[2]Electricity and CHPs'!H37</f>
        <v>1.9966098334755678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18.815542527092401</v>
      </c>
      <c r="K166" s="1">
        <f>'[2]Electricity and CHPs'!G38</f>
        <v>37.27990550484752</v>
      </c>
      <c r="L166" s="1">
        <f>'[2]Electricity and CHPs'!H38</f>
        <v>41.180208187827581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1.5364526501551816E-3</v>
      </c>
      <c r="L167" s="1">
        <f>'[2]Electricity and CHPs'!H32</f>
        <v>7.4521516567393533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1.5364526501551816E-3</v>
      </c>
      <c r="L168" s="1">
        <f t="shared" ref="L168" si="156">L167</f>
        <v>7.4521516567393533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1.7095526245912371E-3</v>
      </c>
      <c r="K169" s="1">
        <f t="shared" si="157"/>
        <v>6.9057351462196173E-2</v>
      </c>
      <c r="L169" s="1">
        <f t="shared" ref="L169" si="158">SUM(L170:L172)</f>
        <v>1.638513931140666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6.2320761173282176E-2</v>
      </c>
      <c r="L170" s="1">
        <f>'[2]Electricity and CHPs'!H30</f>
        <v>7.3476063900198743E-2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1.3396589181947942E-3</v>
      </c>
      <c r="K171" s="1">
        <f>'[2]Electricity and CHPs'!G46</f>
        <v>1.5760952277954184E-3</v>
      </c>
      <c r="L171" s="1">
        <f>'[2]Electricity and CHPs'!H46</f>
        <v>1.536189246381727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3.698937063964429E-4</v>
      </c>
      <c r="K172" s="1">
        <f>'[2]Electricity and CHPs'!G57</f>
        <v>5.1604950611185852E-3</v>
      </c>
      <c r="L172" s="1">
        <f>'[2]Electricity and CHPs'!H57</f>
        <v>2.8848620858740206E-2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1.4373436869091569</v>
      </c>
      <c r="K173" s="1">
        <f t="shared" si="160"/>
        <v>1.5788401388365259</v>
      </c>
      <c r="L173" s="1">
        <f t="shared" ref="L173" si="161">SUM(L174:L180)</f>
        <v>6.2456840053570364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2.5623450891005097E-3</v>
      </c>
      <c r="K174" s="1">
        <f>'[2]Electricity and CHPs'!G70</f>
        <v>1.8372194948439613E-2</v>
      </c>
      <c r="L174" s="1">
        <f>'[2]Electricity and CHPs'!H70</f>
        <v>9.4499484101999917E-2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6.1675588584949086E-2</v>
      </c>
      <c r="K175" s="1">
        <f>'[2]Electricity and CHPs'!G71</f>
        <v>0.18882068649603967</v>
      </c>
      <c r="L175" s="1">
        <f>'[2]Electricity and CHPs'!H71</f>
        <v>3.1706394394538244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4.2601514405524538E-2</v>
      </c>
      <c r="K176" s="1">
        <f>'[2]Electricity and CHPs'!G72</f>
        <v>6.3704360110269989E-2</v>
      </c>
      <c r="L176" s="1">
        <f>'[2]Electricity and CHPs'!H72</f>
        <v>0.79417992004981053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0.32084374617089023</v>
      </c>
      <c r="K177" s="1">
        <f>'[2]Electricity and CHPs'!G73</f>
        <v>0.2748579454142307</v>
      </c>
      <c r="L177" s="1">
        <f>'[2]Electricity and CHPs'!H73</f>
        <v>0.47207326046060871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0.56899782395006282</v>
      </c>
      <c r="K178" s="1">
        <f>'[2]Electricity and CHPs'!G74</f>
        <v>0.38078815396735044</v>
      </c>
      <c r="L178" s="1">
        <f>'[2]Electricity and CHPs'!H74</f>
        <v>0.71594532813976142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3.2949490584026075E-2</v>
      </c>
      <c r="K179" s="1">
        <f>'[2]Electricity and CHPs'!G75</f>
        <v>2.1350655095682819E-2</v>
      </c>
      <c r="L179" s="1">
        <f>'[2]Electricity and CHPs'!H75</f>
        <v>4.3166103885863699E-2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0.40771317812460367</v>
      </c>
      <c r="K180" s="1">
        <f>'[2]Electricity and CHPs'!G76</f>
        <v>0.63094614280451256</v>
      </c>
      <c r="L180" s="1">
        <f>'[2]Electricity and CHPs'!H76</f>
        <v>0.95518046926516842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38.560951928871987</v>
      </c>
      <c r="K181" s="3">
        <f t="shared" si="162"/>
        <v>39.912935462894708</v>
      </c>
      <c r="L181" s="3">
        <f t="shared" ref="L181" si="163">SUM(L182,L233)</f>
        <v>44.282801212287531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29.380568965402087</v>
      </c>
      <c r="K182" s="1">
        <f t="shared" si="164"/>
        <v>29.255200591160083</v>
      </c>
      <c r="L182" s="1">
        <f t="shared" ref="L182" si="165">L183+L210</f>
        <v>30.886562519784235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13.253272581489053</v>
      </c>
      <c r="K183" s="1">
        <f t="shared" si="166"/>
        <v>14.747733659830212</v>
      </c>
      <c r="L183" s="1">
        <f t="shared" ref="L183" si="167">SUM(L185,L189,L190,L198,L199,L207,L209)</f>
        <v>15.660948062539482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1.2232081683794918E-4</v>
      </c>
      <c r="K184" s="1">
        <f t="shared" si="168"/>
        <v>0.76751855036753103</v>
      </c>
      <c r="L184" s="1">
        <f t="shared" si="168"/>
        <v>0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1.2232081683794918E-4</v>
      </c>
      <c r="K185" s="1">
        <f>'[2]Electricity and CHPs'!G$94</f>
        <v>0.76751855036753103</v>
      </c>
      <c r="L185" s="1">
        <f>'[2]Electricity and CHPs'!H$94</f>
        <v>0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1.2232081683794918E-4</v>
      </c>
      <c r="K186" s="1">
        <f t="shared" si="169"/>
        <v>0.76751855036753103</v>
      </c>
      <c r="L186" s="1">
        <f t="shared" ref="L186" si="170">L185-L187</f>
        <v>0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12.342946451523865</v>
      </c>
      <c r="K197" s="1">
        <f t="shared" si="186"/>
        <v>11.83095173782406</v>
      </c>
      <c r="L197" s="1">
        <f t="shared" ref="L197" si="187">SUM(L198:L199)</f>
        <v>12.142232999001784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12.342946451523865</v>
      </c>
      <c r="K198" s="1">
        <f>'[2]Electricity and CHPs'!G$93-K199</f>
        <v>7.9005508203360968</v>
      </c>
      <c r="L198" s="1">
        <f>'[2]Electricity and CHPs'!H$93-L199</f>
        <v>6.4306563064775446E-5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3.9304009174879631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12.14216869243872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6.1714732257619316</v>
      </c>
      <c r="K200" s="1">
        <f t="shared" si="188"/>
        <v>5.9154758689120301</v>
      </c>
      <c r="L200" s="1">
        <f t="shared" ref="L200" si="189">SUM(L201:L202)</f>
        <v>6.0711164995008922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6.1714732257619316</v>
      </c>
      <c r="K201" s="1">
        <f t="shared" si="190"/>
        <v>3.9502754101680484</v>
      </c>
      <c r="L201" s="1">
        <f t="shared" ref="L201" si="191">L198*L140/L133</f>
        <v>3.2153281532387723E-5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1.9652004587439815</v>
      </c>
      <c r="L202" s="1">
        <f t="shared" ref="L202" si="193">L199*IFERROR(L141/L134,0)</f>
        <v>6.0710843462193598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6.1714732257619334</v>
      </c>
      <c r="K203" s="1">
        <f t="shared" si="194"/>
        <v>5.9154758689120301</v>
      </c>
      <c r="L203" s="1">
        <f t="shared" ref="L203" si="195">SUM(L204:L205)</f>
        <v>6.0711164995008922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6.1714732257619334</v>
      </c>
      <c r="K204" s="1">
        <f t="shared" si="196"/>
        <v>3.9502754101680484</v>
      </c>
      <c r="L204" s="1">
        <f t="shared" ref="L204" si="197">L198-L201</f>
        <v>3.2153281532387723E-5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1.9652004587439815</v>
      </c>
      <c r="L205" s="1">
        <f t="shared" ref="L205" si="198">L199-L202</f>
        <v>6.0710843462193598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0.91020380914835108</v>
      </c>
      <c r="K206" s="1">
        <f t="shared" si="199"/>
        <v>2.073588161642494</v>
      </c>
      <c r="L206" s="1">
        <f t="shared" si="199"/>
        <v>3.4259952686160187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0.91020380914835108</v>
      </c>
      <c r="K207" s="1">
        <f>'[2]Electricity and CHPs'!G$92</f>
        <v>2.073588161642494</v>
      </c>
      <c r="L207" s="1">
        <f>'[2]Electricity and CHPs'!H$92</f>
        <v>3.4259952686160187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7.5675209996128048E-2</v>
      </c>
      <c r="L208" s="1">
        <f t="shared" si="200"/>
        <v>9.2719794921679186E-2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7.5675209996128048E-2</v>
      </c>
      <c r="L209" s="1">
        <f>'[2]Electricity and CHPs'!H$96</f>
        <v>9.2719794921679186E-2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16.127296383913034</v>
      </c>
      <c r="K210" s="1">
        <f t="shared" si="201"/>
        <v>14.507466931329871</v>
      </c>
      <c r="L210" s="1">
        <f t="shared" ref="L210" si="202">SUM(L211,L217,L219,L225,L227,L229,L231)</f>
        <v>15.225614457244752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0.901773998732186</v>
      </c>
      <c r="K211" s="1">
        <f t="shared" si="203"/>
        <v>0.90177417317465713</v>
      </c>
      <c r="L211" s="1">
        <f t="shared" si="203"/>
        <v>0.90177413658459027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0.901773998732186</v>
      </c>
      <c r="K212" s="1">
        <f>'[2]Electricity and CHPs'!G$97+K216</f>
        <v>0.90177417317465713</v>
      </c>
      <c r="L212" s="1">
        <f>'[2]Electricity and CHPs'!H$97+L216</f>
        <v>0.90177413658459027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0.901773998732186</v>
      </c>
      <c r="K215" s="1">
        <f t="shared" si="207"/>
        <v>0.90177417317465713</v>
      </c>
      <c r="L215" s="1">
        <f t="shared" si="207"/>
        <v>0.90177413658459027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0.901773998732186</v>
      </c>
      <c r="K216" s="1">
        <f>'[2]Electricity and CHPs'!G$98</f>
        <v>0.90177417317465713</v>
      </c>
      <c r="L216" s="1">
        <f>'[2]Electricity and CHPs'!H$98</f>
        <v>0.90177413658459027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1.3003469320022576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1.3003469320022576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0.1492309546729278</v>
      </c>
      <c r="K219" s="1">
        <f t="shared" si="209"/>
        <v>1.5311485471714745E-5</v>
      </c>
      <c r="L219" s="1">
        <f t="shared" si="209"/>
        <v>0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0.1492309546729278</v>
      </c>
      <c r="K220" s="1">
        <f>'[2]Electricity and CHPs'!G$100</f>
        <v>1.5311485471714745E-5</v>
      </c>
      <c r="L220" s="1">
        <f>'[2]Electricity and CHPs'!H$100</f>
        <v>0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0.1492309546729278</v>
      </c>
      <c r="K221" s="1">
        <f t="shared" si="210"/>
        <v>1.5311485471714745E-5</v>
      </c>
      <c r="L221" s="1">
        <f t="shared" si="210"/>
        <v>0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0.1492309546729278</v>
      </c>
      <c r="K222" s="1">
        <f t="shared" si="211"/>
        <v>1.5311485471714745E-5</v>
      </c>
      <c r="L222" s="1">
        <f t="shared" ref="L222" si="212">L220-L224</f>
        <v>0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3.1489872148368567</v>
      </c>
      <c r="K225" s="1">
        <f t="shared" si="214"/>
        <v>2.4366271053988178</v>
      </c>
      <c r="L225" s="1">
        <f t="shared" si="214"/>
        <v>1.9862614591877743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3.1489872148368567</v>
      </c>
      <c r="K226" s="1">
        <f>'[2]Electricity and CHPs'!G$101</f>
        <v>2.4366271053988178</v>
      </c>
      <c r="L226" s="1">
        <f>'[2]Electricity and CHPs'!H$101</f>
        <v>1.9862614591877743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4.2706646548511956E-6</v>
      </c>
      <c r="K227" s="1">
        <f t="shared" si="215"/>
        <v>4.3291872545815717E-6</v>
      </c>
      <c r="L227" s="1">
        <f t="shared" si="215"/>
        <v>4.3470943197504692E-6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4.2706646548511956E-6</v>
      </c>
      <c r="K228" s="1">
        <f>'[2]Electricity and CHPs'!G$102</f>
        <v>4.3291872545815717E-6</v>
      </c>
      <c r="L228" s="1">
        <f>'[2]Electricity and CHPs'!H$102</f>
        <v>4.3470943197504692E-6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1.1506507696459907E-5</v>
      </c>
      <c r="L229" s="1">
        <f t="shared" si="216"/>
        <v>1.1782823622879591E-5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1.1506507696459907E-5</v>
      </c>
      <c r="L230" s="1">
        <f>'[2]Electricity and CHPs'!H$90</f>
        <v>1.1782823622879591E-5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10.626953013004151</v>
      </c>
      <c r="K231" s="1">
        <f t="shared" si="217"/>
        <v>11.169034505575974</v>
      </c>
      <c r="L231" s="1">
        <f t="shared" si="217"/>
        <v>12.337562731554446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10.626953013004151</v>
      </c>
      <c r="K232" s="1">
        <f>'[2]Electricity and CHPs'!G$123</f>
        <v>11.169034505575974</v>
      </c>
      <c r="L232" s="1">
        <f>'[2]Electricity and CHPs'!H$123</f>
        <v>12.337562731554446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9.1803829634698975</v>
      </c>
      <c r="K233" s="1">
        <f t="shared" si="218"/>
        <v>10.657734871734627</v>
      </c>
      <c r="L233" s="1">
        <f t="shared" ref="L233" si="219">SUM(L234,L240,L273,L282,L288)</f>
        <v>13.396238692503296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0.85004761472101154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0.85004761472101154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0.85004761472101154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0.85004761472101154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2.7345270703529709</v>
      </c>
      <c r="K240" s="1">
        <f t="shared" si="227"/>
        <v>2.4472579333725455</v>
      </c>
      <c r="L240" s="1">
        <f t="shared" ref="L240" si="228">SUM(L241:L250)</f>
        <v>1.7462642536273936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0.39096232270154208</v>
      </c>
      <c r="K241" s="1">
        <f>'[2]Electricity and CHPs'!G$103-K242</f>
        <v>0.75786568043632985</v>
      </c>
      <c r="L241" s="1">
        <f>'[2]Electricity and CHPs'!H$103-L242</f>
        <v>0.46907117221804467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6.2259070136004926E-4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0.27121299383137926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4.9894339542542798E-5</v>
      </c>
      <c r="K243" s="1">
        <f>'[2]Electricity and CHPs'!G$107</f>
        <v>1.2847573707453074E-4</v>
      </c>
      <c r="L243" s="1">
        <f>'[2]Electricity and CHPs'!H$107</f>
        <v>7.5852206641491575E-5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1.3958423937509077E-2</v>
      </c>
      <c r="K244" s="1">
        <f>'[2]Electricity and CHPs'!G$109</f>
        <v>5.2340729744990867E-3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0.69447859971564618</v>
      </c>
      <c r="K246" s="1">
        <f>'[2]Electricity and CHPs'!G$112</f>
        <v>0.31741816844672638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1.164906408241364</v>
      </c>
      <c r="K248" s="1">
        <f>'[2]Electricity and CHPs'!G$115</f>
        <v>1.0059043114383375</v>
      </c>
      <c r="L248" s="1">
        <f>'[2]Electricity and CHPs'!H$115</f>
        <v>1.0059042353713281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0.4701714214173669</v>
      </c>
      <c r="K249" s="1">
        <f>'[2]Electricity and CHPs'!G$116</f>
        <v>0.36008463363821847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1.4980662174016544</v>
      </c>
      <c r="K251" s="1">
        <f t="shared" si="229"/>
        <v>1.2001055020328357</v>
      </c>
      <c r="L251" s="1">
        <f t="shared" ref="L251" si="230">SUM(L252:L261)</f>
        <v>0.17977486725529643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0.37313948653564499</v>
      </c>
      <c r="K252" s="1">
        <f t="shared" si="231"/>
        <v>0.63101709327443167</v>
      </c>
      <c r="L252" s="1">
        <f t="shared" ref="L252" si="232">L241-L263</f>
        <v>0.11390027235319905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5.1838390999012077E-4</v>
      </c>
      <c r="L253" s="1">
        <f t="shared" ref="L253" si="233">L242-L264</f>
        <v>6.5856176402929761E-2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4.7619801594416183E-5</v>
      </c>
      <c r="K254" s="1">
        <f t="shared" si="231"/>
        <v>1.0697197175940922E-4</v>
      </c>
      <c r="L254" s="1">
        <f t="shared" ref="L254" si="234">L243-L265</f>
        <v>1.841849916762945E-5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1.3322099953005137E-2</v>
      </c>
      <c r="K255" s="1">
        <f t="shared" si="235"/>
        <v>4.3580143548037961E-3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0.66281933849086949</v>
      </c>
      <c r="K257" s="1">
        <f t="shared" si="239"/>
        <v>0.26428995952215384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0.44873767262054037</v>
      </c>
      <c r="K260" s="1">
        <f t="shared" si="245"/>
        <v>0.29981507899969689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1.2364608529513166</v>
      </c>
      <c r="K262" s="1">
        <f t="shared" si="249"/>
        <v>1.2471524313397102</v>
      </c>
      <c r="L262" s="1">
        <f t="shared" ref="L262" si="250">SUM(L263:L272)</f>
        <v>1.5664893863720972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1.7822836165897079E-2</v>
      </c>
      <c r="K263" s="1">
        <f t="shared" si="251"/>
        <v>0.12684858716189817</v>
      </c>
      <c r="L263" s="1">
        <f t="shared" ref="L263" si="252">L241*IFERROR(L120/L88,0)</f>
        <v>0.35517089986484562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1.042067913699285E-4</v>
      </c>
      <c r="L264" s="1">
        <f t="shared" ref="L264" si="253">L242*IFERROR(L121/L89,0)</f>
        <v>0.2053568174284495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2.2745379481266141E-6</v>
      </c>
      <c r="K265" s="1">
        <f t="shared" si="251"/>
        <v>2.1503765315121528E-5</v>
      </c>
      <c r="L265" s="1">
        <f t="shared" ref="L265" si="254">L243*IFERROR(L122/L90,0)</f>
        <v>5.7433707473862124E-5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6.3632398450393958E-4</v>
      </c>
      <c r="K266" s="1">
        <f t="shared" si="251"/>
        <v>8.7605861969529018E-4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3.1659261224776733E-2</v>
      </c>
      <c r="K268" s="1">
        <f t="shared" si="251"/>
        <v>5.3128208924572526E-2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1.164906408241364</v>
      </c>
      <c r="K270" s="1">
        <f t="shared" si="251"/>
        <v>1.0059043114383375</v>
      </c>
      <c r="L270" s="1">
        <f t="shared" ref="L270" si="259">L248*IFERROR(L127/L95,0)</f>
        <v>1.0059042353713281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2.1433748796826531E-2</v>
      </c>
      <c r="K271" s="1">
        <f t="shared" si="251"/>
        <v>6.0269554638521593E-2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8.5112680800794279E-4</v>
      </c>
      <c r="K273" s="1">
        <f t="shared" si="262"/>
        <v>2.1292097817696347E-3</v>
      </c>
      <c r="L273" s="1">
        <f t="shared" ref="L273" si="263">SUM(L274:L275)</f>
        <v>0.98979364206446441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8.5112680800794279E-4</v>
      </c>
      <c r="K274" s="1">
        <f>'[2]Electricity and CHPs'!G$106-K275</f>
        <v>1.7082352679533537E-3</v>
      </c>
      <c r="L274" s="1">
        <f>'[2]Electricity and CHPs'!H$106-L275</f>
        <v>3.356579828206474E-5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4.2097451381628104E-4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0.98976007626618234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8.5112680800794279E-4</v>
      </c>
      <c r="K279" s="1">
        <f t="shared" si="266"/>
        <v>2.1292097817696347E-3</v>
      </c>
      <c r="L279" s="1">
        <f t="shared" ref="L279" si="267">SUM(L280:L281)</f>
        <v>0.98979364206446441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8.5112680800794279E-4</v>
      </c>
      <c r="K280" s="1">
        <f t="shared" si="268"/>
        <v>1.7082352679533537E-3</v>
      </c>
      <c r="L280" s="1">
        <f t="shared" ref="L280" si="269">L274</f>
        <v>3.356579828206474E-5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4.2097451381628104E-4</v>
      </c>
      <c r="L281" s="1">
        <f t="shared" ref="L281" si="271">L275</f>
        <v>0.98976007626618234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5.5937989284458345</v>
      </c>
      <c r="K282" s="1">
        <f t="shared" si="272"/>
        <v>8.2041528708495974</v>
      </c>
      <c r="L282" s="1">
        <f t="shared" ref="L282" si="273">SUM(L283:L287)</f>
        <v>9.875780431396068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5.5502329935609662</v>
      </c>
      <c r="K283" s="1">
        <f>'[2]Electricity and CHPs'!G$105-K284</f>
        <v>3.5828714490455593</v>
      </c>
      <c r="L283" s="1">
        <f>'[2]Electricity and CHPs'!H$105-L284</f>
        <v>2.7897562882043205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3.2873785780329903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6.1314708187844955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7.8011544631764371E-4</v>
      </c>
      <c r="K285" s="1">
        <f>'[2]Electricity and CHPs'!G$110</f>
        <v>8.3135838541903721E-4</v>
      </c>
      <c r="L285" s="1">
        <f>'[2]Electricity and CHPs'!H$110</f>
        <v>3.273431868296994E-4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4.2631722451607311E-2</v>
      </c>
      <c r="K286" s="1">
        <f>'[2]Electricity and CHPs'!G$113</f>
        <v>1.3328445997108997</v>
      </c>
      <c r="L286" s="1">
        <f>'[2]Electricity and CHPs'!H$113</f>
        <v>0.95417204060898109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1.5409698694336728E-4</v>
      </c>
      <c r="K287" s="1">
        <f>'[2]Electricity and CHPs'!G$117</f>
        <v>2.2688567472912622E-4</v>
      </c>
      <c r="L287" s="1">
        <f>'[2]Electricity and CHPs'!H$117</f>
        <v>5.3940611441460311E-5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1.158223142072697E-3</v>
      </c>
      <c r="K288" s="1">
        <f t="shared" si="274"/>
        <v>4.1948577307148764E-3</v>
      </c>
      <c r="L288" s="1">
        <f t="shared" ref="L288" si="275">SUM(L289:L290)</f>
        <v>0.78440036541536839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9.0257828124841097E-4</v>
      </c>
      <c r="K289" s="1">
        <f>'[2]Electricity and CHPs'!G$108</f>
        <v>9.4565713667725179E-4</v>
      </c>
      <c r="L289" s="1">
        <f>'[2]Electricity and CHPs'!H$108</f>
        <v>0.76809462319086308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2.5564486082428601E-4</v>
      </c>
      <c r="K290" s="1">
        <f>'[2]Electricity and CHPs'!G$119</f>
        <v>3.2492005940376245E-3</v>
      </c>
      <c r="L290" s="1">
        <f>'[2]Electricity and CHPs'!H$119</f>
        <v>1.630574222450536E-2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419.06439401985074</v>
      </c>
      <c r="K291" s="3">
        <f t="shared" ref="K291" si="279">SUM(K292,K294,K302,K310,K358,K379,K387,K389,K397,K401,K395)</f>
        <v>392.95560221294522</v>
      </c>
      <c r="L291" s="3">
        <f>IFERROR(SUM(L292,L294,L302,L310,L358,L379,L387,L389,L397,L401,L395),0)</f>
        <v>353.26156260418389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167.60364255064201</v>
      </c>
      <c r="K292" s="1">
        <f t="shared" si="280"/>
        <v>98.945499336504312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167.60364255064201</v>
      </c>
      <c r="K293" s="1">
        <f>'[2]Electricity and CHPs_IN'!G$14</f>
        <v>98.945499336504312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152.12525067628445</v>
      </c>
      <c r="K294" s="1">
        <f t="shared" si="282"/>
        <v>152.63393649272885</v>
      </c>
      <c r="L294" s="1">
        <f t="shared" ref="L294" si="283">SUM(L295:L297)</f>
        <v>153.117196815792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71.581483778153768</v>
      </c>
      <c r="K295" s="1">
        <f>'[2]Electricity and CHPs_IN'!G$15</f>
        <v>72.666317209164433</v>
      </c>
      <c r="L295" s="1">
        <f>'[2]Electricity and CHPs_IN'!H$15</f>
        <v>74.83601113766457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64.404915136993736</v>
      </c>
      <c r="K296" s="1">
        <f>'[2]Electricity and CHPs_IN'!G$16</f>
        <v>63.320081944725537</v>
      </c>
      <c r="L296" s="1">
        <f>'[2]Electricity and CHPs_IN'!H$16</f>
        <v>61.150388121391096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16.138851761136941</v>
      </c>
      <c r="K297" s="1">
        <f>'[2]Electricity and CHPs_IN'!G$13</f>
        <v>16.64753733883887</v>
      </c>
      <c r="L297" s="1">
        <f>'[2]Electricity and CHPs_IN'!H$13</f>
        <v>17.13079755673634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0.10952519877986071</v>
      </c>
      <c r="K298" s="1">
        <f t="shared" si="284"/>
        <v>0.27831742772175161</v>
      </c>
      <c r="L298" s="1">
        <f t="shared" ref="L298" si="285">SUM(L299:L301)</f>
        <v>3.9288097544125262E-6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1.8154738409980478E-4</v>
      </c>
      <c r="K299" s="1">
        <f>'[2]Electricity and CHPs_IN'!G$18</f>
        <v>6.9330184229934755E-2</v>
      </c>
      <c r="L299" s="1">
        <f>'[2]Electricity and CHPs_IN'!H$18</f>
        <v>3.9288097544125262E-6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3.7677546209572775E-5</v>
      </c>
      <c r="K300" s="1">
        <f>IFERROR(K72/SUM(K72,K185),0)*'[2]Electricity and CHPs_IN'!G$28</f>
        <v>0.20898724349181688</v>
      </c>
      <c r="L300" s="1">
        <f>IFERROR(L72/SUM(L72,L185),0)*'[2]Electricity and CHPs_IN'!H$28</f>
        <v>0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0.10930597384955133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0.10952519877986071</v>
      </c>
      <c r="K302" s="1">
        <f t="shared" si="286"/>
        <v>0.27831742772175161</v>
      </c>
      <c r="L302" s="1">
        <f t="shared" ref="L302" si="287">L298</f>
        <v>3.9288097544125262E-6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1.8154738409980478E-4</v>
      </c>
      <c r="K303" s="1">
        <f t="shared" si="288"/>
        <v>6.9330184229934755E-2</v>
      </c>
      <c r="L303" s="1">
        <f t="shared" ref="L303" si="289">L299</f>
        <v>3.9288097544125262E-6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3.7677546209572775E-5</v>
      </c>
      <c r="K304" s="1">
        <f t="shared" si="290"/>
        <v>0.20898724349181688</v>
      </c>
      <c r="L304" s="1">
        <f t="shared" ref="L304" si="291">L300</f>
        <v>0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0.10930597384955133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2.4707859720224339</v>
      </c>
      <c r="K310" s="1">
        <f t="shared" si="294"/>
        <v>2.8629865873715699</v>
      </c>
      <c r="L310" s="1">
        <f>IFERROR(SUM(L311:L325),0)</f>
        <v>3.5049447261844637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0</v>
      </c>
      <c r="L311" s="1">
        <f>'[2]Electricity and CHPs_IN'!H$21</f>
        <v>0.40614961389265786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0</v>
      </c>
      <c r="L312" s="1">
        <f>'[2]Electricity and CHPs_IN'!H$22</f>
        <v>0.31341215997147559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0.25517685066621143</v>
      </c>
      <c r="K316" s="1">
        <f>K88/SUM(K88,K241)*'[2]Electricity and CHPs_IN'!G$39</f>
        <v>0.87644990004562018</v>
      </c>
      <c r="L316" s="1">
        <f>L88/SUM(L88,L241)*'[2]Electricity and CHPs_IN'!H$39</f>
        <v>0.92142195249437131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8.293167183036547E-4</v>
      </c>
      <c r="L317" s="1">
        <f>IFERROR(L89/SUM(L89,L242),0)*'[2]Electricity and CHPs_IN'!H$40</f>
        <v>0.36035782957356266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6.8318090245981355E-3</v>
      </c>
      <c r="K319" s="1">
        <f>K91/SUM(K91,K244)*'[2]Electricity and CHPs_IN'!G$48</f>
        <v>2.593600720204696E-3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0.37079764968071799</v>
      </c>
      <c r="K321" s="1">
        <f>IFERROR(K93/SUM(K93,K246),0)*'[2]Electricity and CHPs_IN'!G$51</f>
        <v>0.17178626506844577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1.4562430032428169</v>
      </c>
      <c r="K323" s="1">
        <f>IFERROR(K95/SUM(K95,K248),0)*'[2]Electricity and CHPs_IN'!G$54</f>
        <v>1.5445592716193808</v>
      </c>
      <c r="L323" s="1">
        <f>IFERROR(L95/SUM(L95,L248),0)*'[2]Electricity and CHPs_IN'!H$54</f>
        <v>1.5036031702523962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0.38173665940808965</v>
      </c>
      <c r="K324" s="1">
        <f>IFERROR(K96/SUM(K96,K249),0)*'[2]Electricity and CHPs_IN'!G$55</f>
        <v>0.26676823319961468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0.96829290306772076</v>
      </c>
      <c r="K326" s="1">
        <f t="shared" si="295"/>
        <v>1.097754119173961</v>
      </c>
      <c r="L326" s="1">
        <f>IFERROR(L310-L342,0)</f>
        <v>0.48596750726449489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0</v>
      </c>
      <c r="L327" s="1">
        <f t="shared" ref="L327" si="297">IFERROR(L99/L83,0)*L311</f>
        <v>9.8621604520638631E-2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0</v>
      </c>
      <c r="L328" s="1">
        <f t="shared" ref="L328" si="299">IFERROR(L100/L84,0)*L312</f>
        <v>7.6103014838357214E-2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0.24354407958145052</v>
      </c>
      <c r="K332" s="1">
        <f t="shared" si="306"/>
        <v>0.72975315099245608</v>
      </c>
      <c r="L332" s="1">
        <f t="shared" ref="L332" si="307">IFERROR(L104/L88,0)*L316</f>
        <v>0.22374048450911818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6.9050893647350957E-4</v>
      </c>
      <c r="L333" s="1">
        <f t="shared" ref="L333" si="309">IFERROR(L105/L89,0)*L317</f>
        <v>8.7502403396380629E-2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6.5203667042212374E-3</v>
      </c>
      <c r="K335" s="1">
        <f t="shared" si="312"/>
        <v>2.1594939971893018E-3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0.35389406235983917</v>
      </c>
      <c r="K337" s="1">
        <f t="shared" si="315"/>
        <v>0.14303335333188855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0.36433439442221</v>
      </c>
      <c r="K340" s="1">
        <f t="shared" si="321"/>
        <v>0.22211761191595331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1.5024930689547131</v>
      </c>
      <c r="K342" s="1">
        <f t="shared" si="325"/>
        <v>1.7652324681976088</v>
      </c>
      <c r="L342" s="1">
        <f>IFERROR(SUM(L343:L357),0)</f>
        <v>3.0189772189199688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0</v>
      </c>
      <c r="L343" s="1">
        <f t="shared" ref="L343" si="327">L311-L327</f>
        <v>0.30752800937201924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0</v>
      </c>
      <c r="L344" s="1">
        <f t="shared" ref="L344" si="329">L312-L328</f>
        <v>0.23730914513311838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1.1632771084760907E-2</v>
      </c>
      <c r="K348" s="1">
        <f t="shared" si="336"/>
        <v>0.1466967490531641</v>
      </c>
      <c r="L348" s="1">
        <f t="shared" ref="L348" si="337">L316-L332</f>
        <v>0.6976814679852531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1.3880778183014513E-4</v>
      </c>
      <c r="L349" s="1">
        <f t="shared" ref="L349" si="339">L317-L333</f>
        <v>0.27285542617718206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3.1144232037689807E-4</v>
      </c>
      <c r="K351" s="1">
        <f t="shared" si="342"/>
        <v>4.3410672301539416E-4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1.6903587320878821E-2</v>
      </c>
      <c r="K353" s="1">
        <f t="shared" si="345"/>
        <v>2.8752911736557224E-2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1.4562430032428169</v>
      </c>
      <c r="K355" s="1">
        <f t="shared" si="349"/>
        <v>1.5445592716193808</v>
      </c>
      <c r="L355" s="1">
        <f t="shared" ref="L355" si="350">L323-L339</f>
        <v>1.5036031702523962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1.7402264985879656E-2</v>
      </c>
      <c r="K356" s="1">
        <f t="shared" si="351"/>
        <v>4.4650621283661374E-2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25.190733938120591</v>
      </c>
      <c r="K358" s="1">
        <f t="shared" si="356"/>
        <v>27.179477983580938</v>
      </c>
      <c r="L358" s="1">
        <f t="shared" ref="L358" si="357">SUM(L359:L364)</f>
        <v>42.72274041609198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20.958776018032665</v>
      </c>
      <c r="K359" s="1">
        <f>'[2]Electricity and CHPs_IN'!G$19</f>
        <v>15.182868119434366</v>
      </c>
      <c r="L359" s="1">
        <f>'[2]Electricity and CHPs_IN'!H$19</f>
        <v>2.2486329320104564E-4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7.4819615076066608</v>
      </c>
      <c r="L360" s="1">
        <f>'[2]Electricity and CHPs_IN'!H$20</f>
        <v>25.064134782481414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4.2316207126059462</v>
      </c>
      <c r="K361" s="1">
        <f>IFERROR(K133/SUM(K133,K198),0)*'[2]Electricity and CHPs_IN'!G$26</f>
        <v>3.6771931545759107</v>
      </c>
      <c r="L361" s="1">
        <f>IFERROR(L133/SUM(L133,L198),0)*'[2]Electricity and CHPs_IN'!H$26</f>
        <v>13.893439711312473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0.83631221996512894</v>
      </c>
      <c r="L362" s="1">
        <f>IFERROR(L134/SUM(L134,L199),0)*'[2]Electricity and CHPs_IN'!H$27</f>
        <v>2.5739011601003474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3.3720748198006297E-4</v>
      </c>
      <c r="K363" s="1">
        <f>IFERROR(K135/SUM(K135,K274),0)*'[2]Electricity and CHPs_IN'!G$44</f>
        <v>8.9728670252427352E-4</v>
      </c>
      <c r="L363" s="1">
        <f>IFERROR(L135/SUM(L135,L274),0)*'[2]Electricity and CHPs_IN'!H$44</f>
        <v>3.6331368816614505E-5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2.4569529634556537E-4</v>
      </c>
      <c r="L364" s="1">
        <f>IFERROR(L136/SUM(L136,L275),0)*'[2]Electricity and CHPs_IN'!H$45</f>
        <v>1.1910035675357258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12.595198365319307</v>
      </c>
      <c r="K365" s="1">
        <f t="shared" si="358"/>
        <v>13.589167500791033</v>
      </c>
      <c r="L365" s="1">
        <f t="shared" ref="L365" si="359">SUM(L366:L369)</f>
        <v>20.765850258593719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10.479388009016334</v>
      </c>
      <c r="K366" s="1">
        <f t="shared" si="360"/>
        <v>7.5914340597171828</v>
      </c>
      <c r="L366" s="1">
        <f t="shared" ref="L366" si="361">L359*IFERROR(L138/L131,0)</f>
        <v>1.1243164660052282E-4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3.7409807538033304</v>
      </c>
      <c r="L367" s="1">
        <f t="shared" ref="L367" si="363">L360*IFERROR(L139/L132,0)</f>
        <v>12.532067391240707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2.1158103563029731</v>
      </c>
      <c r="K368" s="1">
        <f t="shared" si="364"/>
        <v>1.8385965772879553</v>
      </c>
      <c r="L368" s="1">
        <f t="shared" ref="L368" si="365">L361*IFERROR(L140/L133,0)</f>
        <v>6.9467198556562364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0.41815610998256447</v>
      </c>
      <c r="L369" s="1">
        <f t="shared" ref="L369" si="367">L362*IFERROR(L141/L134,0)</f>
        <v>1.2869505800501737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12.595535572801285</v>
      </c>
      <c r="K372" s="1">
        <f t="shared" si="372"/>
        <v>13.590310482789905</v>
      </c>
      <c r="L372" s="1">
        <f t="shared" ref="L372" si="373">SUM(L373:L378)</f>
        <v>21.956890157498265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10.479388009016333</v>
      </c>
      <c r="K373" s="1">
        <f t="shared" si="374"/>
        <v>7.5914340597171828</v>
      </c>
      <c r="L373" s="1">
        <f t="shared" ref="L373" si="375">L366*IFERROR(L145/L138,0)</f>
        <v>1.1243164660052282E-4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3.7409807538033304</v>
      </c>
      <c r="L374" s="1">
        <f t="shared" ref="L374" si="377">L367*IFERROR(L146/L139,0)</f>
        <v>12.532067391240707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2.1158103563029731</v>
      </c>
      <c r="K375" s="1">
        <f t="shared" si="378"/>
        <v>1.8385965772879553</v>
      </c>
      <c r="L375" s="1">
        <f t="shared" ref="L375" si="379">L368*IFERROR(L147/L140,0)</f>
        <v>6.9467198556562364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0.41815610998256447</v>
      </c>
      <c r="L376" s="1">
        <f t="shared" ref="L376" si="381">L369*IFERROR(L148/L141,0)</f>
        <v>1.2869505800501737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3.3720748198006297E-4</v>
      </c>
      <c r="K377" s="1">
        <f t="shared" si="382"/>
        <v>8.9728670252427352E-4</v>
      </c>
      <c r="L377" s="1">
        <f t="shared" ref="L377" si="383">L363</f>
        <v>3.6331368816614505E-5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2.4569529634556537E-4</v>
      </c>
      <c r="L378" s="1">
        <f t="shared" ref="L378" si="385">L364</f>
        <v>1.1910035675357258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2.7837801997183917</v>
      </c>
      <c r="K379" s="1">
        <f t="shared" si="386"/>
        <v>4.2471435405691311</v>
      </c>
      <c r="L379" s="1">
        <f t="shared" ref="L379" si="387">SUM(L380:L386)</f>
        <v>5.3469872843719273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0.33134221594038965</v>
      </c>
      <c r="K380" s="1">
        <f>IFERROR(K152/SUM(K152,K207),0)*'[2]Electricity and CHPs_IN'!G$25</f>
        <v>0.7171267583277886</v>
      </c>
      <c r="L380" s="1">
        <f>IFERROR(L152/SUM(L152,L207),0)*'[2]Electricity and CHPs_IN'!H$25</f>
        <v>1.1833184278227808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3.499499141345343E-4</v>
      </c>
      <c r="L381" s="1">
        <f>'[2]Electricity and CHPs_IN'!H$31</f>
        <v>1.9681385800039771E-3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2.4356443435668385</v>
      </c>
      <c r="K382" s="1">
        <f>IFERROR(K154/SUM(K154,K283),0)*'[2]Electricity and CHPs_IN'!G$42</f>
        <v>1.5420162027248245</v>
      </c>
      <c r="L382" s="1">
        <f>IFERROR(L154/SUM(L154,L283),0)*'[2]Electricity and CHPs_IN'!H$42</f>
        <v>1.1521623214835013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1.4870367375752145</v>
      </c>
      <c r="L383" s="1">
        <f>IFERROR(L155/SUM(L155,L284),0)*'[2]Electricity and CHPs_IN'!H$43</f>
        <v>2.6653564706096953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3.5315402689432325E-4</v>
      </c>
      <c r="K384" s="1">
        <f>IFERROR(K156/SUM(K285,K156),0)*'[2]Electricity and CHPs_IN'!G$50</f>
        <v>3.8714782611276973E-4</v>
      </c>
      <c r="L384" s="1">
        <f>IFERROR(L156/SUM(L285,L156),0)*'[2]Electricity and CHPs_IN'!H$50</f>
        <v>1.592624797076554E-4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1.6306154957415383E-2</v>
      </c>
      <c r="K385" s="1">
        <f>IFERROR(K157/SUM(K286,K157),0)*'[2]Electricity and CHPs_IN'!G$53</f>
        <v>0.50003460877124806</v>
      </c>
      <c r="L385" s="1">
        <f>IFERROR(L157/SUM(L286,L157),0)*'[2]Electricity and CHPs_IN'!H$53</f>
        <v>0.34397028452508194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1.3433122685342473E-4</v>
      </c>
      <c r="K386" s="1">
        <f>IFERROR(K158/SUM(K287,K158),0)*'[2]Electricity and CHPs_IN'!G$56</f>
        <v>1.9213542980777622E-4</v>
      </c>
      <c r="L386" s="1">
        <f>IFERROR(L158/SUM(L287,L158),0)*'[2]Electricity and CHPs_IN'!H$56</f>
        <v>5.2378871155609109E-5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3.6358960170609032</v>
      </c>
      <c r="K387" s="1">
        <f t="shared" si="388"/>
        <v>7.1993351986073213</v>
      </c>
      <c r="L387" s="1">
        <f t="shared" si="388"/>
        <v>19.549205888358543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3.6358960170609032</v>
      </c>
      <c r="K388" s="1">
        <f>'[2]Electricity and CHPs_IN'!G$33</f>
        <v>7.1993351986073213</v>
      </c>
      <c r="L388" s="1">
        <f>'[2]Electricity and CHPs_IN'!H$33</f>
        <v>19.549205888358543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63.549026293873624</v>
      </c>
      <c r="K389" s="1">
        <f t="shared" si="389"/>
        <v>97.772572189747606</v>
      </c>
      <c r="L389" s="1">
        <f t="shared" ref="L389" si="390">SUM(L390:L394)</f>
        <v>120.10645160559304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2.1016508779888032</v>
      </c>
      <c r="K390" s="1">
        <f>'[2]Electricity and CHPs_IN'!G34</f>
        <v>5.3853627133942963</v>
      </c>
      <c r="L390" s="1">
        <f>'[2]Electricity and CHPs_IN'!H34</f>
        <v>17.945476116686955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29.110882834911639</v>
      </c>
      <c r="K391" s="1">
        <f>'[2]Electricity and CHPs_IN'!G35</f>
        <v>40.847646924517768</v>
      </c>
      <c r="L391" s="1">
        <f>'[2]Electricity and CHPs_IN'!H35</f>
        <v>45.121215044145885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11.801960173086758</v>
      </c>
      <c r="K392" s="1">
        <f>'[2]Electricity and CHPs_IN'!G36</f>
        <v>12.452152540597544</v>
      </c>
      <c r="L392" s="1">
        <f>'[2]Electricity and CHPs_IN'!H36</f>
        <v>13.862942423457055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1.7189898807940238</v>
      </c>
      <c r="K393" s="1">
        <f>'[2]Electricity and CHPs_IN'!G37</f>
        <v>1.8075045063904824</v>
      </c>
      <c r="L393" s="1">
        <f>'[2]Electricity and CHPs_IN'!H37</f>
        <v>1.9966098334755678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18.815542527092401</v>
      </c>
      <c r="K394" s="1">
        <f>'[2]Electricity and CHPs_IN'!G38</f>
        <v>37.27990550484752</v>
      </c>
      <c r="L394" s="1">
        <f>'[2]Electricity and CHPs_IN'!H38</f>
        <v>41.180208187827581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1.0243017667701219E-2</v>
      </c>
      <c r="L396" s="1">
        <f>'[2]Electricity and CHPs_IN'!H$32</f>
        <v>49.681011044929058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1.9628520637656301E-3</v>
      </c>
      <c r="K397" s="1">
        <f t="shared" ref="K397:L397" si="396">SUM(K398:K400)</f>
        <v>7.4666787391469286E-2</v>
      </c>
      <c r="L397" s="1">
        <f t="shared" si="396"/>
        <v>1.816274188758624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6.7011571154067015E-2</v>
      </c>
      <c r="L398" s="1">
        <f>IFERROR(L170/SUM(L170,L209),0)*'[2]Electricity and CHPs_IN'!H$30</f>
        <v>7.734322515810399E-2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1.5318654847064311E-3</v>
      </c>
      <c r="K399" s="1">
        <f>IFERROR(K171/SUM(K171,K289),0)*'[2]Electricity and CHPs_IN'!G$46</f>
        <v>1.7910173043129759E-3</v>
      </c>
      <c r="L399" s="1">
        <f>IFERROR(L171/SUM(L171,L289),0)*'[2]Electricity and CHPs_IN'!H$46</f>
        <v>1.706876940424142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4.3098657905919904E-4</v>
      </c>
      <c r="K400" s="1">
        <f>IFERROR(K172/SUM(K172,K290),0)*'[2]Electricity and CHPs_IN'!G$57</f>
        <v>5.8641989330893065E-3</v>
      </c>
      <c r="L400" s="1">
        <f>IFERROR(L172/SUM(L172,L290),0)*'[2]Electricity and CHPs_IN'!H$57</f>
        <v>3.2054023176378017E-2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1.5937903212847182</v>
      </c>
      <c r="K401" s="1">
        <f t="shared" si="397"/>
        <v>1.7616666687221469</v>
      </c>
      <c r="L401" s="1">
        <f t="shared" ref="L401" si="398">SUM(L402:L408)</f>
        <v>7.0977577502235807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3.6605286088518449E-3</v>
      </c>
      <c r="K402" s="1">
        <f>'[2]Electricity and CHPs_IN'!G63</f>
        <v>2.6246022582936922E-2</v>
      </c>
      <c r="L402" s="1">
        <f>'[2]Electricity and CHPs_IN'!H63</f>
        <v>0.13499928541294962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7.1133564384503162E-2</v>
      </c>
      <c r="K403" s="1">
        <f>'[2]Electricity and CHPs_IN'!G64</f>
        <v>0.21777638273947486</v>
      </c>
      <c r="L403" s="1">
        <f>'[2]Electricity and CHPs_IN'!H64</f>
        <v>3.6568576094890228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4.7638344295382391E-2</v>
      </c>
      <c r="K404" s="1">
        <f>'[2]Electricity and CHPs_IN'!G65</f>
        <v>7.1236189389481772E-2</v>
      </c>
      <c r="L404" s="1">
        <f>'[2]Electricity and CHPs_IN'!H65</f>
        <v>0.88807654828423577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0.35480981816725582</v>
      </c>
      <c r="K405" s="1">
        <f>'[2]Electricity and CHPs_IN'!G66</f>
        <v>0.30395573728828418</v>
      </c>
      <c r="L405" s="1">
        <f>'[2]Electricity and CHPs_IN'!H66</f>
        <v>0.52204920715793457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0.62923469100091456</v>
      </c>
      <c r="K406" s="1">
        <f>'[2]Electricity and CHPs_IN'!G67</f>
        <v>0.42110023677788</v>
      </c>
      <c r="L406" s="1">
        <f>'[2]Electricity and CHPs_IN'!H67</f>
        <v>0.79173874872501249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3.643770998300612E-2</v>
      </c>
      <c r="K407" s="1">
        <f>'[2]Electricity and CHPs_IN'!G68</f>
        <v>2.3610960579576547E-2</v>
      </c>
      <c r="L407" s="1">
        <f>'[2]Electricity and CHPs_IN'!H68</f>
        <v>4.7735888909924112E-2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0.45087566484480424</v>
      </c>
      <c r="K408" s="1">
        <f>'[2]Electricity and CHPs_IN'!G69</f>
        <v>0.69774113936451276</v>
      </c>
      <c r="L408" s="1">
        <f>'[2]Electricity and CHPs_IN'!H69</f>
        <v>1.0563004622445016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57.510490215169213</v>
      </c>
      <c r="K409" s="3">
        <f t="shared" si="400"/>
        <v>60.109546809137854</v>
      </c>
      <c r="L409" s="3">
        <f>IFERROR(L410+L463,0)</f>
        <v>53.198610021510589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48.506071909786925</v>
      </c>
      <c r="K410" s="1">
        <f t="shared" si="401"/>
        <v>49.208860786066424</v>
      </c>
      <c r="L410" s="1">
        <f t="shared" ref="L410" si="402">L411+L440</f>
        <v>35.320452907874127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37.272469395321224</v>
      </c>
      <c r="K411" s="1">
        <f t="shared" si="403"/>
        <v>39.63701362708084</v>
      </c>
      <c r="L411" s="1">
        <f t="shared" ref="L411" si="404">SUM(L412,L418,L427,L436,L438)</f>
        <v>26.002493489595956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1.9377023764923122E-4</v>
      </c>
      <c r="K412" s="1">
        <f t="shared" si="405"/>
        <v>1.0747915379579145</v>
      </c>
      <c r="L412" s="1">
        <f t="shared" si="405"/>
        <v>1.6509633918092339E-6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1.9377023764923122E-4</v>
      </c>
      <c r="K413" s="1">
        <f>'[2]Electricity and CHPs_IN'!G$28-K300</f>
        <v>1.0747915379579145</v>
      </c>
      <c r="L413" s="1">
        <f>'[2]Electricity and CHPs_IN'!H$28-L300</f>
        <v>1.6509633918092339E-6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1.9377023764923122E-4</v>
      </c>
      <c r="K414" s="1">
        <f t="shared" si="406"/>
        <v>1.0747915379579145</v>
      </c>
      <c r="L414" s="1">
        <f t="shared" si="406"/>
        <v>1.6509633918092339E-6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1.9377023764923122E-4</v>
      </c>
      <c r="K415" s="1">
        <f t="shared" si="407"/>
        <v>1.0747915379579145</v>
      </c>
      <c r="L415" s="1">
        <f t="shared" ref="L415" si="408">L413-L417</f>
        <v>1.6509633918092339E-6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36.40574754061457</v>
      </c>
      <c r="K427" s="1">
        <f t="shared" si="426"/>
        <v>36.605424141965301</v>
      </c>
      <c r="L427" s="1">
        <f t="shared" ref="L427" si="427">SUM(L428:L429)</f>
        <v>22.810290421311759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36.40574754061457</v>
      </c>
      <c r="K428" s="1">
        <f>'[2]Electricity and CHPs_IN'!G$26-K361</f>
        <v>28.75858292615009</v>
      </c>
      <c r="L428" s="1">
        <f>'[2]Electricity and CHPs_IN'!H$26-L361</f>
        <v>5.5261428226849318E-3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7.8468412158152114</v>
      </c>
      <c r="L429" s="1">
        <f>'[2]Electricity and CHPs_IN'!H$27-L362</f>
        <v>22.804764278489074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18.202873770307285</v>
      </c>
      <c r="K430" s="1">
        <f t="shared" si="428"/>
        <v>18.302712070982651</v>
      </c>
      <c r="L430" s="1">
        <f t="shared" ref="L430" si="429">SUM(L431:L432)</f>
        <v>11.405145210655879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18.202873770307285</v>
      </c>
      <c r="K431" s="1">
        <f t="shared" si="430"/>
        <v>14.379291463075045</v>
      </c>
      <c r="L431" s="1">
        <f t="shared" ref="L431" si="431">IFERROR(L368/L361,0)*L428</f>
        <v>2.7630714113424659E-3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3.9234206079076057</v>
      </c>
      <c r="L432" s="1">
        <f t="shared" ref="L432" si="433">IFERROR(L369/L362,0)*L429</f>
        <v>11.402382139244537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18.202873770307285</v>
      </c>
      <c r="K433" s="1">
        <f t="shared" si="434"/>
        <v>18.302712070982651</v>
      </c>
      <c r="L433" s="1">
        <f t="shared" ref="L433" si="435">SUM(L434:L435)</f>
        <v>11.405145210655879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18.202873770307285</v>
      </c>
      <c r="K434" s="1">
        <f t="shared" si="436"/>
        <v>14.379291463075045</v>
      </c>
      <c r="L434" s="1">
        <f t="shared" ref="L434" si="437">L428-L431</f>
        <v>2.7630714113424659E-3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3.9234206079076057</v>
      </c>
      <c r="L435" s="1">
        <f t="shared" ref="L435" si="439">L429-L432</f>
        <v>11.402382139244537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0.86652808446900131</v>
      </c>
      <c r="K436" s="1">
        <f t="shared" si="440"/>
        <v>1.8754267536134028</v>
      </c>
      <c r="L436" s="1">
        <f t="shared" si="440"/>
        <v>3.0946016331927231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0.86652808446900131</v>
      </c>
      <c r="K437" s="1">
        <f>'[2]Electricity and CHPs_IN'!G$25-K380</f>
        <v>1.8754267536134028</v>
      </c>
      <c r="L437" s="1">
        <f>'[2]Electricity and CHPs_IN'!H$25-L380</f>
        <v>3.0946016331927231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8.137119354422391E-2</v>
      </c>
      <c r="L438" s="1">
        <f t="shared" si="441"/>
        <v>9.7599784128083428E-2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8.137119354422391E-2</v>
      </c>
      <c r="L439" s="1">
        <f>'[2]Electricity and CHPs_IN'!H$30-L398</f>
        <v>9.7599784128083428E-2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11.233602514465705</v>
      </c>
      <c r="K440" s="1">
        <f t="shared" si="442"/>
        <v>9.571847158985582</v>
      </c>
      <c r="L440" s="1">
        <f t="shared" ref="L440" si="443">SUM(L441,L447,L449,L455,L457,L459,L461)</f>
        <v>9.3179594182781678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2.3678992191816275</v>
      </c>
      <c r="K441" s="1">
        <f t="shared" si="444"/>
        <v>2.3678996772367427</v>
      </c>
      <c r="L441" s="1">
        <f t="shared" si="444"/>
        <v>2.3678995811576904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2.3678992191816275</v>
      </c>
      <c r="K442" s="1">
        <f t="shared" si="445"/>
        <v>2.3678996772367427</v>
      </c>
      <c r="L442" s="1">
        <f t="shared" ref="L442" si="446">SUM(L444:L446)</f>
        <v>2.3678995811576904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1.1839496095908137</v>
      </c>
      <c r="K445" s="1">
        <f t="shared" si="448"/>
        <v>1.1839498386183713</v>
      </c>
      <c r="L445" s="1">
        <f t="shared" si="448"/>
        <v>1.1839497905788452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1.1839496095908137</v>
      </c>
      <c r="K446" s="1">
        <f>'[2]Electricity and CHPs_IN'!G$91</f>
        <v>1.1839498386183713</v>
      </c>
      <c r="L446" s="1">
        <f>'[2]Electricity and CHPs_IN'!H$91</f>
        <v>1.1839497905788452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0.6501734660011288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0.6501734660011288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0.17465045289960254</v>
      </c>
      <c r="K449" s="1">
        <f t="shared" si="450"/>
        <v>1.7919592339683582E-5</v>
      </c>
      <c r="L449" s="1">
        <f t="shared" si="450"/>
        <v>0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0.17465045289960254</v>
      </c>
      <c r="K450" s="1">
        <f>'[2]Electricity and CHPs_IN'!G$93</f>
        <v>1.7919592339683582E-5</v>
      </c>
      <c r="L450" s="1">
        <f>'[2]Electricity and CHPs_IN'!H$93</f>
        <v>0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0.17465045289960254</v>
      </c>
      <c r="K451" s="1">
        <f t="shared" si="451"/>
        <v>1.7919592339683582E-5</v>
      </c>
      <c r="L451" s="1">
        <f t="shared" si="451"/>
        <v>0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0.17465045289960254</v>
      </c>
      <c r="K452" s="1">
        <f t="shared" si="452"/>
        <v>1.7919592339683582E-5</v>
      </c>
      <c r="L452" s="1">
        <f t="shared" ref="L452" si="453">L450</f>
        <v>0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4.498553164052657</v>
      </c>
      <c r="K455" s="1">
        <f t="shared" si="455"/>
        <v>3.4808958648554551</v>
      </c>
      <c r="L455" s="1">
        <f t="shared" si="455"/>
        <v>2.8375163702682502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4.498553164052657</v>
      </c>
      <c r="K456" s="1">
        <f>'[2]Electricity and CHPs_IN'!G$94</f>
        <v>3.4808958648554551</v>
      </c>
      <c r="L456" s="1">
        <f>'[2]Electricity and CHPs_IN'!H$94</f>
        <v>2.8375163702682502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8.5413293097023862E-6</v>
      </c>
      <c r="K457" s="1">
        <f t="shared" si="456"/>
        <v>8.6583745091631417E-6</v>
      </c>
      <c r="L457" s="1">
        <f t="shared" si="456"/>
        <v>8.69418863950094E-6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8.5413293097023862E-6</v>
      </c>
      <c r="K458" s="1">
        <f>'[2]Electricity and CHPs_IN'!G$95</f>
        <v>8.6583745091631417E-6</v>
      </c>
      <c r="L458" s="1">
        <f>'[2]Electricity and CHPs_IN'!H$95</f>
        <v>8.69418863950094E-6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1.3537067878188111E-5</v>
      </c>
      <c r="L459" s="1">
        <f t="shared" si="457"/>
        <v>1.3862145438681869E-5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1.3537067878188111E-5</v>
      </c>
      <c r="L460" s="1">
        <f>'[2]Electricity and CHPs_IN'!H$96</f>
        <v>1.3862145438681869E-5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3.5423176710013791</v>
      </c>
      <c r="K461" s="1">
        <f t="shared" ref="K461:L461" si="461">K462</f>
        <v>3.7230115018586574</v>
      </c>
      <c r="L461" s="1">
        <f t="shared" si="461"/>
        <v>4.1125209105181488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3.5423176710013791</v>
      </c>
      <c r="K462" s="1">
        <f>'[2]Electricity and CHPs_IN'!G$97</f>
        <v>3.7230115018586574</v>
      </c>
      <c r="L462" s="1">
        <f>'[2]Electricity and CHPs_IN'!H$97</f>
        <v>4.1125209105181488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9.0044183053822895</v>
      </c>
      <c r="K463" s="1">
        <f t="shared" si="462"/>
        <v>10.900686023071431</v>
      </c>
      <c r="L463" s="1">
        <f>IFERROR(SUM(L464,L470,L503,L512,L518),0)</f>
        <v>17.878157113636465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0.54193841911613372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0.54193841911613372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0.54193841911613372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0.54193841911613372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3.262315660860684</v>
      </c>
      <c r="K470" s="1">
        <f t="shared" si="470"/>
        <v>3.1508351089714708</v>
      </c>
      <c r="L470" s="1">
        <f>IFERROR(SUM(L471:L480),0)</f>
        <v>2.7843074299680195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0.41529812809973932</v>
      </c>
      <c r="K471" s="1">
        <f>'[2]Electricity and CHPs_IN'!G$39-K316</f>
        <v>0.99267425335565929</v>
      </c>
      <c r="L471" s="1">
        <f>'[2]Electricity and CHPs_IN'!H$39-L316</f>
        <v>1.0184137369674646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9.3929083008007018E-4</v>
      </c>
      <c r="L472" s="6">
        <f>'[2]Electricity and CHPs_IN'!H$40-L317</f>
        <v>0.39829023268657016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1.5478584857736151E-2</v>
      </c>
      <c r="K474" s="1">
        <f>'[2]Electricity and CHPs_IN'!G$48-K319</f>
        <v>5.8254016577818698E-3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0.75699454601484351</v>
      </c>
      <c r="K476" s="1">
        <f>'[2]Electricity and CHPs_IN'!G$51-K321</f>
        <v>0.34638869841670228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1.5338933633086489</v>
      </c>
      <c r="K478" s="1">
        <f>'[2]Electricity and CHPs_IN'!G$54-K323</f>
        <v>1.4048551149118258</v>
      </c>
      <c r="L478" s="1">
        <f>'[2]Electricity and CHPs_IN'!H$54-L323</f>
        <v>1.3676034603139846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0.5406510385797163</v>
      </c>
      <c r="K479" s="1">
        <f>'[2]Electricity and CHPs_IN'!G$55-K324</f>
        <v>0.40015234979942166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1.6496285477556645</v>
      </c>
      <c r="K481" s="1">
        <f t="shared" si="471"/>
        <v>1.4537447059649338</v>
      </c>
      <c r="L481" s="1">
        <f>IFERROR(SUM(L482:L491),0)</f>
        <v>0.34400529715870981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0.39636589328493887</v>
      </c>
      <c r="K482" s="1">
        <f t="shared" si="473"/>
        <v>0.82652432758297978</v>
      </c>
      <c r="L482" s="1">
        <f t="shared" ref="L482" si="474">L471-L493</f>
        <v>0.24729211445744681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7.8207601246069202E-4</v>
      </c>
      <c r="L483" s="1">
        <f t="shared" ref="L483" si="476">L472-L494</f>
        <v>9.6713182701263001E-2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1.4772961154426086E-2</v>
      </c>
      <c r="K485" s="1">
        <f t="shared" si="479"/>
        <v>4.8503687607719757E-3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0.72248536446795641</v>
      </c>
      <c r="K487" s="1">
        <f t="shared" si="482"/>
        <v>0.28841151573479179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0.51600432884834313</v>
      </c>
      <c r="K490" s="1">
        <f t="shared" si="486"/>
        <v>0.33317641787392965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1.6126871131050196</v>
      </c>
      <c r="K492" s="1">
        <f t="shared" si="490"/>
        <v>1.6970904030065372</v>
      </c>
      <c r="L492" s="1">
        <f>IFERROR(SUM(L493:L502),0)</f>
        <v>2.4403021328093093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1.8932234814800431E-2</v>
      </c>
      <c r="K493" s="1">
        <f t="shared" si="492"/>
        <v>0.16614992577267954</v>
      </c>
      <c r="L493" s="1">
        <f t="shared" ref="L493" si="493">IFERROR(L348/L316,0)*L471</f>
        <v>0.77112162251001781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1.5721481761937816E-4</v>
      </c>
      <c r="L494" s="1">
        <f t="shared" ref="L494" si="495">IFERROR(L349/L317,0)*L472</f>
        <v>0.30157704998530716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7.0562370331006595E-4</v>
      </c>
      <c r="K496" s="1">
        <f t="shared" si="498"/>
        <v>9.7503289700989391E-4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3.450918154688707E-2</v>
      </c>
      <c r="K498" s="1">
        <f t="shared" si="501"/>
        <v>5.7977182681910495E-2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1.5338933633086489</v>
      </c>
      <c r="K500" s="1">
        <f t="shared" si="505"/>
        <v>1.4048551149118258</v>
      </c>
      <c r="L500" s="1">
        <f t="shared" ref="L500" si="506">L478</f>
        <v>1.3676034603139846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2.4646709731373222E-2</v>
      </c>
      <c r="K501" s="1">
        <f t="shared" si="507"/>
        <v>6.6975931925492005E-2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1.9900079528446979E-3</v>
      </c>
      <c r="K503" s="1">
        <f t="shared" si="511"/>
        <v>6.0349436201271658E-3</v>
      </c>
      <c r="L503" s="1">
        <f t="shared" ref="L503" si="512">SUM(L504:L505)</f>
        <v>5.2313055303182718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1.9900079528446979E-3</v>
      </c>
      <c r="K504" s="6">
        <f>'[2]Electricity and CHPs_IN'!G$44-K363</f>
        <v>4.5447920821819745E-3</v>
      </c>
      <c r="L504" s="6">
        <f>'[2]Electricity and CHPs_IN'!H$44-L363</f>
        <v>1.2333351315314145E-4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1.4901515379451909E-3</v>
      </c>
      <c r="L505" s="1">
        <f>'[2]Electricity and CHPs_IN'!H$45</f>
        <v>5.2311821968051184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1.9900079528446979E-3</v>
      </c>
      <c r="K509" s="1">
        <f t="shared" si="515"/>
        <v>6.0349436201271658E-3</v>
      </c>
      <c r="L509" s="1">
        <f t="shared" ref="L509" si="516">SUM(L510:L511)</f>
        <v>5.2313055303182718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1.9900079528446979E-3</v>
      </c>
      <c r="K510" s="1">
        <f t="shared" si="517"/>
        <v>4.5447920821819745E-3</v>
      </c>
      <c r="L510" s="1">
        <f t="shared" ref="L510" si="518">L504</f>
        <v>1.2333351315314145E-4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1.4901515379451909E-3</v>
      </c>
      <c r="L511" s="1">
        <f t="shared" ref="L511" si="520">L505</f>
        <v>5.2311821968051184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5.1968442744092158</v>
      </c>
      <c r="K512" s="1">
        <f t="shared" si="521"/>
        <v>7.7390490866949309</v>
      </c>
      <c r="L512" s="1">
        <f t="shared" ref="L512" si="522">SUM(L513:L517)</f>
        <v>8.9909881917775429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5.1523245729298566</v>
      </c>
      <c r="K513" s="6">
        <f>'[2]Electricity and CHPs_IN'!G$42-K382</f>
        <v>3.2619573519179053</v>
      </c>
      <c r="L513" s="6">
        <f>'[2]Electricity and CHPs_IN'!H$42-L382</f>
        <v>2.4372664777718649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3.1456546371783483</v>
      </c>
      <c r="L514" s="1">
        <f>'[2]Electricity and CHPs_IN'!H$43-L383</f>
        <v>5.6382540724435986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9.3366565952689943E-4</v>
      </c>
      <c r="K515" s="1">
        <f>'[2]Electricity and CHPs_IN'!G$50-K384</f>
        <v>1.0019445487714743E-3</v>
      </c>
      <c r="L515" s="1">
        <f>'[2]Electricity and CHPs_IN'!H$50-L384</f>
        <v>3.9587262361860664E-4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4.3375978704454712E-2</v>
      </c>
      <c r="K516" s="1">
        <f>'[2]Electricity and CHPs_IN'!G$53-K385</f>
        <v>1.3301413238249968</v>
      </c>
      <c r="L516" s="1">
        <f>'[2]Electricity and CHPs_IN'!H$53-L385</f>
        <v>0.9149948455347009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2.1005711537795641E-4</v>
      </c>
      <c r="K517" s="1">
        <f>'[2]Electricity and CHPs_IN'!G$56-K386</f>
        <v>2.9382922490908572E-4</v>
      </c>
      <c r="L517" s="1">
        <f>'[2]Electricity and CHPs_IN'!H$56-L386</f>
        <v>7.6923403759930853E-5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1.3299430434104561E-3</v>
      </c>
      <c r="K518" s="1">
        <f t="shared" si="523"/>
        <v>4.7668837849032704E-3</v>
      </c>
      <c r="L518" s="1">
        <f t="shared" ref="L518" si="524">SUM(L519:L520)</f>
        <v>0.87155596157263227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1.0320750285850392E-3</v>
      </c>
      <c r="K519" s="1">
        <f>'[2]Electricity and CHPs_IN'!G$46-K399</f>
        <v>1.0746103825877865E-3</v>
      </c>
      <c r="L519" s="1">
        <f>'[2]Electricity and CHPs_IN'!H$46-L399</f>
        <v>0.85343847021207075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2.9786801482541684E-4</v>
      </c>
      <c r="K520" s="1">
        <f>'[2]Electricity and CHPs_IN'!G$57-K400</f>
        <v>3.6922734023154841E-3</v>
      </c>
      <c r="L520" s="1">
        <f>'[2]Electricity and CHPs_IN'!H$57-L400</f>
        <v>1.8117491360561518E-2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0.33041907603825427</v>
      </c>
      <c r="K522" s="13">
        <f t="shared" si="525"/>
        <v>0.3317058400514758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0.80000000077598166</v>
      </c>
      <c r="K525" s="13">
        <f t="shared" si="527"/>
        <v>0.80000000073264865</v>
      </c>
      <c r="L525" s="13">
        <f t="shared" ref="L525" si="530">IFERROR(L69/L297,"-")</f>
        <v>0.8000000007856618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0.29916365735247163</v>
      </c>
      <c r="K526" s="13">
        <f t="shared" si="531"/>
        <v>0.32148149819097699</v>
      </c>
      <c r="L526" s="13">
        <f t="shared" ref="L526" si="532">IFERROR(L71/L299,"-")</f>
        <v>0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0.10276444594758195</v>
      </c>
      <c r="K527" s="13">
        <f t="shared" si="533"/>
        <v>0.11625033867477405</v>
      </c>
      <c r="L527" s="13">
        <f t="shared" ref="L527" si="534">IFERROR(L72/(L300+L413),"-")</f>
        <v>0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0.26326505357182289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 t="str">
        <f t="shared" si="537"/>
        <v>-</v>
      </c>
      <c r="L529" s="13">
        <f t="shared" ref="L529" si="538">IFERROR(L83/L311,"-")</f>
        <v>0.62464149486052656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 t="str">
        <f t="shared" si="539"/>
        <v>-</v>
      </c>
      <c r="L530" s="13">
        <f t="shared" ref="L530" si="540">IFERROR(L84/L312,"-")</f>
        <v>0.42013324994757323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0.35828912841367405</v>
      </c>
      <c r="K534" s="13">
        <f t="shared" si="547"/>
        <v>0.35799291285412904</v>
      </c>
      <c r="L534" s="13">
        <f t="shared" ref="L534" si="548">IFERROR(L88/SUM(L316,L471),"-'")</f>
        <v>0.21878024491993775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0.31080750262207596</v>
      </c>
      <c r="L535" s="13">
        <f t="shared" ref="L535" si="551">IFERROR(L89/SUM(L317,L472),"-")</f>
        <v>0.32344798214342163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0.27614272861820632</v>
      </c>
      <c r="K537" s="13">
        <f t="shared" si="554"/>
        <v>0.27679381672222775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0.30162963235804718</v>
      </c>
      <c r="K539" s="13">
        <f t="shared" si="558"/>
        <v>0.30379462065608182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0.36986115601149766</v>
      </c>
      <c r="K541" s="13">
        <f t="shared" si="562"/>
        <v>0.37496775021069451</v>
      </c>
      <c r="L541" s="13">
        <f t="shared" ref="L541" si="563">IFERROR(L95/SUM(L323,L478),"-")</f>
        <v>0.38518133162262197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0.35990638606762498</v>
      </c>
      <c r="K542" s="13">
        <f t="shared" si="564"/>
        <v>0.3599475387998724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0.35745695376016573</v>
      </c>
      <c r="K544" s="13">
        <f t="shared" si="568"/>
        <v>0.35745695376016628</v>
      </c>
      <c r="L544" s="13">
        <f t="shared" ref="L544" si="569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0.3347083932228691</v>
      </c>
      <c r="L545" s="13">
        <f t="shared" ref="L545" si="571">IFERROR(L132/L360,"-")</f>
        <v>0.34140256108732597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3.5304498884119899E-2</v>
      </c>
      <c r="K546" s="13">
        <f t="shared" si="572"/>
        <v>3.11445483988778E-2</v>
      </c>
      <c r="L546" s="13">
        <f t="shared" ref="L546" si="573">IFERROR(L133/SUM(L361,L428),"-")</f>
        <v>1.1632163198771635E-2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4.824284988323476E-2</v>
      </c>
      <c r="L547" s="13">
        <f t="shared" ref="L547" si="575">IFERROR(L134/SUM(L362,L429),"-")</f>
        <v>5.3999999999999986E-2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6.1972650567355292E-2</v>
      </c>
      <c r="K548" s="13">
        <f t="shared" si="576"/>
        <v>6.197265056735532E-2</v>
      </c>
      <c r="L548" s="13">
        <f t="shared" ref="L548" si="577">IFERROR(L135/SUM(L363,L504),"-")</f>
        <v>6.192816820800065E-2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4.7880823847050454E-2</v>
      </c>
      <c r="L549" s="13">
        <f t="shared" ref="L549" si="579">IFERROR(L136/SUM(L364,L505),"-")</f>
        <v>4.5431760215214292E-2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0.29055140565277238</v>
      </c>
      <c r="K550" s="13">
        <f t="shared" si="580"/>
        <v>0.30583740223680661</v>
      </c>
      <c r="L550" s="13">
        <f t="shared" ref="L550" si="581">IFERROR(L152/SUM(L380,L437),"-")</f>
        <v>0.30623228250612539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0.19667133483515989</v>
      </c>
      <c r="L551" s="13">
        <f t="shared" ref="L551" si="583">IFERROR(L153/L381,"-")</f>
        <v>0.26036869457178941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0.3457771816042654</v>
      </c>
      <c r="K552" s="13">
        <f t="shared" si="584"/>
        <v>0.35256668867438762</v>
      </c>
      <c r="L552" s="13">
        <f t="shared" ref="L552" si="585">IFERROR(L154/SUM(L382,L513),"-")</f>
        <v>0.36741051015132536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0.33544939299960541</v>
      </c>
      <c r="L553" s="13">
        <f t="shared" ref="L553" si="587">IFERROR(L155/SUM(L383,L514),"-")</f>
        <v>0.34906664552032851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0.22930522870458186</v>
      </c>
      <c r="K554" s="13">
        <f t="shared" si="588"/>
        <v>0.2312545532514648</v>
      </c>
      <c r="L554" s="13">
        <f t="shared" ref="L554" si="589">IFERROR(L156/SUM(L384,L515),"-")</f>
        <v>0.23722618234607659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0.26852876653564645</v>
      </c>
      <c r="K555" s="13">
        <f t="shared" si="590"/>
        <v>0.27377195347056626</v>
      </c>
      <c r="L555" s="13">
        <f t="shared" ref="L555" si="591">IFERROR(L157/SUM(L385,L516),"-")</f>
        <v>0.28491496650231152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0.28614442516916816</v>
      </c>
      <c r="K556" s="13">
        <f t="shared" si="592"/>
        <v>0.30529160314730541</v>
      </c>
      <c r="L556" s="13">
        <f t="shared" ref="L556" si="593">IFERROR(L158/SUM(L386,L517),"-")</f>
        <v>0.28405820657865793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0.14999999999999988</v>
      </c>
      <c r="L563" s="13">
        <f t="shared" ref="L563" si="595">IFERROR(L168/L396,"-")</f>
        <v>0.14999999999999988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0.41999999999999993</v>
      </c>
      <c r="L564" s="13">
        <f t="shared" ref="L564" si="597">IFERROR(L170/SUM(L398,L439),"-")</f>
        <v>0.42000000000000015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0.52250000000000041</v>
      </c>
      <c r="K565" s="13">
        <f t="shared" si="598"/>
        <v>0.54999999999999971</v>
      </c>
      <c r="L565" s="13">
        <f t="shared" ref="L565" si="599">IFERROR(L171/SUM(L399,L519),"-")</f>
        <v>0.59999999999999976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0.50750000000000051</v>
      </c>
      <c r="K566" s="13">
        <f t="shared" si="600"/>
        <v>0.53999999999999981</v>
      </c>
      <c r="L566" s="13">
        <f t="shared" ref="L566" si="601">IFERROR(L172/SUM(L400,L520),"-")</f>
        <v>0.57499999999999951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0.69999318756976203</v>
      </c>
      <c r="K567" s="13">
        <f t="shared" si="602"/>
        <v>0.69999920522752856</v>
      </c>
      <c r="L567" s="13">
        <f t="shared" ref="L567" si="603">IFERROR(L174/L402,"-")</f>
        <v>0.69999988379890477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0.86703919758005898</v>
      </c>
      <c r="K568" s="13">
        <f t="shared" si="602"/>
        <v>0.86703931859280259</v>
      </c>
      <c r="L568" s="13">
        <f t="shared" ref="L568" si="604">IFERROR(L175/L403,"-")</f>
        <v>0.86703934854517395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0.89426941753838252</v>
      </c>
      <c r="K569" s="13">
        <f t="shared" si="602"/>
        <v>0.89426962132924137</v>
      </c>
      <c r="L569" s="13">
        <f t="shared" ref="L569" si="605">IFERROR(L176/L404,"-")</f>
        <v>0.89426966806427488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0.90426963895245394</v>
      </c>
      <c r="K570" s="13">
        <f t="shared" si="602"/>
        <v>0.90426964092322448</v>
      </c>
      <c r="L570" s="13">
        <f t="shared" ref="L570" si="606">IFERROR(L177/L405,"-")</f>
        <v>0.90426966268295328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0.90426963434734686</v>
      </c>
      <c r="K571" s="13">
        <f t="shared" si="602"/>
        <v>0.90426962682570711</v>
      </c>
      <c r="L571" s="13">
        <f t="shared" ref="L571" si="607">IFERROR(L178/L406,"-")</f>
        <v>0.90426965876394705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0.90426897297862885</v>
      </c>
      <c r="K572" s="13">
        <f t="shared" si="602"/>
        <v>0.90426880447003544</v>
      </c>
      <c r="L572" s="13">
        <f t="shared" ref="L572" si="608">IFERROR(L179/L407,"-")</f>
        <v>0.90426940550571011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0.9042696466329414</v>
      </c>
      <c r="K573" s="13">
        <f t="shared" si="602"/>
        <v>0.90426965991881225</v>
      </c>
      <c r="L573" s="13">
        <f t="shared" ref="L573" si="609">IFERROR(L180/L408,"-")</f>
        <v>0.9042696689117542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0.38083293048419908</v>
      </c>
      <c r="K575" s="4">
        <f t="shared" si="610"/>
        <v>0.38083293048419875</v>
      </c>
      <c r="L575" s="4">
        <f t="shared" ref="L575" si="611">IFERROR(L212/L442,"-")</f>
        <v>0.38083293048419886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0.85445501111132482</v>
      </c>
      <c r="K577" s="4">
        <f t="shared" si="614"/>
        <v>0.85445501111132482</v>
      </c>
      <c r="L577" s="4" t="str">
        <f t="shared" ref="L577" si="615">IFERROR(L220/L450,"-")</f>
        <v>-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0.69999999999999929</v>
      </c>
      <c r="K578" s="4">
        <f t="shared" si="616"/>
        <v>0.69999999999999973</v>
      </c>
      <c r="L578" s="4">
        <f t="shared" ref="L578" si="617">IFERROR(L226/L456,"-")</f>
        <v>0.69999999999999973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0.50000000000000033</v>
      </c>
      <c r="K579">
        <f t="shared" si="618"/>
        <v>0.50000000000000011</v>
      </c>
      <c r="L579">
        <f t="shared" ref="L579" si="619">IFERROR(L228/L458,"-")</f>
        <v>0.49999999999999989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0.85000000000000087</v>
      </c>
      <c r="L580">
        <f t="shared" ref="L580" si="621">IFERROR(L230/L460,"-")</f>
        <v>0.8500000000000002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3.000000000000004</v>
      </c>
      <c r="K581" s="4">
        <f t="shared" si="622"/>
        <v>3.0000000000000004</v>
      </c>
      <c r="L581" s="4">
        <f t="shared" ref="L581" si="623">IFERROR(L232/L462,"-")</f>
        <v>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1.0654589186493173E-5</v>
      </c>
      <c r="K582" s="3">
        <f>[2]Other_transformation!G$5</f>
        <v>1.4123403361144226E-5</v>
      </c>
      <c r="L582" s="3">
        <f>[2]Other_transformation!H$5</f>
        <v>1.0507385953190449E-5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1.0654589186493173E-5</v>
      </c>
      <c r="K583" s="1">
        <f t="shared" si="624"/>
        <v>1.4123403361144226E-5</v>
      </c>
      <c r="L583" s="1">
        <f t="shared" ref="L583" si="625">L582</f>
        <v>1.0507385953190449E-5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1.0654589186493173E-5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1.4123403361144226E-5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1.0507385953190449E-5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4.1552897827323365E-6</v>
      </c>
      <c r="K586" s="3">
        <f t="shared" si="626"/>
        <v>5.5081273108462376E-6</v>
      </c>
      <c r="L586" s="3">
        <f t="shared" si="626"/>
        <v>3.1060913453892447E-6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4.1552897827323365E-6</v>
      </c>
      <c r="K587" s="1">
        <f t="shared" si="627"/>
        <v>5.5081273108462376E-6</v>
      </c>
      <c r="L587" s="1">
        <f t="shared" ref="L587" si="628">SUM(L588:L589)</f>
        <v>3.1060913453892447E-6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4.1552897827323365E-6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5.5081273108462376E-6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3.1060913453892447E-6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3.1100745835373561E-5</v>
      </c>
      <c r="K590" s="3">
        <f t="shared" si="629"/>
        <v>4.1226214411179974E-5</v>
      </c>
      <c r="L590" s="3">
        <f t="shared" ref="L590" si="630">L591+L594</f>
        <v>3.0671059597362932E-5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3.0360251886912282E-5</v>
      </c>
      <c r="K591" s="1">
        <f t="shared" si="631"/>
        <v>4.0244637877580451E-5</v>
      </c>
      <c r="L591" s="1">
        <f t="shared" ref="L591" si="632">SUM(L592:L593)</f>
        <v>2.9940796273616198E-5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3.0360251886912282E-5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4.0244637877580451E-5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2.9940796273616198E-5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7.4049394846127541E-7</v>
      </c>
      <c r="K594" s="1">
        <f t="shared" si="633"/>
        <v>9.8157653359952352E-7</v>
      </c>
      <c r="L594" s="1">
        <f t="shared" ref="L594" si="634">SUM(L595:L596)</f>
        <v>7.3026332374673627E-7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7.4049394846127541E-7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9.8157653359952352E-7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7.3026332374673627E-7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0.47619047619047633</v>
      </c>
      <c r="K598" s="4">
        <f t="shared" si="635"/>
        <v>0.47619047619047616</v>
      </c>
      <c r="L598" s="4">
        <f t="shared" ref="L598" si="636">IFERROR(SUM(L584,L588)/SUM(L592,L595),"-")</f>
        <v>0.4438541568922571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7.2414380571195554E-6</v>
      </c>
      <c r="K600" s="1">
        <f>[2]Other_transformation!G$12</f>
        <v>5.1360133370822596E-6</v>
      </c>
      <c r="L600" s="1">
        <f>[2]Other_transformation!H$12</f>
        <v>5.4479929737222853E-6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7.2414380571195554E-6</v>
      </c>
      <c r="K601" s="1">
        <f t="shared" si="638"/>
        <v>5.1360133370822596E-6</v>
      </c>
      <c r="L601" s="1">
        <f t="shared" ref="L601" si="639">SUM(L602:L603)</f>
        <v>5.4479929737222853E-6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7.2414380571195554E-6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5.1360133370822596E-6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5.4479929737222853E-6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2.7010563953055954E-5</v>
      </c>
      <c r="K604" s="3">
        <f t="shared" si="641"/>
        <v>1.9157329747316813E-5</v>
      </c>
      <c r="L604" s="3">
        <f t="shared" ref="L604" si="642">L605+L608</f>
        <v>2.032101379198413E-5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1.5134605539379874E-5</v>
      </c>
      <c r="K605" s="1">
        <f t="shared" si="643"/>
        <v>1.0734267874501912E-5</v>
      </c>
      <c r="L605" s="1">
        <f t="shared" ref="L605" si="644">SUM(L606:L607)</f>
        <v>1.1386305315079582E-5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1.5134605539379874E-5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1.0734267874501912E-5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1.1386305315079582E-5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1.1875958413676078E-5</v>
      </c>
      <c r="K608" s="1">
        <f t="shared" si="645"/>
        <v>8.4230618728149029E-6</v>
      </c>
      <c r="L608" s="1">
        <f t="shared" ref="L608" si="646">SUM(L609:L610)</f>
        <v>8.9347084769045482E-6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1.1875958413676078E-5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8.4230618728149029E-6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8.9347084769045482E-6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0.26809651474530821</v>
      </c>
      <c r="K612">
        <f t="shared" si="647"/>
        <v>0.26809651474530855</v>
      </c>
      <c r="L612">
        <f t="shared" ref="L612" si="648">IFERROR(L602/SUM(L606,L609),"-")</f>
        <v>0.26809651474530821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12.126080459833933</v>
      </c>
      <c r="K614" s="3">
        <f t="shared" ref="K614:L614" si="654">K615+K616+K621</f>
        <v>13.523753515972643</v>
      </c>
      <c r="L614" s="3">
        <f t="shared" si="654"/>
        <v>17.460110452796979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4.3847642034454584</v>
      </c>
      <c r="K615" s="1">
        <f>[2]Other_transformation!G$19</f>
        <v>5.1155903947614618</v>
      </c>
      <c r="L615" s="1">
        <f>[2]Other_transformation!H$19</f>
        <v>9.3766066478530075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7.7412462468163348</v>
      </c>
      <c r="K616" s="1">
        <f>[2]Other_transformation!G$20</f>
        <v>8.4080903515626044</v>
      </c>
      <c r="L616" s="1">
        <f>[2]Other_transformation!H$20</f>
        <v>8.0834308365172696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7.7412462468163348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8.4080518282457977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8.0833895134467308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3.8523316805993105E-5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4.1323070539420297E-5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7.0009572139342075E-5</v>
      </c>
      <c r="K621" s="1">
        <f>[2]Other_transformation!G$21</f>
        <v>7.2769648576698418E-5</v>
      </c>
      <c r="L621" s="1">
        <f>[2]Other_transformation!H$21</f>
        <v>7.2968426702847071E-5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7.0009572139342075E-5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7.2769648576698418E-5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7.2968426702847071E-5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0.15482692309220511</v>
      </c>
      <c r="K624" s="3">
        <f t="shared" ref="K624:L624" si="659">K625+K626+K631</f>
        <v>0.16816318337167638</v>
      </c>
      <c r="L624" s="3">
        <f t="shared" si="659"/>
        <v>0.16166998258352908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0.1548249249363268</v>
      </c>
      <c r="K626" s="1">
        <f t="shared" si="660"/>
        <v>0.16816103656491585</v>
      </c>
      <c r="L626" s="1">
        <f t="shared" ref="L626" si="661">SUM(L627:L630)</f>
        <v>0.16166779026893452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0.1548249249363268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0.16816103656491585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0.16166779026893452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1.9981558783247719E-6</v>
      </c>
      <c r="K631" s="1">
        <f t="shared" si="662"/>
        <v>2.1468067605404971E-6</v>
      </c>
      <c r="L631" s="1">
        <f t="shared" ref="L631" si="663">SUM(L632:L633)</f>
        <v>2.192314594567321E-6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1.9981558783247719E-6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2.1468067605404971E-6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2.192314594567321E-6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8.4011486567210523E-6</v>
      </c>
      <c r="K634" s="3">
        <f t="shared" ref="K634:L634" si="668">K635+K636+K641</f>
        <v>8.7323578292038138E-6</v>
      </c>
      <c r="L634" s="3">
        <f t="shared" si="668"/>
        <v>8.5303241786261205E-6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8.4011486567210523E-6</v>
      </c>
      <c r="K641" s="1">
        <f t="shared" ref="K641:L641" si="678">SUM(K642:K643)</f>
        <v>8.7323578292038138E-6</v>
      </c>
      <c r="L641" s="1">
        <f t="shared" si="678"/>
        <v>8.5303241786261205E-6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8.4011486567210523E-6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8.7323578292038138E-6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8.5303241786261205E-6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25.851040110016569</v>
      </c>
      <c r="K644" s="3">
        <f t="shared" ref="K644:L644" si="683">K645+K646+K651</f>
        <v>29.087786344891104</v>
      </c>
      <c r="L644" s="3">
        <f t="shared" si="683"/>
        <v>40.716063436599924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12.540425621853979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14.630588529017766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26.817095012859571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13.310519975240201</v>
      </c>
      <c r="K646" s="1">
        <f t="shared" ref="K646:L646" si="688">SUM(K647:K650)</f>
        <v>14.457099576847757</v>
      </c>
      <c r="L646" s="1">
        <f t="shared" si="688"/>
        <v>13.898869916364305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13.310519975240201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14.457044543538034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13.898810883406391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5.5033309722847317E-5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5.9032957913457506E-5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9.451292238811186E-5</v>
      </c>
      <c r="K651" s="1">
        <f t="shared" ref="K651:L651" si="693">SUM(K652:K653)</f>
        <v>9.8239025578542857E-5</v>
      </c>
      <c r="L651" s="1">
        <f t="shared" si="693"/>
        <v>9.8507376048843565E-5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9.451292238811186E-5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9.8239025578542857E-5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9.8507376048843565E-5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0.34965034965035052</v>
      </c>
      <c r="K655" s="4">
        <f t="shared" si="694"/>
        <v>0.34965034965035002</v>
      </c>
      <c r="L655" s="4">
        <f t="shared" ref="L655" si="695">IFERROR(SUM(L635,L625,L615)/L645,"-")</f>
        <v>0.34965034965035002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0.59322033898305093</v>
      </c>
      <c r="K656" s="4">
        <f t="shared" si="696"/>
        <v>0.59322033898305193</v>
      </c>
      <c r="L656" s="4">
        <f t="shared" ref="L656" si="697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0.69999999999999973</v>
      </c>
      <c r="L658" s="4">
        <f t="shared" ref="L658" si="699">IFERROR(SUM(L639,L629,L619)/L649,"-")</f>
        <v>0.70000000000000073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0.85077124527155656</v>
      </c>
      <c r="K660" s="4">
        <f t="shared" si="701"/>
        <v>0.85148252106353461</v>
      </c>
      <c r="L660" s="4">
        <f t="shared" ref="L660" si="702">IFERROR(SUM(L642,L632,L622)/L652,"-")</f>
        <v>0.849591866446056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6.9420527672849373</v>
      </c>
      <c r="K662" s="3">
        <f t="shared" si="704"/>
        <v>8.2127051270221116</v>
      </c>
      <c r="L662" s="3">
        <f t="shared" ref="L662" si="705">SUM(L663,L667,L676)</f>
        <v>11.864110712062926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6.9420527672849373</v>
      </c>
      <c r="K663" s="1">
        <f>[2]Other_transformation!G$28</f>
        <v>8.2127051270221116</v>
      </c>
      <c r="L663" s="1">
        <f>[2]Other_transformation!H$28</f>
        <v>11.863910333079815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6.9420456335782879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7.2212240571286976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10.815367748271047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7.1337066491926338E-6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0.99076966436128411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1.0482982844637738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7.1140553212946898E-4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2.4430034499401689E-4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2.0037898311096747E-4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9.5957437350471502E-5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1.0442154576049597E-4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2.0037898311096747E-4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9.5957437350471502E-5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1.0442154576049597E-4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9.2253192920730083</v>
      </c>
      <c r="K679" s="3">
        <f t="shared" si="722"/>
        <v>10.596938638462998</v>
      </c>
      <c r="L679" s="3">
        <f t="shared" ref="L679" si="723">SUM(L680,L684,L686,L695)</f>
        <v>14.468434445961497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9.2253192920730083</v>
      </c>
      <c r="K680" s="1">
        <f t="shared" si="724"/>
        <v>10.596832336486932</v>
      </c>
      <c r="L680" s="1">
        <f t="shared" ref="L680" si="725">SUM(L681:L683)</f>
        <v>14.468129706119166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9.2253098120641717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9.3177084608112093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13.189472863745181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9.4800088361364013E-6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1.2784124701435935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1.278412542028992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7.1140553212946898E-4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2.4430034499401689E-4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1.0630197606532305E-4</v>
      </c>
      <c r="L684" s="1">
        <f t="shared" si="732"/>
        <v>2.7144482777112954E-5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1.0630197606532305E-4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2.7144482777112954E-5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2.7759535955339856E-4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1.2625978598746257E-4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1.5133557356593598E-4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2.7759535955339856E-4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1.2625978598746257E-4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1.5133557356593598E-4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0.75249999999999984</v>
      </c>
      <c r="K699" s="4">
        <f t="shared" si="749"/>
        <v>0.77500000000000113</v>
      </c>
      <c r="L699" s="4">
        <f t="shared" ref="L699" si="750">IFERROR(L664/L681,"-")</f>
        <v>0.82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0.75249999999999917</v>
      </c>
      <c r="K700" s="4">
        <f t="shared" si="752"/>
        <v>0.77499999999999936</v>
      </c>
      <c r="L700" s="4">
        <f t="shared" ref="L700" si="753">IFERROR(L665/L682,"-")</f>
        <v>0.82000000000000028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0.86999999999999988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0.75999999999999956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0.69000000000000095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2.4509808171391883</v>
      </c>
      <c r="K706" s="1">
        <f>[2]Other_transformation!G$39</f>
        <v>2.8155340691098338</v>
      </c>
      <c r="L706" s="1">
        <f>[2]Other_transformation!H$39</f>
        <v>3.1731122015736499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2.6855632975608228</v>
      </c>
      <c r="K707" s="1">
        <f>[2]Other_transformation!G$38</f>
        <v>3.0850078083675374</v>
      </c>
      <c r="L707" s="1">
        <f>[2]Other_transformation!H$38</f>
        <v>3.4768096135224393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0.91265054871925921</v>
      </c>
      <c r="K708" s="14">
        <f t="shared" si="762"/>
        <v>0.91265054871925977</v>
      </c>
      <c r="L708" s="14">
        <f t="shared" ref="L708" si="763">L706/L707</f>
        <v>0.91265054871925921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6.7757730651746151</v>
      </c>
      <c r="K709" s="17" cm="1">
        <f t="array" ref="K709">SUMPRODUCT(("CT_CWODPLT"=[2]OUT_SyntheticFuels!$C$4:$C$1000)*1,("Var_Fout"=[2]OUT_SyntheticFuels!$B$4:$B$1000)*1,[2]OUT_SyntheticFuels!J$4:J$1000)</f>
        <v>6.9740624330050975</v>
      </c>
      <c r="L709" s="17" cm="1">
        <f t="array" ref="L709">SUMPRODUCT(("CT_CWODPLT"=[2]OUT_SyntheticFuels!$C$4:$C$1000)*1,("Var_Fout"=[2]OUT_SyntheticFuels!$B$4:$B$1000)*1,[2]OUT_SyntheticFuels!K$4:K$1000)</f>
        <v>6.5629404016718196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6.7757730651746151</v>
      </c>
      <c r="K710" s="18">
        <f t="shared" si="764"/>
        <v>6.9740624330050975</v>
      </c>
      <c r="L710" s="18">
        <f t="shared" ref="L710" si="765">L709</f>
        <v>6.5629404016718196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8.0663965061602632</v>
      </c>
      <c r="K711" s="17" cm="1">
        <f t="array" ref="K711">SUMPRODUCT(("CT_CWODPLT"=[2]OUT_SyntheticFuels!$C$4:$C$1000)*1,("Var_Fin"=[2]OUT_SyntheticFuels!$B$4:$B$1000)*1,[2]OUT_SyntheticFuels!J$4:J$1000)</f>
        <v>8.3024552773870219</v>
      </c>
      <c r="L711" s="17" cm="1">
        <f t="array" ref="L711">SUMPRODUCT(("CT_CWODPLT"=[2]OUT_SyntheticFuels!$C$4:$C$1000)*1,("Var_Fin"=[2]OUT_SyntheticFuels!$B$4:$B$1000)*1,[2]OUT_SyntheticFuels!K$4:K$1000)</f>
        <v>7.8130242877045477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8.0663965061602632</v>
      </c>
      <c r="K712" s="18">
        <f t="shared" si="766"/>
        <v>8.3024552773870219</v>
      </c>
      <c r="L712" s="18">
        <f t="shared" ref="L712" si="767">L711</f>
        <v>7.8130242877045477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0.8399999999999993</v>
      </c>
      <c r="K713" s="14">
        <f t="shared" si="768"/>
        <v>0.83999999999999986</v>
      </c>
      <c r="L713" s="14">
        <f t="shared" ref="L713" si="769">IFERROR(L709/L711,"-")</f>
        <v>0.84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6.2503096087088909E-5</v>
      </c>
      <c r="L714" s="17">
        <f t="shared" ref="L714" si="771">L715+L717</f>
        <v>0.22819488121269463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1.0525949526129681E-5</v>
      </c>
      <c r="L715" s="18">
        <f t="shared" si="772"/>
        <v>8.822556264583177E-5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1.0525949526129681E-5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8.822556264583177E-5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5.1977146560959224E-5</v>
      </c>
      <c r="L717" s="18">
        <f t="shared" ref="L717" si="775">SUM(L718:L720)</f>
        <v>0.22810665565004878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3.3586230335890586E-5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6.4855376997891692E-2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1.5668250536958008E-5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0.16325127865215711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2.7226656881106304E-6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1.1853493628745436E-4</v>
      </c>
      <c r="L721" s="17">
        <f t="shared" si="777"/>
        <v>0.34515033743757428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1.1853493628745436E-4</v>
      </c>
      <c r="L722" s="18">
        <f t="shared" ref="L722" si="780">SUM(L723,L725)</f>
        <v>0.34515033743757428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1.3670064319648962E-5</v>
      </c>
      <c r="L723" s="18">
        <f t="shared" si="782"/>
        <v>1.1457865278679468E-4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1.3670064319648962E-5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1.1457865278679468E-4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1.0486487196780541E-4</v>
      </c>
      <c r="L725" s="18">
        <f t="shared" ref="L725" si="784">SUM(L726:L728)</f>
        <v>0.34503575878478748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7.6296671917597153E-5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0.11181964642456266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2.2383215052797187E-5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0.23321611236022483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6.1849849974110623E-6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0.76999999999999857</v>
      </c>
      <c r="L730" s="14">
        <f t="shared" ref="L730" si="787">IFERROR(L716/L724,"-")</f>
        <v>0.7699999999999988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0.44020570611736237</v>
      </c>
      <c r="L731" s="16">
        <f t="shared" ref="L731" si="790">IFERROR(L718/L726,"-")</f>
        <v>0.57999983966722113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0.69999999999999896</v>
      </c>
      <c r="L732" s="16">
        <f t="shared" ref="L732" si="792">IFERROR(L719/L727,"-")</f>
        <v>0.69999999999999885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0.44020570611736254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5.2566056049858813E-6</v>
      </c>
      <c r="L734" s="17">
        <f t="shared" si="799"/>
        <v>1.6806820734356298E-2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5.2566056049858813E-6</v>
      </c>
      <c r="L735" s="18">
        <f t="shared" si="804"/>
        <v>1.6806820734356298E-2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4.1141528845992404E-6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1.1424517838564278E-6</v>
      </c>
      <c r="L737" s="18">
        <f>IFERROR(L735-L736-L738,0)</f>
        <v>1.6806820734356298E-2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9.3653021327243338E-13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5.9366355327371473E-7</v>
      </c>
      <c r="L739" s="18">
        <f t="shared" si="810"/>
        <v>4.9759217332249135E-6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5.9366355327371473E-7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4.9759217332249135E-6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4.6629420517121667E-6</v>
      </c>
      <c r="L741" s="18">
        <f t="shared" si="817"/>
        <v>1.6801844812623073E-2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3.2436767099047304E-6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4.7539004480938599E-3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1.1563168896275011E-6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1.2047944364529212E-2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2.6294845217993442E-7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4.6463874289253402E-7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4.6463874289253402E-7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3.6495141417067062E-6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2.5387070850634539E-6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9.0500692356671156E-7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2.0580013307654039E-7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1.2902470461257337E-7</v>
      </c>
      <c r="L751" s="18">
        <f t="shared" ref="L751" si="833">IFERROR(L$737/L$735,0)*L739</f>
        <v>4.9759217332249135E-6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1.2902470461257337E-7</v>
      </c>
      <c r="L752" s="18">
        <f t="shared" ref="L752" si="835">IFERROR(L$737/L$735,0)*L740</f>
        <v>4.9759217332249135E-6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1.0134270792438544E-6</v>
      </c>
      <c r="L753" s="18">
        <f t="shared" ref="L753" si="839">IFERROR(L$737/L$735,0)*L741</f>
        <v>1.6801844812623073E-2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7.0496904693959075E-7</v>
      </c>
      <c r="L754" s="18">
        <f t="shared" ref="L754" si="841">IFERROR(L$737/L$735,0)*L742</f>
        <v>4.7539004480938599E-3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2.5130976004843395E-7</v>
      </c>
      <c r="L755" s="18">
        <f t="shared" ref="L755" si="843">IFERROR(L$737/L$735,0)*L743</f>
        <v>1.2047944364529212E-2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5.7148272255829537E-8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1.0576860733705282E-13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1.0576860733705282E-13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8.3076160593538057E-13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5.7790168583934713E-13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2.0601235562093666E-13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4.6847564475096592E-14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139.57156668927675</v>
      </c>
      <c r="K763" s="17">
        <f t="shared" si="862"/>
        <v>138.15841213140087</v>
      </c>
      <c r="L763" s="17">
        <f t="shared" ref="L763" si="863">L764+L768+L778+L789+L791+L803+L805+L807+L811+L813+L815</f>
        <v>140.89151613378283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66.251073530086543</v>
      </c>
      <c r="K764" s="18">
        <f>[2]Industry!G$11</f>
        <v>66.146244907009773</v>
      </c>
      <c r="L764" s="18">
        <f>[2]Industry!H$11</f>
        <v>70.467698720873955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12.570762301077259</v>
      </c>
      <c r="K765" s="1">
        <f>K764-K766-K767</f>
        <v>12.554180995206742</v>
      </c>
      <c r="L765" s="1">
        <f>L764-L766-L767</f>
        <v>12.66305398011658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1.8931835157688992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1.8583776283550912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2.577671264127674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51.787127713240388</v>
      </c>
      <c r="K767" s="1">
        <f>[2]Industry!G$11-[2]Industry!G$33</f>
        <v>51.733686283447945</v>
      </c>
      <c r="L767" s="1">
        <f>[2]Industry!H$11-[2]Industry!H$33</f>
        <v>55.226973476629702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4.6494894362504144</v>
      </c>
      <c r="K768" s="1">
        <f t="shared" si="866"/>
        <v>4.6309797064780263</v>
      </c>
      <c r="L768" s="1">
        <f t="shared" ref="L768" si="867">SUM(L771,L776)</f>
        <v>0.83290596867937516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4.6493974483470168</v>
      </c>
      <c r="K769" s="1">
        <f t="shared" si="868"/>
        <v>4.6306471604978494</v>
      </c>
      <c r="L769" s="1">
        <f t="shared" ref="L769" si="869">SUM(L773,L777)</f>
        <v>0.83290596867937516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9.1987903398160761E-5</v>
      </c>
      <c r="K770" s="1">
        <f t="shared" si="870"/>
        <v>3.3254598017747413E-4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3.9189153925535107</v>
      </c>
      <c r="K771" s="1">
        <f t="shared" si="872"/>
        <v>3.7980737475526878</v>
      </c>
      <c r="L771" s="1">
        <f t="shared" ref="L771" si="873">SUM(L772,L774)</f>
        <v>0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3.9188234046501127</v>
      </c>
      <c r="K772" s="1">
        <f>[2]Industry!G$34</f>
        <v>3.7977412015725105</v>
      </c>
      <c r="L772" s="1">
        <f>[2]Industry!H$34</f>
        <v>0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3.9188234046501127</v>
      </c>
      <c r="K773" s="1">
        <f t="shared" si="874"/>
        <v>3.7977412015725105</v>
      </c>
      <c r="L773" s="1">
        <f t="shared" ref="L773" si="875">L772</f>
        <v>0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9.1987903398160761E-5</v>
      </c>
      <c r="K774" s="1">
        <f>[2]Industry!G$35</f>
        <v>3.3254598017747413E-4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9.1987903398160761E-5</v>
      </c>
      <c r="K775" s="1">
        <f t="shared" si="876"/>
        <v>3.3254598017747413E-4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0.73057404369690393</v>
      </c>
      <c r="K776" s="1">
        <f>[2]Industry!G$36</f>
        <v>0.83290595892533892</v>
      </c>
      <c r="L776" s="1">
        <f>[2]Industry!H$36</f>
        <v>0.83290596867937516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0.73057404369690393</v>
      </c>
      <c r="K777" s="1">
        <f t="shared" si="878"/>
        <v>0.83290595892533892</v>
      </c>
      <c r="L777" s="1">
        <f t="shared" ref="L777" si="879">L776</f>
        <v>0.83290596867937516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21.500942141774757</v>
      </c>
      <c r="K778" s="1">
        <f>SUM([2]Industry!G$37:G$39)</f>
        <v>18.882840521960837</v>
      </c>
      <c r="L778" s="1">
        <f>SUM([2]Industry!H$37:H$39)</f>
        <v>13.605735385765174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11.957189665268761</v>
      </c>
      <c r="K779" s="1">
        <f>SUM([2]Industry!G$37:G$38)-K780</f>
        <v>7.0128451786504726</v>
      </c>
      <c r="L779" s="1">
        <f>SUM([2]Industry!H$37:H$38)-L780</f>
        <v>1.5419282889781127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9.5437524765059969</v>
      </c>
      <c r="K781" s="1">
        <f t="shared" si="884"/>
        <v>11.869995343310364</v>
      </c>
      <c r="L781" s="1">
        <f t="shared" ref="L781" si="885">L778-L779</f>
        <v>12.063807096787061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9.6909546700238245</v>
      </c>
      <c r="K782" s="1">
        <f>[2]Industry!G$37</f>
        <v>5.129301506434957</v>
      </c>
      <c r="L782" s="1">
        <f>[2]Industry!H$37</f>
        <v>0.47481103527592844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9.6909546700238245</v>
      </c>
      <c r="K783" s="1">
        <f>[2]Industry!G$37*K779/SUM(K779:K780)</f>
        <v>5.129301506434957</v>
      </c>
      <c r="L783" s="1">
        <f>[2]Industry!H$37*L779/SUM(L779:L780)</f>
        <v>0.47481103527592844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11.809987471750933</v>
      </c>
      <c r="K785" s="1">
        <f t="shared" si="892"/>
        <v>13.753539015525881</v>
      </c>
      <c r="L785" s="1">
        <f t="shared" ref="L785" si="893">SUM(L786:L788)</f>
        <v>13.130924350489245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2.2662349952449365</v>
      </c>
      <c r="K786" s="1">
        <f>[2]Industry!G$38*K779/SUM(K779:K780)</f>
        <v>1.8835436722155157</v>
      </c>
      <c r="L786" s="1">
        <f>[2]Industry!H$38*L779/SUM(L779:L780)</f>
        <v>1.0671172537021842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9.5437524765059969</v>
      </c>
      <c r="K788" s="1">
        <f>[2]Industry!G$39</f>
        <v>11.869995343310364</v>
      </c>
      <c r="L788" s="1">
        <f>[2]Industry!H$39</f>
        <v>12.063807096787061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6.5807507434971743E-5</v>
      </c>
      <c r="K789" s="1">
        <f>[2]Industry!G$18</f>
        <v>2.3135601385757494E-4</v>
      </c>
      <c r="L789" s="1">
        <f>[2]Industry!H$18</f>
        <v>5.3008771684914772E-5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6.5807507434971743E-5</v>
      </c>
      <c r="K790" s="1">
        <f t="shared" si="896"/>
        <v>2.3135601385757494E-4</v>
      </c>
      <c r="L790" s="1">
        <f t="shared" ref="L790" si="897">L789</f>
        <v>5.3008771684914772E-5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14.404058509532778</v>
      </c>
      <c r="K791" s="1">
        <f>[2]Industry!G$19</f>
        <v>15.234700160587382</v>
      </c>
      <c r="L791" s="1">
        <f>[2]Industry!H$19</f>
        <v>20.841879369653935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6.7930465304123189</v>
      </c>
      <c r="K792" s="1">
        <f t="shared" si="900"/>
        <v>7.6319416408717604</v>
      </c>
      <c r="L792" s="1">
        <f t="shared" ref="L792" si="901">SUM(L793:L801)</f>
        <v>11.419475390500208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0.85004761472101154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0.39096232270154208</v>
      </c>
      <c r="K794" s="1">
        <f t="shared" si="906"/>
        <v>0.75786568043632985</v>
      </c>
      <c r="L794" s="1">
        <f t="shared" ref="L794" si="907">L241</f>
        <v>0.46907117221804467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6.2259070136004926E-4</v>
      </c>
      <c r="L795" s="1">
        <f t="shared" ref="L795" si="909">L242</f>
        <v>0.27121299383137926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4.9894339542542798E-5</v>
      </c>
      <c r="K796" s="1">
        <f t="shared" si="910"/>
        <v>1.2847573707453074E-4</v>
      </c>
      <c r="L796" s="1">
        <f t="shared" ref="L796" si="911">L243</f>
        <v>7.5852206641491575E-5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8.5112680800794279E-4</v>
      </c>
      <c r="K797" s="1">
        <f t="shared" si="912"/>
        <v>1.7082352679533537E-3</v>
      </c>
      <c r="L797" s="1">
        <f t="shared" ref="L797" si="913">L274</f>
        <v>3.356579828206474E-5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4.2097451381628104E-4</v>
      </c>
      <c r="L798" s="1">
        <f t="shared" ref="L798" si="915">L275</f>
        <v>0.98976007626618234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5.5502329935609662</v>
      </c>
      <c r="K799" s="1">
        <f t="shared" si="916"/>
        <v>3.5828714490455593</v>
      </c>
      <c r="L799" s="1">
        <f t="shared" ref="L799" si="917">L283</f>
        <v>2.7897562882043205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3.2873785780329903</v>
      </c>
      <c r="L800" s="1">
        <f t="shared" ref="L800" si="919">L284</f>
        <v>6.1314708187844955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9.0257828124841097E-4</v>
      </c>
      <c r="K801" s="1">
        <f t="shared" si="920"/>
        <v>9.4565713667725179E-4</v>
      </c>
      <c r="L801" s="1">
        <f t="shared" ref="L801" si="921">L289</f>
        <v>0.76809462319086308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7.6289060284200305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7.628900180319965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8.6004280593893974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6.2375983280728065</v>
      </c>
      <c r="K803" s="1">
        <f t="shared" si="922"/>
        <v>5.3413275027873688</v>
      </c>
      <c r="L803" s="1">
        <f t="shared" si="922"/>
        <v>10.11924550855932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6.2375983280728065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5.3413275027873688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10.11924550855932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4.1712411403090508</v>
      </c>
      <c r="K805" s="1">
        <f t="shared" si="924"/>
        <v>4.1595897999968292</v>
      </c>
      <c r="L805" s="1">
        <f t="shared" si="924"/>
        <v>4.1364813211443039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4.1712411403090508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4.1595897999968292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4.1364813211443039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10.792446021617446</v>
      </c>
      <c r="K807" s="1">
        <f>[2]Industry!G$21</f>
        <v>10.733357193012132</v>
      </c>
      <c r="L807" s="1">
        <f>[2]Industry!H$21</f>
        <v>5.399966648525119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10.792446021617446</v>
      </c>
      <c r="K808" s="1">
        <f t="shared" si="926"/>
        <v>10.733357193012132</v>
      </c>
      <c r="L808" s="1">
        <f t="shared" ref="L808" si="927">L807</f>
        <v>5.399966648525119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10.792446021617446</v>
      </c>
      <c r="K810" s="1">
        <f t="shared" si="928"/>
        <v>10.733357193012132</v>
      </c>
      <c r="L810" s="1">
        <f t="shared" ref="L810" si="929">L808</f>
        <v>5.399966648525119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8.5476195260173263E-2</v>
      </c>
      <c r="K811" s="1">
        <f>[2]Industry!G$22</f>
        <v>5.8705944818997977E-2</v>
      </c>
      <c r="L811" s="1">
        <f>[2]Industry!H$22</f>
        <v>5.3014547872151964E-2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8.5476195260173263E-2</v>
      </c>
      <c r="K812" s="1">
        <f t="shared" si="932"/>
        <v>5.8705944818997977E-2</v>
      </c>
      <c r="L812" s="1">
        <f t="shared" ref="L812" si="933">L811</f>
        <v>5.3014547872151964E-2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7.1905391674457713</v>
      </c>
      <c r="K813" s="1">
        <f>[2]Industry!G$23</f>
        <v>8.6467644882443278</v>
      </c>
      <c r="L813" s="1">
        <f>[2]Industry!H$23</f>
        <v>9.1208106980900148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7.1905391674457713</v>
      </c>
      <c r="K814" s="1">
        <f t="shared" si="936"/>
        <v>8.6467644882443278</v>
      </c>
      <c r="L814" s="1">
        <f t="shared" ref="L814" si="937">L813</f>
        <v>9.1208106980900148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4.2886364114195628</v>
      </c>
      <c r="K815" s="1">
        <f>[2]Industry!G$24</f>
        <v>4.3236705504913466</v>
      </c>
      <c r="L815" s="1">
        <f>[2]Industry!H$24</f>
        <v>6.3137249558477997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4.2883633755331543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4.3236142950466672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6.3135923277171697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2.730358864084792E-4</v>
      </c>
      <c r="K817" s="1">
        <f t="shared" si="942"/>
        <v>5.6255444679464972E-5</v>
      </c>
      <c r="L817" s="1">
        <f t="shared" ref="L817" si="943">L815-L816</f>
        <v>1.3262813062997481E-4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77.89561005410097</v>
      </c>
      <c r="K818" s="17">
        <f>[2]Industry!G$71</f>
        <v>78.538886410409603</v>
      </c>
      <c r="L818" s="17">
        <f>[2]Industry!H$71</f>
        <v>79.424025006901346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68.603133829454848</v>
      </c>
      <c r="K819" s="18">
        <f t="shared" si="944"/>
        <v>68.550125032497249</v>
      </c>
      <c r="L819" s="18">
        <f t="shared" ref="L819" si="945">SUM(L820:L822)</f>
        <v>72.688079401139248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10.634455695243757</v>
      </c>
      <c r="K820" s="1">
        <f>[2]Industry!G$55</f>
        <v>10.634455730253968</v>
      </c>
      <c r="L820" s="1">
        <f>[2]Industry!H$55</f>
        <v>10.754978235607375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6.1815468913020535</v>
      </c>
      <c r="K821" s="1">
        <f>[2]Industry!G$56</f>
        <v>6.1819919234017586</v>
      </c>
      <c r="L821" s="1">
        <f>[2]Industry!H$56</f>
        <v>8.8912635918448437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51.787131242909034</v>
      </c>
      <c r="K822" s="1">
        <f>[2]Industry!G$3-([2]Industry!G$6-[2]Industry!G$70)</f>
        <v>51.73367737884152</v>
      </c>
      <c r="L822" s="1">
        <f>[2]Industry!H$3-([2]Industry!H$6-[2]Industry!H$70)</f>
        <v>53.041837573687033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3.6586531332087344</v>
      </c>
      <c r="K823" s="1">
        <f t="shared" si="947"/>
        <v>3.658629507055934</v>
      </c>
      <c r="L823" s="1">
        <f t="shared" ref="L823" si="948">SUM(L824:L825)</f>
        <v>0.66326670514878716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3.6585889199029187</v>
      </c>
      <c r="K824" s="1">
        <f>[2]Industry!G$57</f>
        <v>3.6583949374351663</v>
      </c>
      <c r="L824" s="1">
        <f>[2]Industry!H$57</f>
        <v>0.66326670514878716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6.4213305815878605E-5</v>
      </c>
      <c r="K825" s="1">
        <f>[2]Industry!G$58</f>
        <v>2.3456962076768569E-4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16.686508858533486</v>
      </c>
      <c r="K826" s="1">
        <f t="shared" si="949"/>
        <v>14.307110359271201</v>
      </c>
      <c r="L826" s="1">
        <f t="shared" ref="L826" si="950">SUM(L827:L829)</f>
        <v>9.9825131669971245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9.9003431313770065</v>
      </c>
      <c r="K827" s="1">
        <f>[2]Industry!G$59</f>
        <v>5.8674309294994895</v>
      </c>
      <c r="L827" s="1">
        <f>[2]Industry!H$59</f>
        <v>1.2963154317380747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5.5771636071662843E-4</v>
      </c>
      <c r="K828" s="1">
        <f>[2]Industry!G$60</f>
        <v>1.1274067804972339E-4</v>
      </c>
      <c r="L828" s="1">
        <f>[2]Industry!H$60</f>
        <v>2.5662557237056735E-4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6.7856080107957624</v>
      </c>
      <c r="K829" s="1">
        <f>[2]Industry!G$68</f>
        <v>8.4395666890936614</v>
      </c>
      <c r="L829" s="1">
        <f>[2]Industry!H$68</f>
        <v>8.685941109686679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4.4255548750018504E-5</v>
      </c>
      <c r="K830" s="1">
        <f t="shared" si="953"/>
        <v>1.561653093538631E-4</v>
      </c>
      <c r="L830" s="1">
        <f t="shared" si="953"/>
        <v>3.6045964745742005E-5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4.4255548750018504E-5</v>
      </c>
      <c r="K831" s="1">
        <f>[2]Industry!G$61</f>
        <v>1.561653093538631E-4</v>
      </c>
      <c r="L831" s="1">
        <f>[2]Industry!H$61</f>
        <v>3.6045964745742005E-5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13.530121436106871</v>
      </c>
      <c r="K832" s="1">
        <f t="shared" si="954"/>
        <v>14.385868022424786</v>
      </c>
      <c r="L832" s="1">
        <f t="shared" ref="L832" si="955">L833+L843</f>
        <v>18.992520690395338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6.3640838279661818</v>
      </c>
      <c r="K833" s="1">
        <f>[2]Industry!G$62</f>
        <v>7.1820709108296521</v>
      </c>
      <c r="L833" s="1">
        <f>[2]Industry!H$62</f>
        <v>10.822114033975414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0.79636938354945419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0.36627409868454969</v>
      </c>
      <c r="K835" s="1">
        <f t="shared" si="958"/>
        <v>0.71319269904115157</v>
      </c>
      <c r="L835" s="1">
        <f t="shared" ref="L835" si="959">IFERROR(L794/L$792,0)*L$833</f>
        <v>0.4445337059894342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5.8589160871522119E-4</v>
      </c>
      <c r="L836" s="1">
        <f t="shared" ref="L836" si="960">IFERROR(L795/L$792,0)*L$833</f>
        <v>0.2570256379010849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4.6743645574657489E-5</v>
      </c>
      <c r="K837" s="1">
        <f t="shared" si="958"/>
        <v>1.2090263492698664E-4</v>
      </c>
      <c r="L837" s="1">
        <f t="shared" ref="L837" si="961">IFERROR(L796/L$792,0)*L$833</f>
        <v>7.1884320595478067E-5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7.9738042866946937E-4</v>
      </c>
      <c r="K838" s="1">
        <f t="shared" si="958"/>
        <v>1.6075420127845325E-3</v>
      </c>
      <c r="L838" s="1">
        <f t="shared" ref="L838" si="962">IFERROR(L797/L$792,0)*L$833</f>
        <v>3.18099460989345E-5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3.9615984400205801E-4</v>
      </c>
      <c r="L839" s="1">
        <f t="shared" ref="L839" si="963">IFERROR(L798/L$792,0)*L$833</f>
        <v>0.93798498138885522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5.1997506387788164</v>
      </c>
      <c r="K840" s="1">
        <f t="shared" si="958"/>
        <v>3.3716763075893885</v>
      </c>
      <c r="L840" s="1">
        <f t="shared" ref="L840" si="964">IFERROR(L799/L$792,0)*L$833</f>
        <v>2.6438220360860791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3.093601493456704</v>
      </c>
      <c r="L841" s="1">
        <f t="shared" ref="L841" si="965">IFERROR(L800/L$792,0)*L$833</f>
        <v>5.8107289632656087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8.4558287911769595E-4</v>
      </c>
      <c r="K842" s="1">
        <f t="shared" si="958"/>
        <v>8.8991464197993504E-4</v>
      </c>
      <c r="L842" s="1">
        <f t="shared" ref="L842" si="966">IFERROR(L801/L$792,0)*L$833</f>
        <v>0.72791501507765743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7.1660376081406891</v>
      </c>
      <c r="K843" s="1">
        <f>[2]Industry!G$63</f>
        <v>7.2037971115951338</v>
      </c>
      <c r="L843" s="1">
        <f>[2]Industry!H$63</f>
        <v>8.1704066564199263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3.7113710052033206</v>
      </c>
      <c r="K844" s="1">
        <f t="shared" si="967"/>
        <v>3.1869920766631346</v>
      </c>
      <c r="L844" s="1">
        <f t="shared" si="967"/>
        <v>6.0715473051355939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3.7113710052033206</v>
      </c>
      <c r="K845" s="1">
        <f>[2]Industry!G$64</f>
        <v>3.1869920766631346</v>
      </c>
      <c r="L845" s="1">
        <f>[2]Industry!H$64</f>
        <v>6.0715473051355939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3.1023605981048585</v>
      </c>
      <c r="K846" s="1">
        <f t="shared" si="968"/>
        <v>3.1023607258309656</v>
      </c>
      <c r="L846" s="1">
        <f t="shared" si="968"/>
        <v>3.1023609908582284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3.1023605981048585</v>
      </c>
      <c r="K847" s="1">
        <f>[2]Industry!G$65</f>
        <v>3.1023607258309656</v>
      </c>
      <c r="L847" s="1">
        <f>[2]Industry!H$65</f>
        <v>3.1023609908582284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5.6984114994140107</v>
      </c>
      <c r="K848" s="1">
        <f t="shared" si="969"/>
        <v>5.6672125979104058</v>
      </c>
      <c r="L848" s="1">
        <f t="shared" si="969"/>
        <v>2.9375818567976633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5.6984114994140107</v>
      </c>
      <c r="K849" s="1">
        <f>[2]Industry!G$66</f>
        <v>5.6672125979104058</v>
      </c>
      <c r="L849" s="1">
        <f>[2]Industry!H$66</f>
        <v>2.9375818567976633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8.5476195260173263E-2</v>
      </c>
      <c r="K850" s="1">
        <f t="shared" si="970"/>
        <v>5.8705944818997977E-2</v>
      </c>
      <c r="L850" s="1">
        <f t="shared" si="970"/>
        <v>5.3014547872151964E-2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8.5476195260173263E-2</v>
      </c>
      <c r="K851" s="1">
        <f>[2]Industry!G$67</f>
        <v>5.8705944818997977E-2</v>
      </c>
      <c r="L851" s="1">
        <f>[2]Industry!H$67</f>
        <v>5.3014547872151964E-2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5.5901890844460569</v>
      </c>
      <c r="K852" s="1">
        <f t="shared" si="971"/>
        <v>6.8191881659816822</v>
      </c>
      <c r="L852" s="1">
        <f t="shared" si="971"/>
        <v>7.3678563115757179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5.5901890844460569</v>
      </c>
      <c r="K853" s="1">
        <f>[2]Industry!G$69</f>
        <v>6.8191881659816822</v>
      </c>
      <c r="L853" s="1">
        <f>[2]Industry!H$69</f>
        <v>7.3678563115757179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12.400589250285277</v>
      </c>
      <c r="K854" s="1">
        <f t="shared" si="972"/>
        <v>14.686096099258174</v>
      </c>
      <c r="L854" s="1">
        <f t="shared" ref="L854" si="973">SUM(L855:L856)</f>
        <v>15.161486080732388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3.3841178485563805</v>
      </c>
      <c r="K855" s="1">
        <f>[2]Industry!G$6-K856</f>
        <v>4.1498809077707648</v>
      </c>
      <c r="L855" s="1">
        <f>[2]Industry!H$6-L856</f>
        <v>4.5544005220286152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9.0164714017288965</v>
      </c>
      <c r="K856" s="1">
        <f>[2]Industry!G$70</f>
        <v>10.536215191487409</v>
      </c>
      <c r="L856" s="1">
        <f>[2]Industry!H$70</f>
        <v>10.607085558703773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0.84596744736255414</v>
      </c>
      <c r="K858" s="4">
        <f t="shared" si="974"/>
        <v>0.8470847866789768</v>
      </c>
      <c r="L858" s="4">
        <f t="shared" ref="L858" si="975">IFERROR(L820/L765,"-")</f>
        <v>0.84931946531182378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3.2651598959182118</v>
      </c>
      <c r="K859" s="4">
        <f t="shared" si="978"/>
        <v>3.3265531338071663</v>
      </c>
      <c r="L859" s="4">
        <f t="shared" ref="L859" si="979">IFERROR(L821/L766,"-")</f>
        <v>3.4493396095850852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1.0000000681572585</v>
      </c>
      <c r="K860" s="4">
        <f t="shared" si="980"/>
        <v>0.99999982787605013</v>
      </c>
      <c r="L860" s="4">
        <f t="shared" ref="L860" si="981">IFERROR(L822/L767,"-")</f>
        <v>0.9604335388056825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0.78689528278629806</v>
      </c>
      <c r="K861" s="4">
        <f t="shared" si="982"/>
        <v>0.79003966630051892</v>
      </c>
      <c r="L861" s="4">
        <f t="shared" ref="L861" si="983">IFERROR(L824/L769,"-")</f>
        <v>0.79632843332896064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0.69806250000000014</v>
      </c>
      <c r="K862" s="4">
        <f t="shared" si="982"/>
        <v>0.70537499999999964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0.82798244474902516</v>
      </c>
      <c r="K863" s="4">
        <f t="shared" si="985"/>
        <v>0.83666910933125682</v>
      </c>
      <c r="L863" s="4">
        <f t="shared" ref="L863" si="986">IFERROR(L827/L779,"-")</f>
        <v>0.84071058362719719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0.71099999999999985</v>
      </c>
      <c r="K865" s="4">
        <f t="shared" si="985"/>
        <v>0.7109999999999993</v>
      </c>
      <c r="L865" s="4">
        <f t="shared" ref="L865" si="988">IFERROR(L829/L781,"-")</f>
        <v>0.71999999999999964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0.6725000000000001</v>
      </c>
      <c r="K866" s="4">
        <f t="shared" si="989"/>
        <v>0.67500000000000004</v>
      </c>
      <c r="L866" s="4">
        <f t="shared" ref="L866" si="990">IFERROR(L831/L790,"-")</f>
        <v>0.67999999999999927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0.93685267714188614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0.93685267714188614</v>
      </c>
      <c r="K868" s="4">
        <f t="shared" si="993"/>
        <v>0.94105422299970298</v>
      </c>
      <c r="L868" s="4">
        <f t="shared" ref="L868" si="994">IFERROR(L835/L794,"-")</f>
        <v>0.94768924700150958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0.94105422299970287</v>
      </c>
      <c r="L869" s="4">
        <f t="shared" ref="L869" si="995">IFERROR(L836/L795,"-")</f>
        <v>0.94768924700150969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0.93685267714188614</v>
      </c>
      <c r="K870" s="4">
        <f t="shared" si="993"/>
        <v>0.94105422299970276</v>
      </c>
      <c r="L870" s="4">
        <f t="shared" ref="L870" si="996">IFERROR(L837/L796,"-")</f>
        <v>0.94768924700150969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0.93685267714188614</v>
      </c>
      <c r="K871" s="4">
        <f t="shared" si="993"/>
        <v>0.94105422299970287</v>
      </c>
      <c r="L871" s="4">
        <f t="shared" ref="L871" si="997">IFERROR(L838/L797,"-")</f>
        <v>0.94768924700150958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0.94105422299970276</v>
      </c>
      <c r="L872" s="4">
        <f t="shared" ref="L872" si="998">IFERROR(L839/L798,"-")</f>
        <v>0.9476892470015098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0.93685267714188614</v>
      </c>
      <c r="K873" s="4">
        <f t="shared" si="993"/>
        <v>0.94105422299970287</v>
      </c>
      <c r="L873" s="4">
        <f t="shared" ref="L873" si="999">IFERROR(L840/L799,"-")</f>
        <v>0.94768924700150969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0.94105422299970298</v>
      </c>
      <c r="L874" s="4">
        <f t="shared" ref="L874" si="1000">IFERROR(L841/L800,"-")</f>
        <v>0.94768924700150969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0.93685267714188603</v>
      </c>
      <c r="K875" s="4">
        <f t="shared" si="993"/>
        <v>0.94105422299970287</v>
      </c>
      <c r="L875" s="4">
        <f t="shared" ref="L875" si="1001">IFERROR(L842/L801,"-")</f>
        <v>0.9476892470015098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0.93932702558466263</v>
      </c>
      <c r="K876" s="4">
        <f>IFERROR(K843/K802,"-")</f>
        <v>0.944277279990967</v>
      </c>
      <c r="L876" s="4">
        <f>IFERROR(L843/L802,"-")</f>
        <v>0.94999999999999984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0.59500000000000008</v>
      </c>
      <c r="K877" s="4">
        <f t="shared" si="1002"/>
        <v>0.59666666666666757</v>
      </c>
      <c r="L877" s="4">
        <f t="shared" ref="L877" si="1003">IFERROR(L845/L804,"-")</f>
        <v>0.6000000000000002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0.74375000000000047</v>
      </c>
      <c r="K878" s="4">
        <f t="shared" si="1004"/>
        <v>0.74583333333333268</v>
      </c>
      <c r="L878" s="4">
        <f t="shared" ref="L878" si="1005">IFERROR(L847/L806,"-")</f>
        <v>0.75000000000000011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0.52799999999999991</v>
      </c>
      <c r="K879" s="4">
        <f t="shared" si="1006"/>
        <v>0.52800000000000002</v>
      </c>
      <c r="L879" s="4">
        <f t="shared" ref="L879" si="1007">IFERROR(L849/L808,"-")</f>
        <v>0.54399999999999971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0.77743670596426329</v>
      </c>
      <c r="K881" s="4">
        <f t="shared" si="1010"/>
        <v>0.78864044178058523</v>
      </c>
      <c r="L881" s="4">
        <f t="shared" ref="L881" si="1011">IFERROR(L853/L814,"-")</f>
        <v>0.80780717366698751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118.31674913721132</v>
      </c>
      <c r="K882" s="17">
        <f t="shared" si="1012"/>
        <v>116.56935710392244</v>
      </c>
      <c r="L882" s="17">
        <f t="shared" ref="L882" si="1013">L883+L887+L894+L905+L913+L915+L917+L919+L923</f>
        <v>111.06079467694988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61.99423747871159</v>
      </c>
      <c r="K883" s="1">
        <f>[2]Services!G$11</f>
        <v>63.139075057502517</v>
      </c>
      <c r="L883" s="1">
        <f>[2]Services!H$11</f>
        <v>62.747233659224918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0.48513427798388414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0.4079475709956959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0.29679765940660308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5.3260550010294727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6.6497432043101243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6.8452799017130941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56.183048199698234</v>
      </c>
      <c r="K886" s="1">
        <f>[2]Services!G$11-[2]Services!G$28</f>
        <v>56.081384282196694</v>
      </c>
      <c r="L886" s="1">
        <f>[2]Services!H$11-[2]Services!H$28</f>
        <v>55.605156098105219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8.5394373827175514</v>
      </c>
      <c r="K887" s="1">
        <f t="shared" si="1016"/>
        <v>3.5418463793097366</v>
      </c>
      <c r="L887" s="1">
        <f t="shared" si="1016"/>
        <v>0.25075394995553096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8.5394373827175514</v>
      </c>
      <c r="K888" s="1">
        <f t="shared" si="1017"/>
        <v>3.5418463793097366</v>
      </c>
      <c r="L888" s="1">
        <f t="shared" ref="L888" si="1018">SUM(L891,L893)</f>
        <v>0.25075394995553096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8.539352118910168</v>
      </c>
      <c r="K889" s="1">
        <f t="shared" si="1019"/>
        <v>3.5418073457458217</v>
      </c>
      <c r="L889" s="1">
        <f t="shared" si="1019"/>
        <v>0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8.539352118910168</v>
      </c>
      <c r="K890" s="1">
        <f>[2]Services!G$12</f>
        <v>3.5418073457458217</v>
      </c>
      <c r="L890" s="1">
        <f>[2]Services!H$12</f>
        <v>0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8.539352118910168</v>
      </c>
      <c r="K891" s="1">
        <f t="shared" si="1020"/>
        <v>3.5418073457458217</v>
      </c>
      <c r="L891" s="1">
        <f t="shared" ref="L891" si="1021">L890</f>
        <v>0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8.5263807383128141E-5</v>
      </c>
      <c r="K892">
        <f t="shared" si="1022"/>
        <v>3.903356391488378E-5</v>
      </c>
      <c r="L892">
        <f t="shared" si="1022"/>
        <v>0.25075394995553096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8.5263807383128141E-5</v>
      </c>
      <c r="K893">
        <f>[2]Services!G$13</f>
        <v>3.903356391488378E-5</v>
      </c>
      <c r="L893">
        <f>[2]Services!H$13</f>
        <v>0.25075394995553096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15.121423971780752</v>
      </c>
      <c r="K894" s="1">
        <f t="shared" si="1023"/>
        <v>13.354192427197631</v>
      </c>
      <c r="L894" s="1">
        <f t="shared" ref="L894" si="1024">SUM(L895:L897)</f>
        <v>12.796449051810551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13.312415408759925</v>
      </c>
      <c r="K895" s="1">
        <f>SUM([2]Services!G$14:G$15)</f>
        <v>11.165080712246468</v>
      </c>
      <c r="L895" s="1">
        <f>SUM([2]Services!H$14:H$15)</f>
        <v>10.803144973242752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1.8090085630208266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2.1891117149511641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1.9933040785677991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13.31237808779605</v>
      </c>
      <c r="K898" s="1">
        <f>[2]Services!G$14</f>
        <v>11.021294832132877</v>
      </c>
      <c r="L898" s="1">
        <f>[2]Services!H$14</f>
        <v>10.803122838956872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11.719789585553436</v>
      </c>
      <c r="K899" s="1">
        <f>[2]Services!G$14*IFERROR(K895/SUM(K895:K896),0)</f>
        <v>9.214607848814051</v>
      </c>
      <c r="L899" s="1">
        <f>[2]Services!H$14*IFERROR(L895/SUM(L895:L896),0)</f>
        <v>9.1203193730129453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1.5925885022426147</v>
      </c>
      <c r="K900" s="1">
        <f t="shared" si="1028"/>
        <v>1.8066869833188264</v>
      </c>
      <c r="L900" s="1">
        <f t="shared" ref="L900" si="1029">L898-L899</f>
        <v>1.6828034659439268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3.7320963874844172E-5</v>
      </c>
      <c r="K901" s="1">
        <f>[2]Services!G$15+K904</f>
        <v>0.14378588011359059</v>
      </c>
      <c r="L901" s="1">
        <f>[2]Services!H$15+L904</f>
        <v>2.2134285879887737E-5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3.2856176474148512E-5</v>
      </c>
      <c r="K902" s="1">
        <f>[2]Services!G$15*K895/SUM(K895:K896)</f>
        <v>0.1202155027720026</v>
      </c>
      <c r="L902" s="1">
        <f>[2]Services!H$15*L895/SUM(L895:L896)</f>
        <v>1.8686426075817844E-5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4.4647874006956606E-6</v>
      </c>
      <c r="K903" s="1">
        <f>[2]Services!G$15*K896/SUM(K895:K896)</f>
        <v>2.3570377341587977E-2</v>
      </c>
      <c r="L903" s="1">
        <f>[2]Services!H$15*L896/SUM(L895:L896)</f>
        <v>3.4478598040698912E-6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8.0617286216354813</v>
      </c>
      <c r="K905" s="1">
        <f>[2]Services!G$17</f>
        <v>8.6193375315054581</v>
      </c>
      <c r="L905" s="1">
        <f>[2]Services!H$17</f>
        <v>8.0229273503731307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2.5564486082428601E-4</v>
      </c>
      <c r="K911" s="1">
        <f t="shared" si="1037"/>
        <v>3.2492005940376245E-3</v>
      </c>
      <c r="L911" s="1">
        <f t="shared" ref="L911" si="1038">L290</f>
        <v>1.630574222450536E-2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8.0617286216354813</v>
      </c>
      <c r="K912" s="1">
        <f t="shared" si="1039"/>
        <v>8.6193375315054581</v>
      </c>
      <c r="L912" s="1">
        <f t="shared" ref="L912" si="1040">L905-L906</f>
        <v>8.0229273503731307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9.1075309362349373</v>
      </c>
      <c r="K913" s="1">
        <f t="shared" si="1041"/>
        <v>7.6768494653777033</v>
      </c>
      <c r="L913" s="1">
        <f t="shared" si="1041"/>
        <v>4.9390928408655626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9.1075309362349373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7.6768494653777033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4.9390928408655626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1.3101008178954745</v>
      </c>
      <c r="K915" s="1">
        <f t="shared" si="1042"/>
        <v>1.4138068049598014</v>
      </c>
      <c r="L915" s="1">
        <f t="shared" si="1042"/>
        <v>1.1859547446014871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1.3101008178954745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1.4138068049598014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1.1859547446014871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0.87264123157689888</v>
      </c>
      <c r="K917" s="1">
        <f t="shared" si="1043"/>
        <v>1.0881617199570923</v>
      </c>
      <c r="L917" s="1">
        <f t="shared" si="1043"/>
        <v>1.3268272074581886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0.87264123157689888</v>
      </c>
      <c r="K918" s="1">
        <f>[2]Services!G$19</f>
        <v>1.0881617199570923</v>
      </c>
      <c r="L918" s="1">
        <f>[2]Services!H$19</f>
        <v>1.3268272074581886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2.6684584164629973E-4</v>
      </c>
      <c r="K919" s="1">
        <f>[2]Services!G$20</f>
        <v>2.6483450196745527E-3</v>
      </c>
      <c r="L919" s="1">
        <f>[2]Services!H$20</f>
        <v>2.6227882442973173E-2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2.6684584164629973E-4</v>
      </c>
      <c r="K921" s="1">
        <f t="shared" si="1046"/>
        <v>2.6483450196745527E-3</v>
      </c>
      <c r="L921" s="1">
        <f t="shared" si="1046"/>
        <v>2.6227882442973173E-2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2.6684584164629973E-4</v>
      </c>
      <c r="K922" s="1">
        <f>[2]Services!G$20</f>
        <v>2.6483450196745527E-3</v>
      </c>
      <c r="L922" s="1">
        <f>[2]Services!H$20</f>
        <v>2.6227882442973173E-2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13.309381850816974</v>
      </c>
      <c r="K923" s="1">
        <f t="shared" si="1047"/>
        <v>17.733439373092839</v>
      </c>
      <c r="L923" s="1">
        <f t="shared" si="1047"/>
        <v>19.765327990217536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13.309381850816974</v>
      </c>
      <c r="K924" s="1">
        <f>[2]Services!G$21-K925</f>
        <v>17.733439373092839</v>
      </c>
      <c r="L924" s="1">
        <f>[2]Services!H$21-L925</f>
        <v>19.765327990217536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2.0332353144597235</v>
      </c>
      <c r="K925" s="1">
        <f>[2]Services!G$50-K896</f>
        <v>2.6287544487173871</v>
      </c>
      <c r="L925" s="1">
        <f>[2]Services!H$50-L896</f>
        <v>2.7934998355680718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61.008185383214879</v>
      </c>
      <c r="K926" s="17">
        <f>[2]Services!G$59</f>
        <v>61.367440342934039</v>
      </c>
      <c r="L926" s="17">
        <f>[2]Services!H$59</f>
        <v>60.024663603207465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75.061673899932231</v>
      </c>
      <c r="K927" s="1">
        <f t="shared" si="1050"/>
        <v>80.673903002511082</v>
      </c>
      <c r="L927" s="1">
        <f t="shared" ref="L927" si="1051">SUM(L928:L930)</f>
        <v>82.374896527785026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0.24318884838754934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0.20933614291141939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0.1591325377491731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18.635436851846446</v>
      </c>
      <c r="K929" s="1">
        <f>[2]Services!G$47</f>
        <v>24.383182577402962</v>
      </c>
      <c r="L929" s="1">
        <f>[2]Services!H$47</f>
        <v>26.610607891930631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56.183048199698234</v>
      </c>
      <c r="K930" s="1">
        <f>[2]Services!G$3-([2]Services!G$6-[2]Services!G$58)</f>
        <v>56.081384282196694</v>
      </c>
      <c r="L930" s="1">
        <f>[2]Services!H$3-([2]Services!H$6-[2]Services!H$58)</f>
        <v>55.605156098105226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6.9763254446351644</v>
      </c>
      <c r="K931" s="1">
        <f t="shared" si="1054"/>
        <v>2.8935247030412841</v>
      </c>
      <c r="L931" s="1">
        <f t="shared" si="1054"/>
        <v>0.2061484623176168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6.9763254446351644</v>
      </c>
      <c r="K932" s="1">
        <f>[2]Services!G$48</f>
        <v>2.8935247030412841</v>
      </c>
      <c r="L932" s="1">
        <f>[2]Services!H$48</f>
        <v>0.2061484623176168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13.768160903222297</v>
      </c>
      <c r="K933" s="1">
        <f t="shared" si="1055"/>
        <v>12.565044424725249</v>
      </c>
      <c r="L933" s="1">
        <f t="shared" ref="L933" si="1056">SUM(L934:L936)</f>
        <v>12.410984490433842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9.9259170257417466</v>
      </c>
      <c r="K934" s="1">
        <f>[2]Services!G$49</f>
        <v>7.7471782610566979</v>
      </c>
      <c r="L934" s="1">
        <f>[2]Services!H$49</f>
        <v>7.6241805762979711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3.8422438774805503</v>
      </c>
      <c r="K935" s="1">
        <f>[2]Services!G$50</f>
        <v>4.8178661636685511</v>
      </c>
      <c r="L935" s="1">
        <f>[2]Services!H$50</f>
        <v>4.7868039141358709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6.6417358738253629</v>
      </c>
      <c r="K937" s="1">
        <f t="shared" si="1061"/>
        <v>7.101127559413599</v>
      </c>
      <c r="L937" s="1">
        <f t="shared" ref="L937" si="1062">L938+L944</f>
        <v>6.6097690578497419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6.6417358738253629</v>
      </c>
      <c r="K944" s="1">
        <f>[2]Services!G$52</f>
        <v>7.101127559413599</v>
      </c>
      <c r="L944" s="1">
        <f>[2]Services!H$52</f>
        <v>6.6097690578497419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6.1592913045068496</v>
      </c>
      <c r="K945" s="1">
        <f t="shared" si="1070"/>
        <v>5.2148560200635137</v>
      </c>
      <c r="L945" s="1">
        <f t="shared" si="1070"/>
        <v>3.4316118727897553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6.1592913045068496</v>
      </c>
      <c r="K946" s="1">
        <f>[2]Services!G$53</f>
        <v>5.2148560200635137</v>
      </c>
      <c r="L946" s="1">
        <f>[2]Services!H$53</f>
        <v>3.4316118727897553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0.8775872491086647</v>
      </c>
      <c r="K947" s="1">
        <f t="shared" si="1071"/>
        <v>0.94827089390337782</v>
      </c>
      <c r="L947" s="1">
        <f t="shared" si="1071"/>
        <v>0.79544557420925688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0.8775872491086647</v>
      </c>
      <c r="K948" s="1">
        <f>[2]Services!G$54</f>
        <v>0.94827089390337782</v>
      </c>
      <c r="L948" s="1">
        <f>[2]Services!H$54</f>
        <v>0.79544557420925688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0.87264123157689888</v>
      </c>
      <c r="K949" s="1">
        <f t="shared" si="1072"/>
        <v>1.0881617199570923</v>
      </c>
      <c r="L949" s="1">
        <f t="shared" si="1072"/>
        <v>1.3268272074581886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0.87264123157689888</v>
      </c>
      <c r="K950" s="1">
        <f>[2]Services!G$55</f>
        <v>1.0881617199570923</v>
      </c>
      <c r="L950" s="1">
        <f>[2]Services!H$55</f>
        <v>1.3268272074581886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6.8338176761056486</v>
      </c>
      <c r="K953" s="1">
        <f>[2]Services!G$58</f>
        <v>6.9639363015155462</v>
      </c>
      <c r="L953" s="1">
        <f>[2]Services!H$58</f>
        <v>8.4741365084692575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0.50128152023846051</v>
      </c>
      <c r="K955" s="4">
        <f t="shared" si="1076"/>
        <v>0.5131447220055344</v>
      </c>
      <c r="L955" s="4">
        <f t="shared" ref="L955" si="1077">IFERROR(L928/L884,"-")</f>
        <v>0.536165069722355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3.4989193405333601</v>
      </c>
      <c r="K956" s="4">
        <f t="shared" si="1076"/>
        <v>3.666785592802841</v>
      </c>
      <c r="L956" s="4">
        <f t="shared" ref="L956" si="1078">IFERROR(L929/L885,"-")</f>
        <v>3.8874389760557611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</v>
      </c>
      <c r="K957" s="4">
        <f t="shared" si="1076"/>
        <v>1</v>
      </c>
      <c r="L957" s="4">
        <f t="shared" ref="L957" si="1079">IFERROR(L930/L886,"-")</f>
        <v>1.0000000000000002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0.81695375608165077</v>
      </c>
      <c r="K958" s="4">
        <f t="shared" si="1080"/>
        <v>0.81695375608165066</v>
      </c>
      <c r="L958" s="4">
        <f t="shared" ref="L958" si="1081">IFERROR(L932/L888,"-")</f>
        <v>0.82211451645796785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0.74561352849688178</v>
      </c>
      <c r="K959" s="4">
        <f t="shared" si="1082"/>
        <v>0.69387570593727743</v>
      </c>
      <c r="L959" s="4">
        <f t="shared" ref="L959" si="1083">IFERROR(L934/L895,"-")</f>
        <v>0.70573713443460717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2.12395007741946</v>
      </c>
      <c r="K960" s="4">
        <f t="shared" si="1082"/>
        <v>2.2008315659559798</v>
      </c>
      <c r="L960" s="4">
        <f t="shared" ref="L960" si="1084">IFERROR(L935/L896,"-")</f>
        <v>2.4014418901782504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0.82386001632463224</v>
      </c>
      <c r="K967" s="4">
        <f t="shared" si="1086"/>
        <v>0.82386001632463191</v>
      </c>
      <c r="L967" s="4">
        <f t="shared" ref="L967" si="1092">IFERROR(L944/L912,"-")</f>
        <v>0.82386001632463179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0.67628552102982009</v>
      </c>
      <c r="K968" s="4">
        <f t="shared" si="1093"/>
        <v>0.67929637588731084</v>
      </c>
      <c r="L968" s="4">
        <f t="shared" ref="L968" si="1094">IFERROR(L946/L913,"-")</f>
        <v>0.69478586115995644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0.66986237785761182</v>
      </c>
      <c r="K969" s="4">
        <f t="shared" si="1095"/>
        <v>0.67072169307484686</v>
      </c>
      <c r="L969" s="4">
        <f t="shared" ref="L969" si="1096">IFERROR(L948/L916,"-")</f>
        <v>0.67072169307484675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201.86719707988192</v>
      </c>
      <c r="K972" s="3">
        <f>[2]Residential!G$26</f>
        <v>195.70777562725178</v>
      </c>
      <c r="L972" s="3">
        <f>[2]Residential!H$26</f>
        <v>181.71591108936093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78.764489886433012</v>
      </c>
      <c r="K973" s="1">
        <f>[2]Residential!G$15</f>
        <v>80.202745923126955</v>
      </c>
      <c r="L973" s="1">
        <f>[2]Residential!H$15</f>
        <v>75.811372079572209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17.377276288172869</v>
      </c>
      <c r="K974" s="1">
        <f t="shared" si="1101"/>
        <v>19.008443932930117</v>
      </c>
      <c r="L974" s="1">
        <f t="shared" ref="L974" si="1102">SUM(L975:L976)</f>
        <v>17.598135538232015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3.1236488421882227E-2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1.9849740722900369E-2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1.537096291819769E-2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17.346039799750987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18.988594192207216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17.582764575313817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9.7439469438238007</v>
      </c>
      <c r="K977" s="1">
        <f t="shared" si="1106"/>
        <v>10.689402802955865</v>
      </c>
      <c r="L977" s="1">
        <f t="shared" ref="L977" si="1107">SUM(L978:L979)</f>
        <v>10.890112790855781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4.1343425492908574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3.9032693632932514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3.43413346930482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5.6096043945329441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6.7861334396626143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7.455979321550962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51.643266654436339</v>
      </c>
      <c r="K980" s="1">
        <f>[2]Residential!G$3-([2]Residential!G$10-[2]Residential!G$244)</f>
        <v>50.504899187240973</v>
      </c>
      <c r="L980" s="1">
        <f>[2]Residential!H$3-([2]Residential!H$10-[2]Residential!H$244)</f>
        <v>47.323123750484413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14.704404298667399</v>
      </c>
      <c r="K981" s="1">
        <f>SUM([2]Residential!G$16:G$17)</f>
        <v>5.4553196167006845</v>
      </c>
      <c r="L981" s="1">
        <f>SUM([2]Residential!H$16:H$17)</f>
        <v>0.5352633084819387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14.704319018055486</v>
      </c>
      <c r="K982" s="1">
        <f>[2]Residential!G$16</f>
        <v>5.4552805083286007</v>
      </c>
      <c r="L982" s="1">
        <f>[2]Residential!H$16</f>
        <v>0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8.5280611913310939E-5</v>
      </c>
      <c r="K983" s="1">
        <f>[2]Residential!G$17</f>
        <v>3.9108372083820026E-5</v>
      </c>
      <c r="L983" s="1">
        <f>[2]Residential!H$17</f>
        <v>0.5352633084819387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12.270865513092403</v>
      </c>
      <c r="K984" s="1">
        <f t="shared" si="1110"/>
        <v>4.2936661130803877</v>
      </c>
      <c r="L984" s="1">
        <f t="shared" ref="L984" si="1111">SUM(L986,L988)</f>
        <v>0.4560028083256995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12.270865513092403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4.2936661130803877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0.4560028083256995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12.270794346189046</v>
      </c>
      <c r="K986" s="1">
        <f t="shared" si="1112"/>
        <v>4.2936353324288854</v>
      </c>
      <c r="L986" s="1">
        <f t="shared" si="1112"/>
        <v>0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12.270794346189046</v>
      </c>
      <c r="K987" s="1">
        <f t="shared" si="1113"/>
        <v>4.2936353324288854</v>
      </c>
      <c r="L987" s="1">
        <f t="shared" ref="L987" si="1114">L985*IFERROR(L982/L981,0)</f>
        <v>0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7.1166903357067213E-5</v>
      </c>
      <c r="K988" s="1">
        <f t="shared" si="1115"/>
        <v>3.0780651502304579E-5</v>
      </c>
      <c r="L988" s="1">
        <f t="shared" si="1115"/>
        <v>0.4560028083256995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7.1166903357067213E-5</v>
      </c>
      <c r="K989" s="1">
        <f t="shared" si="1116"/>
        <v>3.0780651502304579E-5</v>
      </c>
      <c r="L989" s="1">
        <f t="shared" ref="L989" si="1117">L985-L987</f>
        <v>0.4560028083256995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2.4335387855749966</v>
      </c>
      <c r="K990" s="1">
        <f t="shared" si="1118"/>
        <v>1.1616535036202973</v>
      </c>
      <c r="L990" s="1">
        <f t="shared" si="1118"/>
        <v>7.9260500156239186E-2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2.4335387855749966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1.1616535036202973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7.9260500156239186E-2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2.4335246718664414</v>
      </c>
      <c r="K992" s="1">
        <f t="shared" si="1119"/>
        <v>1.1616451758997155</v>
      </c>
      <c r="L992" s="1">
        <f t="shared" ref="L992" si="1120">IFERROR(L982/L981,0)*L991</f>
        <v>0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1.411370855519678E-5</v>
      </c>
      <c r="K993" s="1">
        <f t="shared" si="1121"/>
        <v>8.3277205817910982E-6</v>
      </c>
      <c r="L993" s="1">
        <f t="shared" ref="L993" si="1122">L991-L992</f>
        <v>7.9260500156239186E-2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23.267828359228773</v>
      </c>
      <c r="K994" s="1">
        <f t="shared" si="1123"/>
        <v>13.720697467307613</v>
      </c>
      <c r="L994" s="1">
        <f t="shared" ref="L994" si="1124">SUM(L995:L996)</f>
        <v>8.1045281685099635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23.267790299329519</v>
      </c>
      <c r="K995" s="1">
        <f>[2]Residential!G$18</f>
        <v>13.530865945337428</v>
      </c>
      <c r="L995" s="1">
        <f>[2]Residential!H$18</f>
        <v>8.1045060766723527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3.8059899255236467E-5</v>
      </c>
      <c r="K996" s="1">
        <f>[2]Residential!G$19</f>
        <v>0.18983152197018507</v>
      </c>
      <c r="L996" s="1">
        <f>[2]Residential!H$19</f>
        <v>2.2091837611246915E-5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18.192661567203647</v>
      </c>
      <c r="K997" s="1">
        <f t="shared" si="1127"/>
        <v>10.075425846000748</v>
      </c>
      <c r="L997" s="1">
        <f t="shared" ref="L997" si="1128">SUM(L998:L999)</f>
        <v>5.8219764887766079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14.53625959540101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5.8686744526922539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2.0698299938240181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3.6564019718026364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4.2067513933084939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3.7521464949525898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18.192631808910104</v>
      </c>
      <c r="K1000" s="1">
        <f t="shared" si="1129"/>
        <v>9.9360281639659007</v>
      </c>
      <c r="L1000" s="1">
        <f t="shared" ref="L1000" si="1130">SUM(L1001:L1002)</f>
        <v>5.8219606188633328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14.536235817996122</v>
      </c>
      <c r="K1001" s="1">
        <f t="shared" si="1131"/>
        <v>5.7874789153694177</v>
      </c>
      <c r="L1001" s="1">
        <f t="shared" ref="L1001" si="1132">L998-L1004</f>
        <v>2.069824351749963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3.6563959909139805</v>
      </c>
      <c r="K1002" s="1">
        <f t="shared" si="1133"/>
        <v>4.1485492485964839</v>
      </c>
      <c r="L1002" s="1">
        <f t="shared" ref="L1002" si="1134">L999-L1005</f>
        <v>3.7521362671133698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2.9758293543443244E-5</v>
      </c>
      <c r="K1003" s="1">
        <f t="shared" si="1135"/>
        <v>0.13939768203484587</v>
      </c>
      <c r="L1003" s="1">
        <f t="shared" ref="L1003" si="1136">SUM(L1004:L1005)</f>
        <v>1.5869913274691854E-5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2.3777404887443681E-5</v>
      </c>
      <c r="K1004" s="1">
        <f t="shared" si="1137"/>
        <v>8.119553732283577E-2</v>
      </c>
      <c r="L1004" s="1">
        <f t="shared" ref="L1004" si="1138">L998*IFERROR(L996/L994,0)</f>
        <v>5.6420740548620134E-6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5.9808886559995639E-6</v>
      </c>
      <c r="K1005" s="1">
        <f t="shared" si="1139"/>
        <v>5.8202144712010087E-2</v>
      </c>
      <c r="L1005" s="1">
        <f t="shared" ref="L1005" si="1140">L999*IFERROR(L$996/L$994,0)</f>
        <v>1.022783921982984E-5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5.0751667920251267</v>
      </c>
      <c r="K1006" s="1">
        <f t="shared" si="1141"/>
        <v>3.6452716213068648</v>
      </c>
      <c r="L1006" s="1">
        <f t="shared" ref="L1006" si="1142">SUM(L1007:L1008)</f>
        <v>2.2825516797333556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3.8764536166778596</v>
      </c>
      <c r="K1007" s="1">
        <f t="shared" si="1143"/>
        <v>2.1463642502240372</v>
      </c>
      <c r="L1007" s="1">
        <f t="shared" ref="L1007" si="1144">L994-L998-L999-L1008</f>
        <v>0.86238933370111948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1.1987131753472671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1.4989073710828273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1.4201623460322361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5.0751584904194145</v>
      </c>
      <c r="K1009" s="1">
        <f t="shared" si="1145"/>
        <v>3.5948377813715253</v>
      </c>
      <c r="L1009" s="1">
        <f t="shared" ref="L1009" si="1146">SUM(L1010:L1011)</f>
        <v>2.282545457809019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3.8764472758439905</v>
      </c>
      <c r="K1010" s="1">
        <f t="shared" si="1147"/>
        <v>2.1166684134567553</v>
      </c>
      <c r="L1010" s="1">
        <f t="shared" ref="L1010" si="1148">L1007-L1013</f>
        <v>0.8623869829455022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1.1987112145754242</v>
      </c>
      <c r="K1011" s="1">
        <f t="shared" si="1149"/>
        <v>1.47816936791477</v>
      </c>
      <c r="L1011" s="1">
        <f t="shared" ref="L1011" si="1150">L1008-L1014</f>
        <v>1.420158474863517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8.3016057117932264E-6</v>
      </c>
      <c r="K1012" s="1">
        <f t="shared" si="1151"/>
        <v>5.0433839935339203E-2</v>
      </c>
      <c r="L1012" s="1">
        <f t="shared" ref="L1012" si="1152">SUM(L1013:L1014)</f>
        <v>6.2219243365550631E-6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6.3408338690034333E-6</v>
      </c>
      <c r="K1013" s="1">
        <f t="shared" si="1153"/>
        <v>2.9695836767281832E-2</v>
      </c>
      <c r="L1013" s="1">
        <f t="shared" ref="L1013" si="1154">L1007*IFERROR(L$996/L$994,0)</f>
        <v>2.3507556173130399E-6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1.9607718427897922E-6</v>
      </c>
      <c r="K1014" s="1">
        <f t="shared" si="1155"/>
        <v>2.0738003168057375E-2</v>
      </c>
      <c r="L1014" s="1">
        <f t="shared" ref="L1014" si="1156">L1008*IFERROR(L$996/L$994,0)</f>
        <v>3.8711687192420227E-6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13.805321166752965</v>
      </c>
      <c r="K1020" s="1">
        <f t="shared" si="1163"/>
        <v>11.899399630668233</v>
      </c>
      <c r="L1020" s="1">
        <f t="shared" ref="L1020" si="1164">L1021+L1023</f>
        <v>7.4210973365246282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11.125782070509331</v>
      </c>
      <c r="K1021" s="1">
        <f t="shared" si="1165"/>
        <v>9.3582641198668668</v>
      </c>
      <c r="L1021" s="1">
        <f t="shared" si="1165"/>
        <v>5.5354277133165306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11.125782070509331</v>
      </c>
      <c r="K1022" s="1">
        <f>[2]Residential!G$22-K1024-K1025</f>
        <v>9.3582641198668668</v>
      </c>
      <c r="L1022" s="1">
        <f>[2]Residential!H$22-L1024-L1025</f>
        <v>5.5354277133165306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2.6795390962436341</v>
      </c>
      <c r="K1023" s="1">
        <f t="shared" ref="K1023:L1023" si="1170">K1024</f>
        <v>2.5411355108013667</v>
      </c>
      <c r="L1023" s="1">
        <f t="shared" si="1170"/>
        <v>1.8856696232080978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2.6795390962436341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2.5411355108013667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1.8856696232080978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1.2944316316513609</v>
      </c>
      <c r="K1025" s="1">
        <f t="shared" si="1171"/>
        <v>1.4006660294802966</v>
      </c>
      <c r="L1025" s="1">
        <f t="shared" ref="L1025" si="1172">L1026+L1028</f>
        <v>1.2405046108796307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0.88712915526072578</v>
      </c>
      <c r="K1026" s="1">
        <f t="shared" si="1173"/>
        <v>0.93519640367217372</v>
      </c>
      <c r="L1026" s="1">
        <f t="shared" si="1173"/>
        <v>0.78444927975092327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0.88712915526072578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0.93519640367217372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0.78444927975092327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0.40730247639063516</v>
      </c>
      <c r="K1028" s="1">
        <f t="shared" si="1174"/>
        <v>0.46546962580812301</v>
      </c>
      <c r="L1028" s="1">
        <f t="shared" si="1174"/>
        <v>0.4560553311287075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0.40730247639063516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0.46546962580812301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0.4560553311287075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1.5470513094427971</v>
      </c>
      <c r="K1030" s="1">
        <f>[2]Residential!G$23</f>
        <v>1.8830445206848281</v>
      </c>
      <c r="L1030" s="1">
        <f>[2]Residential!H$23</f>
        <v>2.1894409994913087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4.1641218540602501E-2</v>
      </c>
      <c r="K1031" s="1">
        <f t="shared" si="1175"/>
        <v>4.3762952203705296E-2</v>
      </c>
      <c r="L1031" s="1">
        <f t="shared" si="1175"/>
        <v>4.3703277378496067E-2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4.1641218540602501E-2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4.3762952203705296E-2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4.3703277378496067E-2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1.5054100909021946</v>
      </c>
      <c r="K1033" s="1">
        <f t="shared" si="1176"/>
        <v>1.8392815684811228</v>
      </c>
      <c r="L1033" s="1">
        <f t="shared" ref="L1033" si="1177">L1030-L1031</f>
        <v>2.1457377221128127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1.5054100909021946</v>
      </c>
      <c r="K1034" s="1">
        <f t="shared" si="1178"/>
        <v>1.8392815684811228</v>
      </c>
      <c r="L1034" s="1">
        <f t="shared" ref="L1034" si="1179">L1033</f>
        <v>2.1457377221128127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3.8596129922190624E-4</v>
      </c>
      <c r="K1035" s="1">
        <f>[2]Residential!G$24</f>
        <v>6.4525980936155376E-3</v>
      </c>
      <c r="L1035" s="1">
        <f>[2]Residential!H$24</f>
        <v>2.3635798117063494E-2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3.8596129922190624E-4</v>
      </c>
      <c r="K1036" s="1">
        <f t="shared" si="1180"/>
        <v>6.4525980936155376E-3</v>
      </c>
      <c r="L1036" s="1">
        <f t="shared" ref="L1036" si="1181">L1035-L1038-L1040</f>
        <v>2.3635798117063494E-2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11.452903071258163</v>
      </c>
      <c r="K1042" s="1">
        <f>[2]Residential!G$21</f>
        <v>12.333860028347516</v>
      </c>
      <c r="L1042" s="1">
        <f>[2]Residential!H$21</f>
        <v>12.024925132681906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0.75184886155108022</v>
      </c>
      <c r="K1043" s="1">
        <f t="shared" si="1186"/>
        <v>1.6563281995175443</v>
      </c>
      <c r="L1043" s="1">
        <f t="shared" ref="L1043" si="1187">SUM(L1044:L1046)</f>
        <v>0.95449938379581079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0.70843702365315531</v>
      </c>
      <c r="K1044" s="1">
        <f t="shared" si="1188"/>
        <v>0.32265224142122545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4.3411837897924951E-2</v>
      </c>
      <c r="K1046" s="1">
        <f t="shared" si="1191"/>
        <v>1.3336759580963189</v>
      </c>
      <c r="L1046" s="1">
        <f t="shared" ref="L1046" si="1192">SUM(L285,L286)</f>
        <v>0.95449938379581079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10.701054209707083</v>
      </c>
      <c r="K1047" s="1">
        <f t="shared" si="1193"/>
        <v>10.677531828829972</v>
      </c>
      <c r="L1047" s="1">
        <f t="shared" ref="L1047" si="1194">L1042-L1043</f>
        <v>11.070425748886095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57.030381395148211</v>
      </c>
      <c r="K1048" s="1">
        <f>[2]Residential!G$25</f>
        <v>68.80558981284203</v>
      </c>
      <c r="L1048" s="1">
        <f>[2]Residential!H$25</f>
        <v>74.365143655102273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47.687277985341225</v>
      </c>
      <c r="K1049" s="1">
        <f t="shared" si="1195"/>
        <v>56.247611101912341</v>
      </c>
      <c r="L1049" s="1">
        <f t="shared" ref="L1049" si="1196">L1048-L1052</f>
        <v>58.249145478823579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44.076545336112275</v>
      </c>
      <c r="K1050" s="1">
        <f t="shared" si="1197"/>
        <v>51.900902495310589</v>
      </c>
      <c r="L1050" s="1">
        <f t="shared" ref="L1050" si="1198">L1049-L1051</f>
        <v>54.02817309781188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3.6107326492289529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4.3467086066017551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4.2209723810116957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9.3431034098069858</v>
      </c>
      <c r="K1052" s="1">
        <f t="shared" si="1199"/>
        <v>12.557978710929685</v>
      </c>
      <c r="L1052" s="1">
        <f t="shared" ref="L1052" si="1200">SUM(L1053:L1054)</f>
        <v>16.115998176278694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7.523958524914006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10.056887682043623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13.027241578836652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1.8191448848929794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2.5010910288860613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3.0887565974420408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150.78586729969669</v>
      </c>
      <c r="K1055" s="3">
        <f>[2]Residential!G$245</f>
        <v>153.82981630423572</v>
      </c>
      <c r="L1055" s="3">
        <f>[2]Residential!H$245</f>
        <v>155.35247865832653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124.53049812724147</v>
      </c>
      <c r="K1056" s="1">
        <f>[2]Residential!G$116</f>
        <v>124.02321494718548</v>
      </c>
      <c r="L1056" s="1">
        <f>[2]Residential!H$116</f>
        <v>122.65001881576845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61.45178595919262</v>
      </c>
      <c r="K1057" s="1">
        <f t="shared" si="1203"/>
        <v>70.908232971700386</v>
      </c>
      <c r="L1057" s="1">
        <f t="shared" ref="L1057" si="1204">SUM(L1058:L1059)</f>
        <v>71.625513012321832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2.9200823329352973E-2</v>
      </c>
      <c r="K1058" s="1">
        <f>[2]Residential!G$102</f>
        <v>1.8736284182577109E-2</v>
      </c>
      <c r="L1058" s="1">
        <f>[2]Residential!H$102</f>
        <v>1.4575339196122739E-2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61.422585135863265</v>
      </c>
      <c r="K1059" s="1">
        <f>[2]Residential!G$104</f>
        <v>70.889496687517806</v>
      </c>
      <c r="L1059" s="1">
        <f>[2]Residential!H$104</f>
        <v>71.610937673125704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10.659201999571374</v>
      </c>
      <c r="K1060" s="1">
        <f t="shared" si="1205"/>
        <v>3.7302120432666013</v>
      </c>
      <c r="L1060" s="1">
        <f t="shared" si="1205"/>
        <v>0.39606561330428325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10.659201999571374</v>
      </c>
      <c r="K1061" s="1">
        <f>[2]Residential!G$105</f>
        <v>3.7302120432666013</v>
      </c>
      <c r="L1061" s="1">
        <f>[2]Residential!H$105</f>
        <v>0.39606561330428325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20.848479160359677</v>
      </c>
      <c r="K1062" s="1">
        <f t="shared" si="1206"/>
        <v>14.029661581009172</v>
      </c>
      <c r="L1062" s="1">
        <f t="shared" ref="L1062" si="1207">SUM(L1063:L1064)</f>
        <v>9.9160818030003899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13.581344539328088</v>
      </c>
      <c r="K1063" s="1">
        <f>[2]Residential!G$106</f>
        <v>5.476201581098926</v>
      </c>
      <c r="L1063" s="1">
        <f>[2]Residential!H$106</f>
        <v>1.9429629270361051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7.2671346210315892</v>
      </c>
      <c r="K1064" s="1">
        <f>[2]Residential!G$107</f>
        <v>8.5534599999102472</v>
      </c>
      <c r="L1064" s="1">
        <f>[2]Residential!H$107</f>
        <v>7.9731188759642855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7.6789843099712485</v>
      </c>
      <c r="K1067" s="1">
        <f>SUM([2]Residential!G$109:G$110)</f>
        <v>8.0906849304412294</v>
      </c>
      <c r="L1067" s="1">
        <f>SUM([2]Residential!H$109:H$110)</f>
        <v>7.5751533141749565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7.6789843099712485</v>
      </c>
      <c r="K1072" s="1">
        <f t="shared" si="1215"/>
        <v>8.0906849304412294</v>
      </c>
      <c r="L1072" s="1">
        <f t="shared" ref="L1072" si="1216">L1067-L1068</f>
        <v>7.5751533141749565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8.0986457490249144</v>
      </c>
      <c r="K1073" s="1">
        <f t="shared" si="1217"/>
        <v>6.8318861410916618</v>
      </c>
      <c r="L1073" s="1">
        <f t="shared" si="1217"/>
        <v>4.1455607044787177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8.0986457490249144</v>
      </c>
      <c r="K1074" s="1">
        <f>[2]Residential!G$111</f>
        <v>6.8318861410916618</v>
      </c>
      <c r="L1074" s="1">
        <f>[2]Residential!H$111</f>
        <v>4.1455607044787177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0.65690515629003565</v>
      </c>
      <c r="K1075" s="1">
        <f t="shared" si="1218"/>
        <v>0.69320015351168884</v>
      </c>
      <c r="L1075" s="1">
        <f t="shared" si="1218"/>
        <v>0.58641709423120225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0.65690515629003565</v>
      </c>
      <c r="K1076" s="1">
        <f>[2]Residential!G$112</f>
        <v>0.69320015351168884</v>
      </c>
      <c r="L1076" s="1">
        <f>[2]Residential!H$112</f>
        <v>0.58641709423120225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4.1641218540602501E-2</v>
      </c>
      <c r="K1077" s="1">
        <f t="shared" si="1219"/>
        <v>4.3762952203705296E-2</v>
      </c>
      <c r="L1077" s="1">
        <f t="shared" si="1219"/>
        <v>4.370327737849606E-2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4.1641218540602501E-2</v>
      </c>
      <c r="K1078" s="1">
        <f>[2]Residential!G$113</f>
        <v>4.3762952203705296E-2</v>
      </c>
      <c r="L1078" s="1">
        <f>[2]Residential!H$113</f>
        <v>4.370327737849606E-2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15.094854574291009</v>
      </c>
      <c r="K1081" s="1">
        <f>[2]Residential!G$10-[2]Residential!G$223</f>
        <v>19.695574173961045</v>
      </c>
      <c r="L1081" s="1">
        <f>[2]Residential!H$10-[2]Residential!H$223</f>
        <v>28.361523996878553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26.255369172455204</v>
      </c>
      <c r="K1082" s="1">
        <f>[2]Residential!G$224</f>
        <v>29.806601357050234</v>
      </c>
      <c r="L1082" s="1">
        <f>[2]Residential!H$224</f>
        <v>32.702459842558099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15.192035177549672</v>
      </c>
      <c r="K1083" s="1">
        <f t="shared" si="1221"/>
        <v>18.816990937903924</v>
      </c>
      <c r="L1083" s="1">
        <f t="shared" ref="L1083" si="1222">SUM(L1084:L1085)</f>
        <v>22.262792863536138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2.0584722581027197</v>
      </c>
      <c r="K1084" s="1">
        <f>[2]Residential!G$231-K1058</f>
        <v>1.9739698161976806</v>
      </c>
      <c r="L1084" s="1">
        <f>[2]Residential!H$231-L1058</f>
        <v>1.7795719631485305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13.133562919446952</v>
      </c>
      <c r="K1085" s="1">
        <f>[2]Residential!G$233-K1059</f>
        <v>16.843021121706244</v>
      </c>
      <c r="L1085" s="1">
        <f>[2]Residential!H$233-L1059</f>
        <v>20.483220900387607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1.3366011155462605</v>
      </c>
      <c r="K1086" s="1">
        <f t="shared" si="1223"/>
        <v>0.64619610844969033</v>
      </c>
      <c r="L1086" s="1">
        <f t="shared" si="1223"/>
        <v>4.6577879630148644E-2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1.3366011155462605</v>
      </c>
      <c r="K1087" s="1">
        <f>[2]Residential!G$234-K1061</f>
        <v>0.64619610844969033</v>
      </c>
      <c r="L1087" s="1">
        <f>[2]Residential!H$234-L1061</f>
        <v>4.6577879630148644E-2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5.1699085330401306</v>
      </c>
      <c r="K1088" s="1">
        <f t="shared" si="1224"/>
        <v>5.1950363743518828</v>
      </c>
      <c r="L1088" s="1">
        <f t="shared" ref="L1088" si="1225">SUM(L1089:L1090)</f>
        <v>5.0007553389427857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2.1520504727998837</v>
      </c>
      <c r="K1089" s="1">
        <f>[2]Residential!G$235-K1063</f>
        <v>1.1950379743829931</v>
      </c>
      <c r="L1089" s="1">
        <f>[2]Residential!H$235-L1063</f>
        <v>0.4918363954685081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3.0178580602402469</v>
      </c>
      <c r="K1090" s="1">
        <f>[2]Residential!G$236-K1064</f>
        <v>3.9999983999688897</v>
      </c>
      <c r="L1090" s="1">
        <f>[2]Residential!H$236-L1064</f>
        <v>4.5089189434742778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1.6194256202742725</v>
      </c>
      <c r="K1093" s="1">
        <f t="shared" si="1226"/>
        <v>1.8836753638331931</v>
      </c>
      <c r="L1093" s="1">
        <f t="shared" ref="L1093" si="1227">SUM(L1094,L1098)</f>
        <v>2.0844752141137199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1.6194256202742725</v>
      </c>
      <c r="K1098" s="1">
        <f>[2]Residential!G$239-K1072</f>
        <v>1.8836753638331931</v>
      </c>
      <c r="L1098" s="1">
        <f>[2]Residential!H$239-L1072</f>
        <v>2.0844752141137199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1.2389539919299075</v>
      </c>
      <c r="K1099" s="1">
        <f t="shared" si="1232"/>
        <v>1.2011787396469078</v>
      </c>
      <c r="L1099" s="1">
        <f t="shared" si="1232"/>
        <v>0.93576645723887975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1.2389539919299075</v>
      </c>
      <c r="K1100" s="1">
        <f>[2]Residential!G$240-K1074</f>
        <v>1.2011787396469078</v>
      </c>
      <c r="L1100" s="1">
        <f>[2]Residential!H$240-L1074</f>
        <v>0.93576645723887975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0.19303464321276442</v>
      </c>
      <c r="K1101" s="1">
        <f t="shared" ref="K1101:L1101" si="1237">K1102</f>
        <v>0.22424226438351769</v>
      </c>
      <c r="L1101" s="1">
        <f t="shared" si="1237"/>
        <v>0.22635436698360223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0.19303464321276442</v>
      </c>
      <c r="K1102" s="1">
        <f>[2]Residential!G$241-K1076</f>
        <v>0.22424226438351769</v>
      </c>
      <c r="L1102" s="1">
        <f>[2]Residential!H$241-L1076</f>
        <v>0.22635436698360223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1.5054100909021946</v>
      </c>
      <c r="K1103" s="1">
        <f t="shared" ref="K1103:L1103" si="1242">K1104</f>
        <v>1.8392815684811228</v>
      </c>
      <c r="L1103" s="1">
        <f t="shared" si="1242"/>
        <v>2.1457377221128127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1.5054100909021946</v>
      </c>
      <c r="K1104" s="1">
        <f>[2]Residential!G$242-K1078</f>
        <v>1.8392815684811228</v>
      </c>
      <c r="L1104" s="1">
        <f>[2]Residential!H$242-L1078</f>
        <v>2.1457377221128127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0.93483053968693863</v>
      </c>
      <c r="K1109" s="4">
        <f t="shared" si="1250"/>
        <v>0.94390573882717366</v>
      </c>
      <c r="L1109" s="4">
        <f t="shared" ref="L1109" si="1251">IFERROR(L1058/L975,"-")</f>
        <v>0.94823852439764778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3.5410148855270713</v>
      </c>
      <c r="K1110" s="4">
        <f t="shared" si="1250"/>
        <v>3.7332672429542124</v>
      </c>
      <c r="L1110" s="4">
        <f t="shared" ref="L1110" si="1252">IFERROR(L1059/L976,"-")</f>
        <v>4.0727917027147926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0.86865934503141085</v>
      </c>
      <c r="K1111" s="4">
        <f t="shared" si="1253"/>
        <v>0.86877086970100947</v>
      </c>
      <c r="L1111" s="4">
        <f t="shared" ref="L1111" si="1254">IFERROR(L1061/L985,"-")</f>
        <v>0.86855959233784763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0.93430806255172838</v>
      </c>
      <c r="K1112" s="4">
        <f t="shared" si="1255"/>
        <v>0.93312410242601185</v>
      </c>
      <c r="L1112" s="4">
        <f t="shared" ref="L1112" si="1256">IFERROR(L1063/L998,"-")</f>
        <v>0.93870652799193155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1.9875097642639197</v>
      </c>
      <c r="K1113" s="4">
        <f t="shared" si="1257"/>
        <v>2.0332696658794442</v>
      </c>
      <c r="L1113" s="4">
        <f t="shared" ref="L1113" si="1258">IFERROR(L1064/L999,"-")</f>
        <v>2.124948715805679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0.72791698576333552</v>
      </c>
      <c r="K1119" s="4">
        <f t="shared" si="1261"/>
        <v>0.73003775631723189</v>
      </c>
      <c r="L1119" s="4">
        <f t="shared" ref="L1119" si="1262">IFERROR(L1074/L1022,"-")</f>
        <v>0.74891425183022053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0.74048423771730543</v>
      </c>
      <c r="K1120" s="4">
        <f t="shared" si="1263"/>
        <v>0.74123483665008305</v>
      </c>
      <c r="L1120" s="4">
        <f t="shared" ref="L1120" si="1264">IFERROR(L1076/L1027,"-")</f>
        <v>0.74755259437219468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0.49789591296826602</v>
      </c>
      <c r="K1123" s="4">
        <f t="shared" si="1267"/>
        <v>0.50572216069971931</v>
      </c>
      <c r="L1123" s="4">
        <f t="shared" ref="L1123" si="1268">IFERROR(L1084/L978,"-")</f>
        <v>0.51820116458920673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2.3412636606329622</v>
      </c>
      <c r="K1124" s="4">
        <f t="shared" si="1267"/>
        <v>2.4819761166593901</v>
      </c>
      <c r="L1124" s="4">
        <f t="shared" ref="L1124" si="1269">IFERROR(L1085/L979,"-")</f>
        <v>2.7472207227268397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0.54924175586149471</v>
      </c>
      <c r="K1125" s="4">
        <f t="shared" si="1270"/>
        <v>0.5562726806537559</v>
      </c>
      <c r="L1125" s="4">
        <f t="shared" ref="L1125" si="1271">IFERROR(L1087/L991,"-")</f>
        <v>0.58765563601458237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0.55515960865390201</v>
      </c>
      <c r="K1126" s="4">
        <f t="shared" si="1272"/>
        <v>0.55677314521906296</v>
      </c>
      <c r="L1126" s="4">
        <f t="shared" ref="L1126" si="1273">IFERROR(L1089/L1007,"-")</f>
        <v>0.57031827302141136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2.5175814551016122</v>
      </c>
      <c r="K1127" s="4">
        <f t="shared" si="1274"/>
        <v>2.6686094665604627</v>
      </c>
      <c r="L1127" s="4">
        <f t="shared" ref="L1127" si="1275">IFERROR(L1090/L1008,"-")</f>
        <v>3.1749320463760067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0.46237578457681777</v>
      </c>
      <c r="K1132" s="4">
        <f t="shared" si="1276"/>
        <v>0.47269369718425869</v>
      </c>
      <c r="L1132" s="4">
        <f t="shared" ref="L1132" si="1277">IFERROR(L1100/L1024,"-")</f>
        <v>0.49625154147992068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0.47393437163300967</v>
      </c>
      <c r="K1133" s="4">
        <f t="shared" si="1278"/>
        <v>0.48175488141508799</v>
      </c>
      <c r="L1133" s="4">
        <f t="shared" ref="L1133" si="1279">IFERROR(L1102/L1029,"-")</f>
        <v>0.49633093077410101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64.559079020364024</v>
      </c>
      <c r="K1136" s="3">
        <f t="shared" si="1282"/>
        <v>55.963608488587134</v>
      </c>
      <c r="L1136" s="3">
        <f t="shared" ref="L1136" si="1283">L1137+L1152+L1157+L1180+L1203</f>
        <v>46.016543941698792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37.649855919361983</v>
      </c>
      <c r="K1137" s="1">
        <f t="shared" si="1284"/>
        <v>43.746798234578506</v>
      </c>
      <c r="L1137" s="1">
        <f t="shared" ref="L1137" si="1285">SUM(L1138:L1151)</f>
        <v>44.463229962927734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1.1544272274749743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1.3719546692218818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1.3448060180407191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12.008236304115457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13.229681295589369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12.227737159203578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1.6850923262576014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5.6209475138098517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10.641454458153451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17.975458950936662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18.673779240950751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18.01420393526325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2.6175253483109807E-5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1.9326699213505272E-5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4.7040798958781487E-6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1.8360013640689513E-3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1.5468075321191399E-4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2.0051419223256612E-5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2.672045949550375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2.3746339113733161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0.64725275525836468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6.2023060836043503E-3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4.272794280790475E-4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2.6250543154270253E-5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2.6986627287150678E-5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2.000161804591498E-5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4.8792274915297248E-6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3.0825840354382618E-4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2.1267150510096604E-4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2.2243239803159603E-5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1.9088707697365435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1.6838829075786927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0.45172297662210309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2.7850222888446338E-2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1.2128143186174107E-2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2.8867285743242452E-5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0.2094744406699329</v>
      </c>
      <c r="K1151" s="1">
        <f>[2]Transport!G$32</f>
        <v>0.77895659286480801</v>
      </c>
      <c r="L1151" s="1">
        <f>[2]Transport!H$32</f>
        <v>1.1359456645909609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0</v>
      </c>
      <c r="K1152" s="1">
        <f t="shared" si="1290"/>
        <v>0</v>
      </c>
      <c r="L1152" s="1">
        <f t="shared" ref="L1152" si="1291">SUM(L1153:L1156)</f>
        <v>0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0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0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0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0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0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0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0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0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17.086345498825274</v>
      </c>
      <c r="K1157" s="1">
        <f t="shared" si="1292"/>
        <v>7.3359602374782211</v>
      </c>
      <c r="L1157" s="1">
        <f t="shared" ref="L1157" si="1293">SUM(L1162:L1179)</f>
        <v>0.91995073291610063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15.502893801067412</v>
      </c>
      <c r="K1158" s="1">
        <f>IF(K1157-K1159&lt;0,0,K1157-K1159)</f>
        <v>6.9341735024887443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1.5834516977578617</v>
      </c>
      <c r="K1159" s="1">
        <f t="shared" ref="K1159:L1159" si="1300">SUM(K1160:K1161)</f>
        <v>0.40178673498947698</v>
      </c>
      <c r="L1159" s="1">
        <f t="shared" si="1300"/>
        <v>0.92200895014996864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1.5834516977578617</v>
      </c>
      <c r="K1160" s="1">
        <f>[2]Transport!G$25/SUM([2]Transport!G$21,[2]Transport!G$25)*K1157*(K$35+K$600)/(K$35+K$600+K$39)</f>
        <v>0.40177272932465702</v>
      </c>
      <c r="L1160" s="1">
        <f>[2]Transport!H$25/SUM([2]Transport!H$21,[2]Transport!H$25)*L1157*(L$35+L$600)/(L$35+L$600+L$39)</f>
        <v>0.78195736495914436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1.4005664819970372E-5</v>
      </c>
      <c r="L1161" s="1">
        <f>(L$39+L$719)/([2]Transport!H$21+[2]Transport!H$25)*L1157</f>
        <v>0.14005158519082428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2.3881501083976922E-3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3.6880828568547504E-4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0.41557939175674541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3.8462777321639198E-2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0.29860120425566089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1.3275010662663804E-5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1.5530991865197217E-2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1.5139186596664552E-5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0.6400944856797055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8.4498014053755038E-2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0.73625389969516197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7.787936891799771E-2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0.30335491788709057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6.1121773292025054E-3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2.1066412221269184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0.25989787070947251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1.1403884107728588E-4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3.8013861228410924E-5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1.0071084183109396E-4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2.8294344121598195E-5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9.9365123617566143E-5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2.4099298068856842E-5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1.3203624172251381E-4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3.7122994228592495E-5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2.0127132480002798E-4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9.4143915851200959E-5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1.2139705852896911E-5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1.178312603882738E-2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6.0954637383062703E-4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3.887612572356418E-5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12.523444542332205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6.8665196843150635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0.91985898438036673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3.2026144706312876E-2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1.3619015608161002E-3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4.0732704157515448E-5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9.8041786677241429</v>
      </c>
      <c r="K1180" s="1">
        <f t="shared" si="1301"/>
        <v>4.8776758807216014</v>
      </c>
      <c r="L1180" s="1">
        <f t="shared" ref="L1180" si="1302">SUM(L1185:L1202)</f>
        <v>0.63336324585495773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9.1266494870874748</v>
      </c>
      <c r="K1181" s="1">
        <f t="shared" si="1303"/>
        <v>4.283556302178833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0.67752918063666812</v>
      </c>
      <c r="K1182" s="1">
        <f t="shared" ref="K1182:L1182" si="1311">SUM(K1183:K1184)</f>
        <v>0.59411957854276864</v>
      </c>
      <c r="L1182" s="1">
        <f t="shared" si="1311"/>
        <v>0.67815547062196191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0.67752918063666812</v>
      </c>
      <c r="K1183" s="1">
        <f>[2]Transport!G$26/SUM([2]Transport!G$22,[2]Transport!G$26)*K1180*(K$34+K$582)/(K$34+K$582+K$38)</f>
        <v>0.59411286234611949</v>
      </c>
      <c r="L1183" s="1">
        <f>[2]Transport!H$26/SUM([2]Transport!H$22,[2]Transport!H$26)*L1180*(L$34+L$582)/(L$34+L$582+L$38)</f>
        <v>0.53339600842797896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6.7161966491772791E-6</v>
      </c>
      <c r="L1184" s="1">
        <f>(L$38+L$718)/([2]Transport!H$22+[2]Transport!H$26)*L1180</f>
        <v>0.144759462193983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3.3724641869619758E-2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2.9493048944499611E-5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0.55608966866280407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3.7037933256433196E-2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6.0182507635646032E-3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1.1195939428071829E-5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1.2252138616095108E-2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1.2306801194373953E-5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1.3993632616293746E-4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1.6669568907981677E-5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2.0243819166707758E-2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1.7680284110486727E-5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0.13801735758271205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1.5438347553848423E-5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7.6737645993079251E-2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1.0986424025715738E-5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8.3297222463114606E-5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2.6826213368386944E-5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7.9075541920546223E-5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2.2295059497718807E-5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7.5450341683284942E-5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1.8658909268723018E-5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5.1006359285333383E-5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1.3224531872801153E-5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2.032428834854498E-4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9.559676859366408E-5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1.2430989198830197E-5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1.929633303531986E-3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8.4440666470445448E-4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4.284997646527025E-5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8.8165047953635298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4.8008524846154765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0.63326339196567116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0.14202870772749793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3.8650684288220952E-2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4.4572923622484179E-5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1.869893445263043E-2</v>
      </c>
      <c r="K1203" s="1">
        <f t="shared" si="1312"/>
        <v>3.1741358088046962E-3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9.4024028728239784E-2</v>
      </c>
      <c r="K1205" s="1">
        <f t="shared" ref="K1205:L1205" si="1319">SUM(K1206:K1207)</f>
        <v>5.4906752533704126E-2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6.4780287023736548E-6</v>
      </c>
      <c r="K1206" s="1">
        <f>[2]Transport!G$27/SUM([2]Transport!G$24,[2]Transport!G$27)*K1203*(K$47+K$614)/(K$47+K$614+K$49)</f>
        <v>5.4740222992625967E-4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9.4017550699537406E-2</v>
      </c>
      <c r="K1207" s="1">
        <f>(K$49+K$716)/([2]Transport!G$24+[2]Transport!G$27)*K1203</f>
        <v>5.4359350303777865E-2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8.3561595253566336E-5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1.9148108187970969E-5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1.9324090622624634E-3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3.6524806367185106E-5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3.4176534849536598E-3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4.8465377630614804E-4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1.3265310310160741E-2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2.633809117943392E-3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70.215291939856613</v>
      </c>
      <c r="K1213" s="3">
        <f t="shared" si="1320"/>
        <v>70.764725960559829</v>
      </c>
      <c r="L1213" s="3">
        <f t="shared" ref="L1213" si="1321">SUM(L1214:L1263)</f>
        <v>71.130927027311813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2.1588323460534729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2.6397046533374726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2.8472051426759117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18.27718899904049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20.69742151819894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20.993837098461199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2.3551042351052285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8.2312173854079145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17.046575198522262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23.939370141818468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25.764179894459655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27.424076603681385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1.9183137828641296E-4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1.063565194288671E-4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2.1175934160714295E-5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9.7915451004669911E-3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6.2322612908848973E-4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5.9731855896375293E-5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10.761500068789628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7.6265206766214773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1.660247757274681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2.5321190086149584E-2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1.3578450568653504E-3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6.3319012818039661E-5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1.9813489643664704E-4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1.101130920501396E-4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2.166309332990946E-5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1.6281418864743662E-3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8.7081747789358329E-4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6.637711124274763E-5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7.6878384894686347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5.4080454530602902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1.1586832442711603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0.11386124232592239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3.923298636225224E-2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6.971541775581229E-5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0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0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0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0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0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0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0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0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2.9401170451793502E-3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3.2608341717384865E-4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0.78653357840618399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7.1476627790863015E-2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0.76114978183519422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1.1892280667275629E-5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2.4978553372265549E-2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1.1357298131637683E-5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0.38365116237534991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5.0617723336930556E-2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0.41624485590395693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4.3118087582519317E-2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0.15567002639406213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2.9467607965179949E-3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0.91443343961202894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0.11291246661047195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6.6600621374423126E-5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2.2916058316107855E-5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4.709670094243317E-5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1.3753524790507857E-5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4.2836568420105013E-5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1.0867914821085948E-5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5.7934221133631986E-5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1.69161302023272E-5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5.7206920106880242E-2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2.8365000171023437E-5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1.2143188264200784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7.2320489629659909E-2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8.9042088205104324E-3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8.9379710758238963E-6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1.945188645916782E-2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9.5133335403904417E-6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1.2252640624644572E-4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1.1066074459520639E-5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1.6834729307423538E-2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9.5213192028472301E-6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8.1632265670536608E-2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7.3467192911818581E-6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2.9967239992652071E-2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4.6765641404937077E-6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5.1622227031293099E-5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1.7112972609997659E-5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3.9380832768263594E-5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1.1485165589917494E-5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3.4720171824955305E-5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8.9260168584196359E-6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2.2342784688778914E-5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6.0095766498980179E-6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4.8276213195157739E-5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1.0698391974659019E-5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1.0920496066783227E-3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1.6342313936043676E-5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1.6941964968427432E-3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2.3668301594818847E-4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7.2283993343064479E-3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1.1424080299791213E-3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1.8700462832771085</v>
      </c>
      <c r="K1266" s="1">
        <f t="shared" si="1325"/>
        <v>1.9240465538373861</v>
      </c>
      <c r="L1266" s="1">
        <f t="shared" ref="L1266" si="1330">IFERROR(L1215/L1139,"-")</f>
        <v>2.1171864971455698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1.5220544080046576</v>
      </c>
      <c r="K1267" s="1">
        <f t="shared" si="1325"/>
        <v>1.5644686410623689</v>
      </c>
      <c r="L1267" s="1">
        <f t="shared" ref="L1267" si="1331">IFERROR(L1216/L1140,"-")</f>
        <v>1.7169028762332816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1.3976113939914778</v>
      </c>
      <c r="K1268" s="1">
        <f t="shared" si="1325"/>
        <v>1.4643825378523831</v>
      </c>
      <c r="L1268" s="1">
        <f t="shared" ref="L1268" si="1332">IFERROR(L1217/L1141,"-")</f>
        <v>1.6019027535715502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1.3317807465812181</v>
      </c>
      <c r="K1269" s="1">
        <f t="shared" si="1325"/>
        <v>1.3796982154506774</v>
      </c>
      <c r="L1269" s="1">
        <f t="shared" ref="L1269" si="1333">IFERROR(L1218/L1142,"-")</f>
        <v>1.5223585067779808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0.84341290044649919</v>
      </c>
      <c r="K1270" s="1">
        <f t="shared" si="1334"/>
        <v>0.9373045115532127</v>
      </c>
      <c r="L1270" s="1">
        <f t="shared" ref="L1270" si="1335">IFERROR(L1219/SUM(L1143,L1176),"-")</f>
        <v>1.2571956492770209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0.71895539345528547</v>
      </c>
      <c r="K1271" s="1">
        <f t="shared" si="1334"/>
        <v>0.81549856977766977</v>
      </c>
      <c r="L1271" s="1">
        <f t="shared" ref="L1271" si="1336">IFERROR(L1220/SUM(L1144,L1177),"-")</f>
        <v>1.0136491508390575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0.70820353410364822</v>
      </c>
      <c r="K1272" s="1">
        <f t="shared" si="1334"/>
        <v>0.82527799128668988</v>
      </c>
      <c r="L1272" s="1">
        <f t="shared" ref="L1272" si="1337">IFERROR(L1221/SUM(L1145,L1178),"-")</f>
        <v>1.0594316380128839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0.66236505960707315</v>
      </c>
      <c r="K1273" s="1">
        <f t="shared" si="1334"/>
        <v>0.75891989982737573</v>
      </c>
      <c r="L1273" s="1">
        <f t="shared" ref="L1273" si="1338">IFERROR(L1222/SUM(L1146,L1179),"-")</f>
        <v>0.94529625479800661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0.86059730471453966</v>
      </c>
      <c r="K1274" s="1">
        <f t="shared" si="1339"/>
        <v>0.95254869251296814</v>
      </c>
      <c r="L1274" s="1">
        <f t="shared" ref="L1274" si="1340">IFERROR(L1223/SUM(L1147,L1199),"-")</f>
        <v>1.2514628625055664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0.72753381288579499</v>
      </c>
      <c r="K1275" s="1">
        <f t="shared" si="1339"/>
        <v>0.82379667158756786</v>
      </c>
      <c r="L1275" s="1">
        <f t="shared" ref="L1275" si="1341">IFERROR(L1224/SUM(L1148,L1200),"-")</f>
        <v>1.0197239443358166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0.71678967722906994</v>
      </c>
      <c r="K1276" s="1">
        <f t="shared" si="1339"/>
        <v>0.83396547830927437</v>
      </c>
      <c r="L1276" s="1">
        <f t="shared" ref="L1276" si="1342">IFERROR(L1225/SUM(L1149,L1201),"-")</f>
        <v>1.067924241093748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0.67024934706785677</v>
      </c>
      <c r="K1277" s="1">
        <f t="shared" si="1339"/>
        <v>0.77262489729671791</v>
      </c>
      <c r="L1277" s="1">
        <f t="shared" ref="L1277" si="1343">IFERROR(L1226/SUM(L1150,L1202),"-")</f>
        <v>0.94928130458663096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 t="str">
        <f t="shared" si="1344"/>
        <v>-</v>
      </c>
      <c r="K1278" s="1" t="str">
        <f t="shared" si="1344"/>
        <v>-</v>
      </c>
      <c r="L1278" s="1" t="str">
        <f t="shared" ref="L1278" si="1345">IFERROR(L1227/L1153,"-")</f>
        <v>-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 t="str">
        <f t="shared" si="1346"/>
        <v>-</v>
      </c>
      <c r="K1279" s="1" t="str">
        <f t="shared" si="1346"/>
        <v>-</v>
      </c>
      <c r="L1279" s="1" t="str">
        <f t="shared" ref="L1279" si="1347">IFERROR(L1228/L1154,"-")</f>
        <v>-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 t="str">
        <f t="shared" si="1348"/>
        <v>-</v>
      </c>
      <c r="K1280" s="1" t="str">
        <f t="shared" si="1348"/>
        <v>-</v>
      </c>
      <c r="L1280" s="1" t="str">
        <f t="shared" ref="L1280" si="1349">IFERROR(L1229/L1155,"-")</f>
        <v>-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 t="str">
        <f t="shared" si="1350"/>
        <v>-</v>
      </c>
      <c r="K1281" s="1" t="str">
        <f t="shared" si="1350"/>
        <v>-</v>
      </c>
      <c r="L1281" s="1" t="str">
        <f t="shared" ref="L1281" si="1351">IFERROR(L1230/L1156,"-")</f>
        <v>-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1.2311274047810987</v>
      </c>
      <c r="K1283" s="1">
        <f t="shared" si="1352"/>
        <v>0.88415426070968817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1.8926193021298139</v>
      </c>
      <c r="K1284" s="1">
        <f t="shared" si="1352"/>
        <v>1.8583324649998738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2.5490512797245839</v>
      </c>
      <c r="K1285" s="1">
        <f t="shared" si="1352"/>
        <v>0.89583963203305539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1.608303808866129</v>
      </c>
      <c r="K1286" s="1">
        <f t="shared" si="1352"/>
        <v>0.7501920964591261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0.59936645441954906</v>
      </c>
      <c r="K1288" s="1">
        <f t="shared" si="1352"/>
        <v>0.59904039052005553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0.56535504406333015</v>
      </c>
      <c r="K1289" s="1">
        <f t="shared" si="1352"/>
        <v>0.55365224682187741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0.5131613737411137</v>
      </c>
      <c r="K1290" s="1">
        <f t="shared" si="1352"/>
        <v>0.48211310598583001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0.43407174890881217</v>
      </c>
      <c r="K1291" s="1">
        <f t="shared" si="1352"/>
        <v>0.43444937160216845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0.58401699583466349</v>
      </c>
      <c r="K1292" s="1">
        <f t="shared" si="1352"/>
        <v>0.60283427085751495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0.46764280871984831</v>
      </c>
      <c r="K1293" s="1">
        <f t="shared" si="1352"/>
        <v>0.48608742197382293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0.4311026531298171</v>
      </c>
      <c r="K1294" s="1">
        <f t="shared" si="1352"/>
        <v>0.45096395712580478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0.4387751452013155</v>
      </c>
      <c r="K1295" s="1">
        <f t="shared" si="1352"/>
        <v>0.45567795792986521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1.6962943692046757</v>
      </c>
      <c r="K1297" s="1">
        <f t="shared" si="1367"/>
        <v>0.9617520461991248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2.1836744950505538</v>
      </c>
      <c r="K1298" s="1">
        <f t="shared" si="1367"/>
        <v>1.9526059709905226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1.4795343647722117</v>
      </c>
      <c r="K1299" s="1">
        <f t="shared" si="1367"/>
        <v>0.79832256446596361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1.5876319284875469</v>
      </c>
      <c r="K1300" s="1">
        <f t="shared" si="1367"/>
        <v>0.77301431867928905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0.87558684443223</v>
      </c>
      <c r="K1302" s="1">
        <f t="shared" si="1367"/>
        <v>0.66384886859443681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0.83159848291419813</v>
      </c>
      <c r="K1303" s="1">
        <f t="shared" si="1367"/>
        <v>0.53852750008693806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0.59146376296630243</v>
      </c>
      <c r="K1304" s="1">
        <f t="shared" si="1367"/>
        <v>0.47587471816894616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0.3905154973786234</v>
      </c>
      <c r="K1305" s="1">
        <f t="shared" si="1367"/>
        <v>0.42566754473952145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0.61973527453634214</v>
      </c>
      <c r="K1306" s="1">
        <f t="shared" si="1367"/>
        <v>0.63791979788561037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0.49801533839417494</v>
      </c>
      <c r="K1307" s="1">
        <f t="shared" si="1367"/>
        <v>0.51514397578049242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0.4601724929318261</v>
      </c>
      <c r="K1308" s="1">
        <f t="shared" si="1367"/>
        <v>0.47837827655777632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0.43803919750068238</v>
      </c>
      <c r="K1309" s="1">
        <f t="shared" si="1367"/>
        <v>0.45442641809181106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2.5018335404345129E-2</v>
      </c>
      <c r="K1311" s="1">
        <f t="shared" si="1382"/>
        <v>1.2669715223533317E-2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1.2386423327899912E-4</v>
      </c>
      <c r="K1312" s="1">
        <f t="shared" si="1382"/>
        <v>3.4040441751570731E-6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1.1928549685133358E-2</v>
      </c>
      <c r="K1313" s="1">
        <f t="shared" si="1382"/>
        <v>6.123643612186167E-3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0.38656744600169501</v>
      </c>
      <c r="K1314" s="1">
        <f t="shared" si="1382"/>
        <v>0.35991151569829172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2.4160153871841761</v>
      </c>
      <c r="K1315" s="3">
        <f t="shared" si="1390"/>
        <v>1.7427238977187285</v>
      </c>
      <c r="L1315" s="3">
        <f t="shared" ref="L1315" si="1391">L1316+L1322+L1327+L1341</f>
        <v>1.5577220221771306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0.84529191475458121</v>
      </c>
      <c r="K1316" s="1">
        <f t="shared" si="1392"/>
        <v>1.176858225319533</v>
      </c>
      <c r="L1316" s="1">
        <f t="shared" ref="L1316" si="1393">SUM(L1317:L1321)</f>
        <v>1.2568361701938122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0.19644241549108821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0.12337418569040154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0.19915657745644752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0.1242361644912741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0.14424295183542998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0.14273057866290922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0.52460973258374621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0.9092410877937015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0.9149490140744555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3.6021884726425754E-6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0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0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0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1.5596984348416514</v>
      </c>
      <c r="K1327" s="1">
        <f t="shared" si="1398"/>
        <v>0.55370013968095566</v>
      </c>
      <c r="L1327" s="1">
        <f t="shared" ref="L1327" si="1399">SUM(L1332:L1340)</f>
        <v>0.30007232513040194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1.4519136587361929</v>
      </c>
      <c r="K1328" s="1">
        <f t="shared" si="1400"/>
        <v>0.48625734486006345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0.10778477610545835</v>
      </c>
      <c r="K1329" s="1">
        <f t="shared" ref="K1329:L1329" si="1405">SUM(K1330:K1331)</f>
        <v>6.7442794820892202E-2</v>
      </c>
      <c r="L1329" s="1">
        <f t="shared" si="1405"/>
        <v>0.32129380762336701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0.10778477610545835</v>
      </c>
      <c r="K1330" s="1">
        <f>[2]Transport!G$26/SUM([2]Transport!G$22,[2]Transport!G$26)*K1327*(K$34+K$582)/(K$34+K$582+K$38)</f>
        <v>6.744203241701098E-2</v>
      </c>
      <c r="L1330" s="1">
        <f>[2]Transport!H$26/SUM([2]Transport!H$22,[2]Transport!H$26)*L1327*(L$34+L$582)/(L$34+L$582+L$38)</f>
        <v>0.25271024410044907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7.6240388121567322E-7</v>
      </c>
      <c r="L1331" s="1">
        <f>(L$38+L$718)/([2]Transport!H$22+[2]Transport!H$26)*L1327</f>
        <v>6.8583563522917945E-2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0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0.25713900398056366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0.48760679912832722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0.27752109540446057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4.5253137925764721E-2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6.2179751145099928E-4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1.9856533154820802E-4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1.2573062929353229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6.5471543041177485E-2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2.2352664394393179E-2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1.1025037587943447E-2</v>
      </c>
      <c r="K1341" s="1">
        <f t="shared" si="1406"/>
        <v>1.2165532718239662E-2</v>
      </c>
      <c r="L1341" s="1">
        <f t="shared" ref="L1341" si="1407">SUM(L1346:L1350)</f>
        <v>8.1352685291661588E-4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7.9203787621658301E-4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5.5437300640031613E-2</v>
      </c>
      <c r="K1343" s="1">
        <f t="shared" ref="K1343:L1343" si="1413">SUM(K1344:K1345)</f>
        <v>0.21044149798133793</v>
      </c>
      <c r="L1343" s="1">
        <f t="shared" si="1413"/>
        <v>2.148897670003282E-5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3.8194962456483261E-6</v>
      </c>
      <c r="K1344" s="1">
        <f>[2]Transport!G$27/SUM([2]Transport!G$24,[2]Transport!G$27)*K1341*(K$47+K$614)/(K$47+K$614+K$49)</f>
        <v>2.098032390338411E-3</v>
      </c>
      <c r="L1344" s="1">
        <f>[2]Transport!H$27/SUM([2]Transport!H$24,[2]Transport!H$27)*L1341*(L$47+L$614)/(L$47+L$614+L$49)</f>
        <v>3.1636021334536684E-6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5.5433481143785962E-2</v>
      </c>
      <c r="K1345" s="1">
        <f>(K$49+K$716)/([2]Transport!G$24+[2]Transport!G$27)*K1341</f>
        <v>0.20834346559099953</v>
      </c>
      <c r="L1345" s="1">
        <f>(L$49+L$716)/([2]Transport!H$24+[2]Transport!H$27)*L1341</f>
        <v>1.832537456657915E-5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1.0483490016938571E-3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8.9467087064074865E-5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2.2514995227646071E-5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1.8052242618514722E-4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1.5963333587922372E-4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4.2275508139666057E-5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9.7961661600644429E-3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1.1916432295296363E-2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7.4873634954930374E-4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0.38328719845553411</v>
      </c>
      <c r="K1351" s="3">
        <f t="shared" si="1414"/>
        <v>0.40435837096861615</v>
      </c>
      <c r="L1351" s="3">
        <f t="shared" ref="L1351" si="1415">SUM(L1352:L1374)</f>
        <v>0.44437018435888631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9.2541668028859672E-2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5.8244489147037844E-2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0.10606979538953826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4.2407854765815232E-2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4.958192825251205E-2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5.4554723837538885E-2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0.11937255083976674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0.21133057059906526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0.23680840783808882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5.4766343736394634E-7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0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0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0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0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3.7761626966978427E-2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7.9369122770995615E-2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4.5173495836346805E-2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4.653529667514195E-3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6.8485789156690223E-5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2.2470864377851518E-5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8.5718055042730071E-2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4.920816425039957E-3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1.6802617936688383E-3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1.5192415795531517E-4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1.3360915470742162E-5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3.4166294829298165E-6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1.7445845549167016E-5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1.6652670486790443E-5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4.4832881304180487E-6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6.6199547692787845E-4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8.1294439885127093E-4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5.3128881713557482E-5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0.47108801730784006</v>
      </c>
      <c r="K1377" s="1">
        <f t="shared" si="1423"/>
        <v>0.47209623975308834</v>
      </c>
      <c r="L1377" s="1">
        <f t="shared" ref="L1377" si="1424">IFERROR(L1353/L1318,"-")</f>
        <v>0.53259499005366318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0.34134871226480762</v>
      </c>
      <c r="K1378" s="1">
        <f t="shared" si="1425"/>
        <v>0.3437390016052998</v>
      </c>
      <c r="L1378" s="1">
        <f t="shared" ref="L1378" si="1426">IFERROR(L1354/L1319,"-")</f>
        <v>0.38222169592951971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0.22754543697054014</v>
      </c>
      <c r="K1379" s="1">
        <f t="shared" si="1427"/>
        <v>0.23242523180718186</v>
      </c>
      <c r="L1379" s="1">
        <f t="shared" ref="L1379" si="1428">IFERROR(L1355/L1320,"-")</f>
        <v>0.25882142523279239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0.15203630835067852</v>
      </c>
      <c r="K1380" s="1" t="str">
        <f t="shared" si="1429"/>
        <v>-</v>
      </c>
      <c r="L1380" s="1" t="str">
        <f t="shared" ref="L1380" si="1430">IFERROR(L1356/L1321,"-")</f>
        <v>-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 t="str">
        <f t="shared" si="1431"/>
        <v>-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 t="str">
        <f t="shared" si="1439"/>
        <v>-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 t="str">
        <f t="shared" si="1441"/>
        <v>-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 t="str">
        <f t="shared" si="1443"/>
        <v>-</v>
      </c>
      <c r="L1387" s="1" t="str">
        <f t="shared" ref="L1387" si="1444">IFERROR(L1363/L1334,"-")</f>
        <v>-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0.14685297205955075</v>
      </c>
      <c r="K1390" s="1">
        <f t="shared" si="1449"/>
        <v>0.16277279749355472</v>
      </c>
      <c r="L1390" s="1">
        <f t="shared" ref="L1390" si="1450">IFERROR(L1366/L1337,"-")</f>
        <v>0.16277499831322997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0.10283330351915163</v>
      </c>
      <c r="K1391" s="1">
        <f t="shared" si="1451"/>
        <v>0.11014162632602824</v>
      </c>
      <c r="L1391" s="1">
        <f t="shared" ref="L1391" si="1452">IFERROR(L1367/L1338,"-")</f>
        <v>0.11316610106430389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>
        <f t="shared" si="1453"/>
        <v>6.817595324573747E-2</v>
      </c>
      <c r="K1392" s="1">
        <f t="shared" si="1453"/>
        <v>7.5159621974161706E-2</v>
      </c>
      <c r="L1392" s="1">
        <f t="shared" ref="L1392" si="1454">IFERROR(L1368/L1339,"-")</f>
        <v>7.5170537347230337E-2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0.14491753958829126</v>
      </c>
      <c r="K1395" s="1">
        <f t="shared" si="1459"/>
        <v>0.14933888996713723</v>
      </c>
      <c r="L1395" s="1">
        <f t="shared" ref="L1395" si="1460">IFERROR(L1371/L1347,"-")</f>
        <v>0.15174906538441327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9.6640876803163647E-2</v>
      </c>
      <c r="K1396" s="1">
        <f t="shared" si="1461"/>
        <v>0.10431825154233207</v>
      </c>
      <c r="L1396" s="1">
        <f t="shared" ref="L1396" si="1462">IFERROR(L1372/L1348,"-")</f>
        <v>0.1060493020120908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>
        <f t="shared" si="1463"/>
        <v>6.7576995542052307E-2</v>
      </c>
      <c r="K1397" s="1">
        <f t="shared" si="1463"/>
        <v>6.8220452120737102E-2</v>
      </c>
      <c r="L1397" s="1">
        <f t="shared" ref="L1397" si="1464">IFERROR(L1373/L1349,"-")</f>
        <v>7.0958063870597457E-2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0.67054558772254025</v>
      </c>
      <c r="K1399" s="3">
        <f t="shared" ref="K1399:L1399" si="1471">K1400+K1406+K1411+K1425</f>
        <v>0.48424982607862993</v>
      </c>
      <c r="L1399" s="3">
        <f t="shared" si="1471"/>
        <v>0.31556650050766699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0.22559696045961342</v>
      </c>
      <c r="K1400" s="1">
        <f t="shared" ref="K1400:L1400" si="1476">SUM(K1401:K1405)</f>
        <v>0.29647901399378845</v>
      </c>
      <c r="L1400" s="1">
        <f t="shared" si="1476"/>
        <v>0.31214685343511095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0.13757893501761809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0.12499454326379347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0.11931866074416138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8.7680845913695848E-2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0.15099262834483346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0.14746879756463763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3.3169232078869224E-4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2.048595742891543E-2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4.5359156054710886E-2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5.487207510789744E-6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5.88495624605867E-6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2.390716010502251E-7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0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0.44068128557802355</v>
      </c>
      <c r="K1411" s="1">
        <f t="shared" si="1484"/>
        <v>0.18334334592178997</v>
      </c>
      <c r="L1411" s="1">
        <f t="shared" ref="L1411" si="1485">SUM(L1416:L1424)</f>
        <v>3.179429762025063E-3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0.41022749230694477</v>
      </c>
      <c r="K1412" s="1">
        <f t="shared" si="1486"/>
        <v>0.16101142513176811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3.0453793271078802E-2</v>
      </c>
      <c r="K1413" s="1">
        <f t="shared" ref="K1413:L1413" si="1491">SUM(K1414:K1415)</f>
        <v>2.2331920790021862E-2</v>
      </c>
      <c r="L1413" s="1">
        <f t="shared" si="1491"/>
        <v>3.4042829303507511E-3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3.0453793271078802E-2</v>
      </c>
      <c r="K1414" s="1">
        <f>[2]Transport!G$26/SUM([2]Transport!G$22,[2]Transport!G$26)*K1411*(K$34+K$582)/(K$34+K$582+K$38)</f>
        <v>2.2331668339880515E-2</v>
      </c>
      <c r="L1414" s="1">
        <f>[2]Transport!H$26/SUM([2]Transport!H$22,[2]Transport!H$26)*L1411*(L$34+L$582)/(L$34+L$582+L$38)</f>
        <v>2.6776027109878314E-3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2.5245014134615033E-7</v>
      </c>
      <c r="L1415" s="1">
        <f>(L$38+L$718)/([2]Transport!H$22+[2]Transport!H$26)*L1411</f>
        <v>7.266802193629196E-4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0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0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1.891444303243663E-3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3.675734917797293E-2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2.5464211999517607E-5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0.26780436784541345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4.7607852888793538E-2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4.4188546834328176E-5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0.17098547342936643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9.8978143855023487E-2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3.109777003191217E-3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4.2673416849032825E-3</v>
      </c>
      <c r="K1425" s="1">
        <f t="shared" ref="K1425:L1425" si="1496">SUM(K1430:K1434)</f>
        <v>4.4274661630514852E-3</v>
      </c>
      <c r="L1425" s="1">
        <f t="shared" si="1496"/>
        <v>2.402173105309935E-4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2.3387206922710976E-4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2.1457514501213672E-2</v>
      </c>
      <c r="K1427" s="1">
        <f t="shared" ref="K1427:L1427" si="1502">SUM(K1428:K1429)</f>
        <v>7.6587078691368674E-2</v>
      </c>
      <c r="L1427" s="1">
        <f t="shared" si="1502"/>
        <v>6.3452413038837462E-6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1.4783709728310355E-6</v>
      </c>
      <c r="K1428" s="1">
        <f>[2]Transport!G$27/SUM([2]Transport!G$24,[2]Transport!G$27)*K1425*(K$47+K$614)/(K$47+K$614+K$49)</f>
        <v>7.6354793763223244E-4</v>
      </c>
      <c r="L1428" s="1">
        <f>[2]Transport!H$27/SUM([2]Transport!H$24,[2]Transport!H$27)*L1425*(L$47+L$614)/(L$47+L$614+L$49)</f>
        <v>9.3414494354281149E-7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2.145603613024084E-2</v>
      </c>
      <c r="K1429" s="1">
        <f>(K$49+K$716)/([2]Transport!G$24+[2]Transport!G$27)*K1425</f>
        <v>7.5823530753736434E-2</v>
      </c>
      <c r="L1429" s="1">
        <f>(L$49+L$716)/([2]Transport!H$24+[2]Transport!H$27)*L1425</f>
        <v>5.4110963603409342E-6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3.3638037911099553E-4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7.3040839678435295E-5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9.2717717745251335E-6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1.9926760805725387E-4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1.417489036888672E-4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2.1387247470872879E-5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3.7316936977350328E-3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4.2126764196841826E-3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2.0955829128559549E-4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0.1346352964419977</v>
      </c>
      <c r="K1435" s="3">
        <f t="shared" ref="K1435:L1435" si="1507">SUM(K1436:K1458)</f>
        <v>0.13472487728980695</v>
      </c>
      <c r="L1435" s="3">
        <f t="shared" si="1507"/>
        <v>0.13114250391304416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6.4508530000498651E-2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5.8889988201391991E-2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6.3148346124538374E-2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2.9926560218515159E-2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5.2624515629903258E-2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5.6001733543430292E-2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7.5120436407459946E-5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4.8942732885566016E-3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1.1731131880215333E-2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8.3425477309458864E-7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9.3279665111458335E-7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4.19513631412965E-8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0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0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0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0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0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2.7779950542069912E-4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5.9761423393647215E-3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4.0477330461476387E-6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2.755546355056961E-2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4.900794693880911E-3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4.9219988941257514E-6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1.1971398763334957E-2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7.1258294898258294E-3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2.3376360835994353E-4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4.8497792432910503E-5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1.0835365874102437E-5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1.4006519260835343E-6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1.9333952561431585E-5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1.465635365697268E-5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2.2465706530510731E-6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2.51757967483738E-4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2.8690913070148746E-4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1.4869850617656555E-5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0.46888377201232018</v>
      </c>
      <c r="K1461" s="1">
        <f t="shared" si="1515"/>
        <v>0.47114047272534298</v>
      </c>
      <c r="L1461" s="1">
        <f t="shared" ref="L1461" si="1516">IFERROR(L1437/L1402,"-")</f>
        <v>0.52924115750795009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0.34131240303009663</v>
      </c>
      <c r="K1462" s="1">
        <f t="shared" si="1517"/>
        <v>0.34852374057441143</v>
      </c>
      <c r="L1462" s="1">
        <f t="shared" ref="L1462" si="1518">IFERROR(L1438/L1403,"-")</f>
        <v>0.379753103492174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0.22647626037539814</v>
      </c>
      <c r="K1463" s="1">
        <f t="shared" si="1519"/>
        <v>0.23890869174844881</v>
      </c>
      <c r="L1463" s="1">
        <f t="shared" ref="L1463" si="1520">IFERROR(L1439/L1404,"-")</f>
        <v>0.25862764876104805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0.15203630835067852</v>
      </c>
      <c r="K1464" s="1">
        <f t="shared" si="1521"/>
        <v>0.1585052823016832</v>
      </c>
      <c r="L1464" s="1">
        <f t="shared" ref="L1464" si="1522">IFERROR(L1440/L1405,"-")</f>
        <v>0.17547614587850272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 t="str">
        <f t="shared" si="1531"/>
        <v>-</v>
      </c>
      <c r="K1469" s="1" t="str">
        <f t="shared" si="1531"/>
        <v>-</v>
      </c>
      <c r="L1469" s="1" t="str">
        <f t="shared" ref="L1469" si="1532">IFERROR(L1445/L1416,"-")</f>
        <v>-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 t="str">
        <f t="shared" si="1533"/>
        <v>-</v>
      </c>
      <c r="K1470" s="1" t="str">
        <f t="shared" si="1533"/>
        <v>-</v>
      </c>
      <c r="L1470" s="1" t="str">
        <f t="shared" ref="L1470" si="1534">IFERROR(L1446/L1417,"-")</f>
        <v>-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0.14687162870421142</v>
      </c>
      <c r="K1474" s="1">
        <f t="shared" si="1541"/>
        <v>0.16258360499363653</v>
      </c>
      <c r="L1474" s="1">
        <f t="shared" ref="L1474" si="1542">IFERROR(L1450/L1421,"-")</f>
        <v>0.15895771862975061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>
        <f t="shared" si="1543"/>
        <v>0.10289400345581981</v>
      </c>
      <c r="K1475" s="1">
        <f t="shared" si="1543"/>
        <v>0.10294088887664402</v>
      </c>
      <c r="L1475" s="1">
        <f t="shared" ref="L1475" si="1544">IFERROR(L1451/L1422,"-")</f>
        <v>0.11138630361797874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>
        <f t="shared" si="1545"/>
        <v>7.0014127652079788E-2</v>
      </c>
      <c r="K1476" s="1">
        <f t="shared" si="1545"/>
        <v>7.1993969701667312E-2</v>
      </c>
      <c r="L1476" s="1">
        <f t="shared" ref="L1476" si="1546">IFERROR(L1452/L1423,"-")</f>
        <v>7.5170537347230379E-2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0.14417544971286114</v>
      </c>
      <c r="K1479" s="1">
        <f t="shared" si="1551"/>
        <v>0.14834667730827703</v>
      </c>
      <c r="L1479" s="1">
        <f t="shared" ref="L1479" si="1552">IFERROR(L1455/L1431,"-")</f>
        <v>0.15106626437159801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>
        <f t="shared" si="1553"/>
        <v>9.7025064685257442E-2</v>
      </c>
      <c r="K1480" s="1">
        <f t="shared" si="1553"/>
        <v>0.10339659267589646</v>
      </c>
      <c r="L1480" s="1">
        <f t="shared" ref="L1480" si="1554">IFERROR(L1456/L1432,"-")</f>
        <v>0.10504253322502859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>
        <f t="shared" si="1555"/>
        <v>6.7464799599319628E-2</v>
      </c>
      <c r="K1481" s="1">
        <f t="shared" si="1555"/>
        <v>6.8106140163263842E-2</v>
      </c>
      <c r="L1481" s="1">
        <f t="shared" ref="L1481" si="1556">IFERROR(L1457/L1433,"-")</f>
        <v>7.0958063870597471E-2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0.52290182563255883</v>
      </c>
      <c r="K1483" s="3">
        <f t="shared" si="1559"/>
        <v>0.54385649646586365</v>
      </c>
      <c r="L1483" s="3">
        <f t="shared" si="1559"/>
        <v>0.57730232227042932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0.52290182563255883</v>
      </c>
      <c r="K1484" s="1">
        <f t="shared" si="1560"/>
        <v>0.54385649646586365</v>
      </c>
      <c r="L1484" s="1">
        <f t="shared" si="1560"/>
        <v>0.57730232227042932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0.52290182563255883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0.54385649646586365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0.57730232227042932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3.5430339576353206E-2</v>
      </c>
      <c r="K1486" s="3">
        <f t="shared" si="1564"/>
        <v>3.6850168437031892E-2</v>
      </c>
      <c r="L1486" s="3">
        <f t="shared" si="1564"/>
        <v>3.9116362409932708E-2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3.5430339576353206E-2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3.6850168437031892E-2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3.9116362409932708E-2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6.7757154095786143E-2</v>
      </c>
      <c r="L1489" s="1">
        <f t="shared" ref="L1489" si="1566">L1487/L1485</f>
        <v>6.7757154095786198E-2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0.8603290311106252</v>
      </c>
      <c r="K1490" s="3">
        <f t="shared" ref="K1490:L1491" si="1571">K1491</f>
        <v>0.89027685529823286</v>
      </c>
      <c r="L1490" s="3">
        <f t="shared" si="1571"/>
        <v>0.94502667425538378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0.8603290311106252</v>
      </c>
      <c r="K1491" s="1">
        <f t="shared" si="1571"/>
        <v>0.89027685529823286</v>
      </c>
      <c r="L1491" s="1">
        <f t="shared" si="1571"/>
        <v>0.94502667425538378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0.8603290311106252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0.89027685529823286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0.94502667425538378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4.3445409072599625E-2</v>
      </c>
      <c r="K1493" s="3">
        <f t="shared" ref="K1493:L1493" si="1579">K1494</f>
        <v>4.4957732178778305E-2</v>
      </c>
      <c r="L1493" s="3">
        <f t="shared" si="1579"/>
        <v>4.7722521224863965E-2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4.3445409072599625E-2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4.4957732178778305E-2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4.7722521224863965E-2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5.0498597050147906E-2</v>
      </c>
      <c r="K1496" s="1">
        <f t="shared" si="1580"/>
        <v>5.0498597050147913E-2</v>
      </c>
      <c r="L1496" s="1">
        <f t="shared" ref="L1496" si="1581">L1494/L1492</f>
        <v>5.0498597050147857E-2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1.2616341720520472</v>
      </c>
      <c r="K1497" s="3">
        <f t="shared" si="1582"/>
        <v>0.91922709815270875</v>
      </c>
      <c r="L1497" s="3">
        <f t="shared" ref="L1497" si="1583">SUM(L1498,L1503,L1508)</f>
        <v>0.30410879370334626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2.6520453695307164E-4</v>
      </c>
      <c r="K1498" s="1">
        <f t="shared" si="1585"/>
        <v>4.8646669148041111E-2</v>
      </c>
      <c r="L1498" s="1">
        <f t="shared" ref="L1498" si="1586">SUM(L1499:L1502)</f>
        <v>0.15168810278095543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7.4225880585308029E-5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4.8530469653780252E-2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0.15164438932838592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3.2687232970389928E-5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2.2712517646935867E-5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1.4517167104686915E-5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1.2381482009840339E-4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5.5320315492599648E-5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1.1074149100085435E-5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3.447660329897029E-5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3.816666112132047E-5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1.8122136364740826E-5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3.387518144908429E-5</v>
      </c>
      <c r="K1503" s="1">
        <f t="shared" si="1590"/>
        <v>4.7918509487504754E-5</v>
      </c>
      <c r="L1503" s="1">
        <f t="shared" ref="L1503" si="1591">SUM(L1504:L1507)</f>
        <v>3.9731619558821099E-5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1.3188452487073558E-5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1.9044391531352583E-5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1.4411497114301742E-5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9.7535177864999398E-6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1.297651496690997E-5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9.1650188899273466E-6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7.0722381774645498E-6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1.0127055416058167E-5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9.4681129491439968E-6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3.8609729980462434E-6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5.7705475731840363E-6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6.6869906054480137E-6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1.261335092333645</v>
      </c>
      <c r="K1508" s="1">
        <f t="shared" si="1595"/>
        <v>0.8705325104951801</v>
      </c>
      <c r="L1508" s="1">
        <f t="shared" ref="L1508" si="1596">SUM(L1513:L1517)</f>
        <v>0.15238095930283202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1.1444427355956523</v>
      </c>
      <c r="K1509" s="1">
        <f t="shared" si="1597"/>
        <v>0.82285389668438802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0.11689235673799267</v>
      </c>
      <c r="K1510" s="1">
        <f t="shared" ref="K1510:L1510" si="1604">SUM(K1511:K1512)</f>
        <v>4.7678613810792123E-2</v>
      </c>
      <c r="L1510" s="1">
        <f t="shared" si="1604"/>
        <v>0.15272188312117202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0.11689235673799267</v>
      </c>
      <c r="K1511" s="1">
        <f>[2]Transport!G$25/SUM([2]Transport!G$21,[2]Transport!G$25)*K1508*(K$35+K$600)/(K$35+K$600+K$39)</f>
        <v>4.7676951807978284E-2</v>
      </c>
      <c r="L1511" s="1">
        <f>[2]Transport!H$25/SUM([2]Transport!H$21,[2]Transport!H$25)*L1508*(L$35+L$600)/(L$35+L$600+L$39)</f>
        <v>0.12952368984878684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1.662002813836684E-6</v>
      </c>
      <c r="L1512" s="1">
        <f>(L$39+L$719)/([2]Transport!H$21+[2]Transport!H$25)*L1508</f>
        <v>2.3198193272385183E-2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0.93897685846026879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0.71154153707835266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0.15228199683399499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9.4055719077834245E-3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4.9464226530751798E-5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2.1342744620699074E-5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0.18746835799203126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4.5310725086877605E-2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2.1191171422116052E-5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0.12548430397356153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0.11363078410341913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5.6428552794211125E-5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2.1353697980646569</v>
      </c>
      <c r="K1518" s="3">
        <f t="shared" si="1607"/>
        <v>2.1392753996283571</v>
      </c>
      <c r="L1518" s="3">
        <f t="shared" ref="L1518" si="1608">SUM(L1519:L1531)</f>
        <v>2.1175145821113142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8.5280095373146438E-4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0.56530211757706661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1.8020097998383382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2.0930102773621353E-4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1.4869816810356829E-4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9.6278877173299019E-5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5.0829209599856926E-4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2.2875946062328163E-4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4.8067889340610336E-5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1.3140539745854754E-4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1.4634373174004768E-4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7.1849060429131421E-5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6.1825169319200491E-5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9.0448267921919309E-5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7.0147852892880891E-5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2.6583958650453036E-5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3.5710227568345856E-5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2.5742983459710931E-5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1.2558001648786428E-5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1.811466090533873E-5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1.7260982796249416E-5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6.0917987388987038E-6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9.1860053452753865E-6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1.0814795046070176E-5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1.9013677626302858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1.4632400291072694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0.31508289457684546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1.0421698434713434E-2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5.8357754203156332E-5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2.5825242258470535E-5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0.13689177025024035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3.3128295278762022E-2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1.6784555555649509E-5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8.4879708346135493E-2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7.6869339388848379E-2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3.911545717798802E-5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11.489266910768915</v>
      </c>
      <c r="K1533" s="1">
        <f t="shared" si="1612"/>
        <v>11.648395773005522</v>
      </c>
      <c r="L1533" s="1">
        <f t="shared" ref="L1533" si="1613">IFERROR(L1519/L1499,"-")</f>
        <v>11.883128731759973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6.4031430230209772</v>
      </c>
      <c r="K1534" s="1">
        <f t="shared" si="1612"/>
        <v>6.5469698434611487</v>
      </c>
      <c r="L1534" s="1">
        <f t="shared" ref="L1534" si="1614">IFERROR(L1520/L1500,"-")</f>
        <v>6.6320706015855579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4.1052605463109968</v>
      </c>
      <c r="K1535" s="1">
        <f t="shared" si="1612"/>
        <v>4.1351799711605661</v>
      </c>
      <c r="L1535" s="1">
        <f t="shared" ref="L1535" si="1615">IFERROR(L1521/L1501,"-")</f>
        <v>4.3405492292170331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3.8114368842847175</v>
      </c>
      <c r="K1536" s="1">
        <f t="shared" si="1612"/>
        <v>3.8343341398102511</v>
      </c>
      <c r="L1536" s="1">
        <f t="shared" ref="L1536" si="1616">IFERROR(L1522/L1502,"-")</f>
        <v>3.9647124921167634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4.6878259128428752</v>
      </c>
      <c r="K1537" s="1">
        <f t="shared" si="1617"/>
        <v>4.7493388157356078</v>
      </c>
      <c r="L1537" s="1">
        <f t="shared" ref="L1537" si="1618">IFERROR(L1523/L1504,"-")</f>
        <v>4.8674924150154579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2.7255764773657853</v>
      </c>
      <c r="K1538" s="1">
        <f t="shared" si="1617"/>
        <v>2.751912024099437</v>
      </c>
      <c r="L1538" s="1">
        <f t="shared" ref="L1538" si="1619">IFERROR(L1524/L1505,"-")</f>
        <v>2.8088303765531029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1.7756757243841248</v>
      </c>
      <c r="K1539" s="1">
        <f t="shared" si="1617"/>
        <v>1.7887391903291905</v>
      </c>
      <c r="L1539" s="1">
        <f t="shared" ref="L1539" si="1620">IFERROR(L1525/L1506,"-")</f>
        <v>1.8230647320076558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1.5777884854365256</v>
      </c>
      <c r="K1540" s="1">
        <f t="shared" si="1617"/>
        <v>1.5918775867931698</v>
      </c>
      <c r="L1540" s="1">
        <f t="shared" ref="L1540" si="1621">IFERROR(L1526/L1507,"-")</f>
        <v>1.6172888051105028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2.0249357004901509</v>
      </c>
      <c r="K1542" s="1">
        <f t="shared" si="1622"/>
        <v>2.0564365576118742</v>
      </c>
      <c r="L1542" s="1">
        <f t="shared" ref="L1542" si="1624">IFERROR(L1528/L1514,"-")</f>
        <v>2.069075144321376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1.1080345285637687</v>
      </c>
      <c r="K1543" s="1">
        <f t="shared" si="1622"/>
        <v>1.1797971644593583</v>
      </c>
      <c r="L1543" s="1">
        <f t="shared" ref="L1543" si="1625">IFERROR(L1529/L1515,"-")</f>
        <v>1.2100244236359436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0.7302126701086229</v>
      </c>
      <c r="K1544" s="1">
        <f t="shared" si="1622"/>
        <v>0.73113584510604701</v>
      </c>
      <c r="L1544" s="1">
        <f t="shared" ref="L1544" si="1626">IFERROR(L1530/L1516,"-")</f>
        <v>0.79205416356230296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0.67641693549193949</v>
      </c>
      <c r="K1545" s="1">
        <f t="shared" si="1622"/>
        <v>0.67648340188242517</v>
      </c>
      <c r="L1545" s="1">
        <f t="shared" ref="L1545" si="1627">IFERROR(L1531/L1517,"-")</f>
        <v>0.69318554598835613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8.2395738703111938</v>
      </c>
      <c r="K1546" s="3">
        <f t="shared" si="1628"/>
        <v>7.7081840599690299</v>
      </c>
      <c r="L1546" s="3">
        <f t="shared" ref="L1546" si="1629">L1547+L1550+L1552+L1559+L1567</f>
        <v>8.2017179056008782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5.2697161425916859</v>
      </c>
      <c r="K1547" s="1">
        <f t="shared" si="1632"/>
        <v>7.154562166315217</v>
      </c>
      <c r="L1547" s="1">
        <f t="shared" ref="L1547" si="1633">SUM(L1548:L1549)</f>
        <v>8.2017179056008782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5.2697161425916859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7.154562166315217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8.2017179056008782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0</v>
      </c>
      <c r="K1550" s="1">
        <f t="shared" si="1635"/>
        <v>0</v>
      </c>
      <c r="L1550" s="1">
        <f t="shared" si="1635"/>
        <v>0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0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0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0.18263877016681385</v>
      </c>
      <c r="K1552" s="1">
        <f t="shared" si="1636"/>
        <v>2.7844844461773888E-4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0.16571299334011136</v>
      </c>
      <c r="K1553" s="1">
        <f t="shared" si="1638"/>
        <v>2.6319796781522039E-4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1.6925776826702491E-2</v>
      </c>
      <c r="K1554" s="1">
        <f t="shared" si="1639"/>
        <v>1.5250476802518473E-5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1.6925776826702491E-2</v>
      </c>
      <c r="K1555" s="1">
        <f>[2]Transport!G$25/SUM([2]Transport!G$21,[2]Transport!G$25)*K1552*(K$35+K$600)/(K$35+K$600+K$39)</f>
        <v>1.524994519445917E-5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5.3160805930141354E-10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0.18263877016681385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2.7844844461773888E-4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2.783986107063003</v>
      </c>
      <c r="K1559" s="1">
        <f t="shared" si="1641"/>
        <v>0.55277709573623302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2.591595506080604</v>
      </c>
      <c r="K1560" s="1">
        <f t="shared" si="1643"/>
        <v>0.48544673119829229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0.19239060098239899</v>
      </c>
      <c r="K1561" s="1">
        <f t="shared" si="1644"/>
        <v>6.7330364537940723E-2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0.19239060098239899</v>
      </c>
      <c r="K1562" s="1">
        <f>[2]Transport!G$26/SUM([2]Transport!G$22,[2]Transport!G$26)*K1559*(K$34+K$582)/(K$34+K$582+K$38)</f>
        <v>6.7329603405022323E-2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7.6113291840465663E-7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2.5555432536009652E-4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2.7979442888942393E-5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2.783730552737643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0.55274911629334411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3.2328504896916325E-3</v>
      </c>
      <c r="K1567" s="1">
        <f t="shared" si="1646"/>
        <v>5.6634947296209327E-4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1.6255772653083474E-2</v>
      </c>
      <c r="K1569" s="1">
        <f t="shared" si="1649"/>
        <v>9.7968115520657498E-3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1.1199835111331215E-6</v>
      </c>
      <c r="K1570" s="1">
        <f>[2]Transport!G$27/SUM([2]Transport!G$24,[2]Transport!G$27)*K1567*(K$47+K$614)/(K$47+K$614+K$49)</f>
        <v>9.7670982935590985E-5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1.625465266957234E-2</v>
      </c>
      <c r="K1571" s="1">
        <f>(K$49+K$716)/([2]Transport!G$24+[2]Transport!G$27)*K1567</f>
        <v>9.6991405691301581E-3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3.2328504896916325E-3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5.6634947296209327E-4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4.9384857611547934</v>
      </c>
      <c r="K1573" s="3">
        <f t="shared" si="1651"/>
        <v>5.129792901462304</v>
      </c>
      <c r="L1573" s="3">
        <f t="shared" ref="L1573" si="1652">SUM(L1574:L1582)</f>
        <v>5.5883025816065635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3.5905609852624392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4.8748150917237396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5.5883025816065635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0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0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6.4148144410379263E-2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9.7799339208591449E-5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8.7428843675892701E-5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9.5721734900358657E-6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1.2826528253614566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0.25468887965196896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1.0363772768426603E-3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1.8155857389672134E-4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0.68135756995377261</v>
      </c>
      <c r="K1585" s="1">
        <f t="shared" si="1655"/>
        <v>0.68135756995377317</v>
      </c>
      <c r="L1585" s="1">
        <f t="shared" ref="L1585" si="1656">IFERROR(L1575/L1549,"-")</f>
        <v>0.68135756995377306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 t="str">
        <f t="shared" si="1657"/>
        <v>-</v>
      </c>
      <c r="K1586" s="1" t="str">
        <f t="shared" si="1657"/>
        <v>-</v>
      </c>
      <c r="L1586" s="1" t="str">
        <f t="shared" ref="L1586" si="1658">IFERROR(L1576/L1551,"-")</f>
        <v>-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0.35122961215622128</v>
      </c>
      <c r="K1588" s="1">
        <f t="shared" si="1661"/>
        <v>0.35122961215622112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0.34211451343153149</v>
      </c>
      <c r="K1590" s="1">
        <f t="shared" si="1665"/>
        <v>0.34211451343153204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0.46076759264650791</v>
      </c>
      <c r="K1591" s="1">
        <f t="shared" si="1667"/>
        <v>0.46076759264650818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0.3205769274351799</v>
      </c>
      <c r="K1592" s="1">
        <f t="shared" si="1669"/>
        <v>0.32057692743517985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13.828102261476976</v>
      </c>
      <c r="K1593" s="3">
        <f t="shared" ref="K1593:L1593" si="1675">K1594+K1597+K1599+K1606+K1614</f>
        <v>13.312056662552868</v>
      </c>
      <c r="L1593" s="3">
        <f t="shared" si="1675"/>
        <v>8.5361469169515729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1.4925851374672394</v>
      </c>
      <c r="K1594" s="1">
        <f t="shared" ref="K1594:L1594" si="1682">SUM(K1595:K1596)</f>
        <v>2.7248912304619757</v>
      </c>
      <c r="L1594" s="1">
        <f t="shared" si="1682"/>
        <v>8.0396005185047645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1.4925851374672394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2.7248912304619757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8.0396005185047645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0</v>
      </c>
      <c r="K1597" s="1">
        <f t="shared" ref="K1597:L1597" si="1688">K1598</f>
        <v>0</v>
      </c>
      <c r="L1597" s="1">
        <f t="shared" si="1688"/>
        <v>0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0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0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12.279431661924491</v>
      </c>
      <c r="K1606" s="1">
        <f t="shared" si="1695"/>
        <v>10.53238942280432</v>
      </c>
      <c r="L1606" s="1">
        <f t="shared" ref="L1606" si="1696">SUM(L1611:L1613)</f>
        <v>0.49369707861026108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11.430847241489921</v>
      </c>
      <c r="K1607" s="1">
        <f t="shared" si="1697"/>
        <v>9.2495041065296579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0.84858442043456928</v>
      </c>
      <c r="K1608" s="1">
        <f t="shared" si="1698"/>
        <v>1.2828853162746614</v>
      </c>
      <c r="L1608" s="1">
        <f t="shared" ref="L1608" si="1699">SUM(L1609:L1610)</f>
        <v>0.52861194090555164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0.84858442043456928</v>
      </c>
      <c r="K1609" s="1">
        <f>[2]Transport!G$26/SUM([2]Transport!G$22,[2]Transport!G$26)*K1606*(K$34+K$582)/(K$34+K$582+K$38)</f>
        <v>1.2828708139583371</v>
      </c>
      <c r="L1609" s="1">
        <f>[2]Transport!H$26/SUM([2]Transport!H$22,[2]Transport!H$26)*L1606*(L$34+L$582)/(L$34+L$582+L$38)</f>
        <v>0.41577412776423117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1.4502316324225237E-5</v>
      </c>
      <c r="L1610" s="1">
        <f>(L$38+L$718)/([2]Transport!H$22+[2]Transport!H$26)*L1606</f>
        <v>0.11283781314132046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7.4024101907478937E-5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9.9600536369307579E-5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9.0414110995884601E-6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12.279357637822583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10.53228982226795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0.49368803719916149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5.6085462085245515E-2</v>
      </c>
      <c r="K1614" s="1">
        <f t="shared" si="1700"/>
        <v>5.4776009286572537E-2</v>
      </c>
      <c r="L1614" s="1">
        <f t="shared" ref="L1614" si="1701">L1619</f>
        <v>2.8493198365482E-3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2.7740562267988592E-3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5.6104892242300426E-2</v>
      </c>
      <c r="K1616" s="1">
        <f t="shared" si="1703"/>
        <v>6.4222520537527097E-2</v>
      </c>
      <c r="L1616" s="1">
        <f t="shared" ref="L1616" si="1704">SUM(L1617:L1618)</f>
        <v>7.526360974934085E-5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1.9430157054911765E-5</v>
      </c>
      <c r="K1617" s="1">
        <f>[2]Transport!G$27/SUM([2]Transport!G$24,[2]Transport!G$27)*K1614*(K$47+K$614)/(K$47+K$614+K$49)</f>
        <v>9.4465112509545604E-3</v>
      </c>
      <c r="L1617" s="1">
        <f>[2]Transport!H$27/SUM([2]Transport!H$24,[2]Transport!H$27)*L1614*(L$47+L$614)/(L$47+L$614+L$49)</f>
        <v>1.10802910579765E-5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5.6085462085245515E-2</v>
      </c>
      <c r="K1618" s="1">
        <f>IF((K$49+K$716)/([2]Transport!G$24+[2]Transport!G$27)*K1614&gt;K1614,K1614,(K$49+K$716)/([2]Transport!G$24+[2]Transport!G$27)*K1614)</f>
        <v>5.4776009286572537E-2</v>
      </c>
      <c r="L1618" s="1">
        <f>IF((L$49+L$716)/([2]Transport!H$24+[2]Transport!H$27)*L1614&gt;L1614,L1614,(L$49+L$716)/([2]Transport!H$24+[2]Transport!H$27)*L1614)</f>
        <v>6.4183318691364346E-5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5.6085462085245515E-2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5.4776009286572537E-2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2.8493198365482E-3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2.4689000103457945</v>
      </c>
      <c r="K1620" s="3">
        <f t="shared" ref="K1620:L1620" si="1709">SUM(K1621:K1629)</f>
        <v>2.5799919706611254</v>
      </c>
      <c r="L1620" s="3">
        <f t="shared" si="1709"/>
        <v>2.805145902252447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0.45514689470627678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0.8518209052972685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2.7240982932336131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0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0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8.7869210882145898E-6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1.1822933758991408E-5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1.073247277724346E-6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2.0072679388251382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1.7216802626168657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8.0701629358774063E-2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6.4763898932915743E-3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6.4789798132321719E-3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3.449064127821589E-4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0.30493864857760367</v>
      </c>
      <c r="K1632" s="1">
        <f t="shared" si="1713"/>
        <v>0.31260730548604376</v>
      </c>
      <c r="L1632" s="1">
        <f t="shared" ref="L1632" si="1714">IFERROR(L1622/L1596,"-")</f>
        <v>0.33883503128837689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 t="str">
        <f t="shared" si="1715"/>
        <v>-</v>
      </c>
      <c r="K1633" s="1" t="str">
        <f t="shared" si="1715"/>
        <v>-</v>
      </c>
      <c r="L1633" s="1" t="str">
        <f t="shared" ref="L1633" si="1716">IFERROR(L1623/L1598,"-")</f>
        <v>-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0.11870351496053495</v>
      </c>
      <c r="K1637" s="1">
        <f t="shared" si="1723"/>
        <v>0.11870351496053495</v>
      </c>
      <c r="L1637" s="1">
        <f t="shared" ref="L1637" si="1724">IFERROR(L1627/L1612,"-")</f>
        <v>0.11870351496053499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0.16346685209675788</v>
      </c>
      <c r="K1638" s="1">
        <f t="shared" si="1725"/>
        <v>0.1634668520967581</v>
      </c>
      <c r="L1638" s="1">
        <f t="shared" ref="L1638" si="1726">IFERROR(L1628/L1613,"-")</f>
        <v>0.16346685209675793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0.11547359427025793</v>
      </c>
      <c r="K1639" s="1">
        <f t="shared" si="1727"/>
        <v>0.11828134063830732</v>
      </c>
      <c r="L1639" s="1">
        <f t="shared" ref="L1639" si="1728">IFERROR(L1629/L1619,"-")</f>
        <v>0.1210486826919349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28.701150365844754</v>
      </c>
      <c r="K1640" s="1">
        <f t="shared" si="1729"/>
        <v>24.716377957275526</v>
      </c>
      <c r="L1640" s="1">
        <f t="shared" ref="L1640" si="1730">L1641+L1645+L1649+L1655</f>
        <v>22.660957594681747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12.529528107406001</v>
      </c>
      <c r="K1641" s="1">
        <f t="shared" si="1733"/>
        <v>17.014636800033735</v>
      </c>
      <c r="L1641" s="1">
        <f t="shared" ref="L1641" si="1734">SUM(L1642:L1644)</f>
        <v>20.616676409970093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10.478985139484244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11.178627056158199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12.363032519760717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1.9815142633956622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2.0283356946025979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2.1805433798900222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6.9028704526095691E-2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3.8076740492729364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6.0731005103193541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5.0798496947834065E-6</v>
      </c>
      <c r="K1645" s="1">
        <f t="shared" si="1736"/>
        <v>5.3093990235620723E-6</v>
      </c>
      <c r="L1645" s="1">
        <f t="shared" ref="L1645" si="1737">SUM(L1646:L1648)</f>
        <v>1.3818694243459757E-3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1.0935560210567737E-5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5.0798496947834065E-6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5.3093990235620723E-6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1.3709338641354079E-3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7.8305814051970301E-3</v>
      </c>
      <c r="K1649" s="1">
        <f t="shared" si="1739"/>
        <v>2.7424119601261064E-3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7.1048939010234279E-3</v>
      </c>
      <c r="K1650" s="1">
        <f t="shared" si="1742"/>
        <v>2.5922114803271683E-3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7.2568750417360242E-4</v>
      </c>
      <c r="K1651" s="1">
        <f t="shared" si="1744"/>
        <v>1.5020047979893801E-4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7.2568750417360242E-4</v>
      </c>
      <c r="K1652" s="1">
        <f>[2]Transport!G$25/SUM([2]Transport!G$21,[2]Transport!G$25)*K1649*(K$35+K$600)/(K$35+K$600+K$39)</f>
        <v>1.5019524404227244E-4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5.2357566655796953E-9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7.8305814051970301E-3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2.7424119601261064E-3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16.163786597183861</v>
      </c>
      <c r="K1655" s="1">
        <f>[2]TRA_FuelByFleet!K$99</f>
        <v>7.6989934358826364</v>
      </c>
      <c r="L1655" s="1">
        <f>[2]TRA_FuelByFleet!L$99</f>
        <v>2.0428993152873085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15.046769306869821</v>
      </c>
      <c r="K1656" s="1">
        <f t="shared" si="1746"/>
        <v>6.7612371890080425</v>
      </c>
      <c r="L1656" s="1">
        <f t="shared" ref="L1656" si="1747">L1655-L1657</f>
        <v>3.7585847493049052E-2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1.1170172903140403</v>
      </c>
      <c r="K1657" s="1">
        <f t="shared" si="1748"/>
        <v>0.93775624687459413</v>
      </c>
      <c r="L1657" s="1">
        <f t="shared" ref="L1657" si="1749">SUM(L1658:L1659)</f>
        <v>2.0053134677942595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1.1170172903140403</v>
      </c>
      <c r="K1658" s="1">
        <f>[2]Transport!G$26/SUM([2]Transport!G$22,[2]Transport!G$26)*K1655*(K$34+K$582)/(K$34+K$582+K$38)</f>
        <v>0.93775624687459413</v>
      </c>
      <c r="L1658" s="1">
        <f>[2]Transport!H$26/SUM([2]Transport!H$22,[2]Transport!H$26)*L1655*(L$34+L$582)/(L$34+L$582+L$38)</f>
        <v>1.720457174497998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0.2848562932962615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16.163786597183861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7.6989934358826364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2.0428993152873085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72.774659039117779</v>
      </c>
      <c r="K1663" s="1">
        <f>IF([2]Transport!G$23+[2]Transport_Aviation_Intl!G$11&lt;0,0,[2]Transport!G$23+[2]Transport_Aviation_Intl!G$11)</f>
        <v>54.630199314680084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17.556449812205059</v>
      </c>
      <c r="L1664" s="1">
        <f t="shared" ref="L1664" si="1752">L36</f>
        <v>33.421908576464645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12.540197428028645</v>
      </c>
      <c r="K1665" s="1">
        <f t="shared" si="1753"/>
        <v>15.865458764259586</v>
      </c>
      <c r="L1665" s="1">
        <f t="shared" ref="L1665" si="1754">L40</f>
        <v>50.214464447714349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0.26464029372828612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0.28210519961736236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0.31154351030756655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3.3099278098964367E-2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3.388138479440355E-2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3.6423866873485158E-2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0.17029113271951901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8.5403976978408593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14.130090991719101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2.1127586945484528E-7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9.1105999960789308E-6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9.5222917270407292E-6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2.4587400824167801E-3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7.0977350594847999E-3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2.4857558474545502E-3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15.9741818268106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7.6086825502656499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2.01893565719012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2.5254382004144271E-2</v>
      </c>
      <c r="K1678" s="7">
        <f t="shared" si="1758"/>
        <v>2.5236122307341249E-2</v>
      </c>
      <c r="L1678" s="7">
        <f t="shared" ref="L1678" si="1759">IFERROR(L1667/L1642,"-")</f>
        <v>2.5199602913735311E-2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1.6704032219401296E-2</v>
      </c>
      <c r="K1679" s="7">
        <f t="shared" si="1758"/>
        <v>1.6704032219401321E-2</v>
      </c>
      <c r="L1679" s="7">
        <f t="shared" ref="L1679" si="1760">IFERROR(L1668/L1643,"-")</f>
        <v>1.6704032219401307E-2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2.466961156067212</v>
      </c>
      <c r="K1680">
        <f t="shared" si="1758"/>
        <v>2.242943483954889</v>
      </c>
      <c r="L1680">
        <f t="shared" ref="L1680" si="1761">IFERROR(L1669/L1644,"-")</f>
        <v>2.3266683908342016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 t="str">
        <f t="shared" si="1762"/>
        <v>-</v>
      </c>
      <c r="L1681">
        <f t="shared" ref="L1681" si="1763">IFERROR(L1670/L1646,"-")</f>
        <v>1.9320077379362401E-2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1.7934782608695643</v>
      </c>
      <c r="K1683">
        <f t="shared" si="1762"/>
        <v>1.7934782608695758</v>
      </c>
      <c r="L1683">
        <f t="shared" ref="L1683" si="1765">IFERROR(L1672/L1648,"-")</f>
        <v>1.7934782608695767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0.90641226905248029</v>
      </c>
      <c r="K1684" s="4">
        <f t="shared" si="1766"/>
        <v>0.90641226905247518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 t="str">
        <f t="shared" si="1768"/>
        <v>-</v>
      </c>
      <c r="K1686" t="str">
        <f t="shared" si="1768"/>
        <v>-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0.988269780151249</v>
      </c>
      <c r="K1687" s="4">
        <f t="shared" si="1768"/>
        <v>0.98826978015125</v>
      </c>
      <c r="L1687" s="4">
        <f t="shared" ref="L1687" si="1771">IFERROR(L1676/L1662,"-")</f>
        <v>0.98826978015124634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14.626557528781037</v>
      </c>
      <c r="K1688" s="3">
        <f t="shared" si="1772"/>
        <v>8.7687431552891724</v>
      </c>
      <c r="L1688" s="3">
        <f t="shared" ref="L1688" si="1773">SUM(L1689:L1691,L1694:L1696,-L1701)</f>
        <v>-4.6857920352555821E-8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2.2535742488458874</v>
      </c>
      <c r="K1689" s="1">
        <f>[2]Summary!G53+[2]Summary!G59</f>
        <v>1.0300731806709087</v>
      </c>
      <c r="L1689" s="1">
        <f>[2]Summary!H53+[2]Summary!H59</f>
        <v>-1.9525455083145973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-7.5964404507157299E-6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4.0132665642105074</v>
      </c>
      <c r="K1691" s="1">
        <f>[2]Summary!G55+[2]Summary!G60</f>
        <v>3.2732515673100817</v>
      </c>
      <c r="L1691" s="1">
        <f>[2]Summary!H55+[2]Summary!H60</f>
        <v>0.86290392127282001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1.9277315928434176</v>
      </c>
      <c r="K1692" s="1">
        <f t="shared" si="1778"/>
        <v>1.1958459232343079</v>
      </c>
      <c r="L1692" s="1">
        <f t="shared" ref="L1692" si="1779">L1691-L1693</f>
        <v>-0.16897011572421006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2.0855349713670899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2.0774056440757738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1.0318740369970301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1.445460227444231</v>
      </c>
      <c r="K1694" s="1">
        <f>[2]Summary!G56</f>
        <v>0.92644876876648596</v>
      </c>
      <c r="L1694" s="1">
        <f>[2]Summary!H56</f>
        <v>0.61273164214042897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2.4837052124014098</v>
      </c>
      <c r="K1695" s="1">
        <f>[2]Summary!G57</f>
        <v>1.2042056345253032</v>
      </c>
      <c r="L1695" s="1">
        <f>[2]Summary!H57</f>
        <v>0.45989604322795297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4.4305512758790009</v>
      </c>
      <c r="K1696" s="1">
        <f>[2]Summary!G58</f>
        <v>2.3347643451891651</v>
      </c>
      <c r="L1696" s="1">
        <f>[2]Summary!H58</f>
        <v>1.7022616805533092E-2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1.3601054135181312</v>
      </c>
      <c r="L1697" s="1">
        <f>-[2]Summary!H59</f>
        <v>4.2931094646766086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0.46198177704326598</v>
      </c>
      <c r="L1698" s="1">
        <f>-[2]Summary!H60</f>
        <v>2.2489393732832035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7.5964404507157299E-6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3.4117277168314734E-7</v>
      </c>
      <c r="L1701" s="1">
        <f>-[2]Summary!H63</f>
        <v>1.1655496074330367E-6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6.542056664899162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1.9047619651633099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1.680682102273566E-2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4.6204878787131163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2.7416121919473695E-6</v>
      </c>
      <c r="L1707" s="1">
        <f t="shared" ref="L1707" si="1786">SUM(L1708:L1709)</f>
        <v>8.4895958373536465E-6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4.7309291006729733E-7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1.0606501427640636E-6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2.2685192818800722E-6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7.4289456945895825E-6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3.4117277168314734E-7</v>
      </c>
      <c r="L1710" s="1">
        <f t="shared" ref="L1710" si="1788">L1701</f>
        <v>1.1655496074330367E-6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789.22161694672241</v>
      </c>
      <c r="K1711" s="3">
        <f t="shared" si="1789"/>
        <v>736.24809160718598</v>
      </c>
      <c r="L1711" s="3">
        <f t="shared" ref="L1711" si="1790">SUM(L1712:L1713,L1730,L1739:L1740,L1741,L1742,L1747,L1750,,L1755:L1758,L1751)</f>
        <v>737.53885359694004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6.5807507434971743E-5</v>
      </c>
      <c r="K1712" s="1">
        <f t="shared" si="1792"/>
        <v>2.3135601385757494E-4</v>
      </c>
      <c r="L1712" s="1">
        <f t="shared" ref="L1712" si="1793">L21</f>
        <v>5.3008771684914772E-5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111.79581365100783</v>
      </c>
      <c r="K1713" s="1">
        <f t="shared" si="1792"/>
        <v>83.895092330128904</v>
      </c>
      <c r="L1713" s="1">
        <f t="shared" ref="L1713" si="1797">L22</f>
        <v>89.693299620467968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88.633692189760936</v>
      </c>
      <c r="K1714" s="1">
        <f t="shared" si="1792"/>
        <v>46.154557206514809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28.360307380869504</v>
      </c>
      <c r="K1715" s="1">
        <f t="shared" si="1792"/>
        <v>14.388416947680252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9.355030247254561E-5</v>
      </c>
      <c r="K1716" s="1">
        <f t="shared" si="1792"/>
        <v>3.381942177437848E-4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40.621246216683431</v>
      </c>
      <c r="K1717" s="1">
        <f t="shared" si="1792"/>
        <v>21.740631245018932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17.063843290495576</v>
      </c>
      <c r="K1718" s="1">
        <f t="shared" si="1792"/>
        <v>7.8730205934403683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2.5882017514099558</v>
      </c>
      <c r="K1719" s="1">
        <f t="shared" si="1792"/>
        <v>2.1521502261575196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23.162121461246898</v>
      </c>
      <c r="K1720" s="1">
        <f t="shared" si="1792"/>
        <v>37.740535123614087</v>
      </c>
      <c r="L1720" s="1">
        <f t="shared" ref="L1720" si="1804">L29</f>
        <v>89.693299620467968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3.862793208920948</v>
      </c>
      <c r="K1721" s="1">
        <f t="shared" si="1792"/>
        <v>3.8624613522356555</v>
      </c>
      <c r="L1721" s="1">
        <f t="shared" ref="L1721" si="1805">L30</f>
        <v>5.1318488011833381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1.7428784401208879</v>
      </c>
      <c r="K1722" s="1">
        <f t="shared" si="1792"/>
        <v>0.45616519491378377</v>
      </c>
      <c r="L1722" s="1">
        <f t="shared" ref="L1722" si="1806">L31</f>
        <v>0.92507779510564192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10.621924033218253</v>
      </c>
      <c r="K1723" s="1">
        <f t="shared" si="1807"/>
        <v>21.875076359354498</v>
      </c>
      <c r="L1723" s="1">
        <f t="shared" ref="L1723" si="1808">L33</f>
        <v>38.749850680386494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3.862793208920948</v>
      </c>
      <c r="K1724" s="1">
        <f t="shared" si="1807"/>
        <v>3.8624613522356555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1.7428784401208879</v>
      </c>
      <c r="K1725" s="1">
        <f t="shared" si="1807"/>
        <v>0.45616519491378377</v>
      </c>
      <c r="L1725" s="1">
        <f t="shared" ref="L1725" si="1810">L35</f>
        <v>0.92507779510564192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12.540197428028645</v>
      </c>
      <c r="K1726" s="1">
        <f t="shared" si="1811"/>
        <v>15.865458764259586</v>
      </c>
      <c r="L1726" s="1">
        <f t="shared" ref="L1726" si="1812">L37</f>
        <v>50.943448940081474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0.72898449236712803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12.540197428028645</v>
      </c>
      <c r="K1729" s="1">
        <f t="shared" si="1811"/>
        <v>15.865458764259586</v>
      </c>
      <c r="L1729" s="1">
        <f t="shared" ref="L1729" si="1815">L40</f>
        <v>50.214464447714349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53.63701025355774</v>
      </c>
      <c r="K1730" s="1">
        <f t="shared" si="1811"/>
        <v>38.127329809639676</v>
      </c>
      <c r="L1730" s="1">
        <f t="shared" ref="L1730" si="1816">L41</f>
        <v>22.25883609451715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49.359664398902879</v>
      </c>
      <c r="K1731" s="1">
        <f t="shared" si="1811"/>
        <v>32.562695999053176</v>
      </c>
      <c r="L1731" s="1">
        <f t="shared" ref="L1731" si="1817">L42</f>
        <v>20.123158753384338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49.359575129968</v>
      </c>
      <c r="K1732" s="1">
        <f t="shared" si="1811"/>
        <v>32.562630386117753</v>
      </c>
      <c r="L1732" s="1">
        <f t="shared" ref="L1732" si="1818">L43</f>
        <v>20.123105120938757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8.9268934876852784E-5</v>
      </c>
      <c r="K1733" s="1">
        <f t="shared" si="1811"/>
        <v>6.5612935424890048E-5</v>
      </c>
      <c r="L1733" s="1">
        <f t="shared" ref="L1733" si="1819">L44</f>
        <v>5.363244558132717E-5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4.2773458546548593</v>
      </c>
      <c r="K1734" s="1">
        <f t="shared" si="1811"/>
        <v>5.5646338105865034</v>
      </c>
      <c r="L1734" s="1">
        <f t="shared" ref="L1734" si="1820">L45</f>
        <v>2.1356773411328107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4.2773458546548593</v>
      </c>
      <c r="L1735" s="1">
        <f t="shared" ref="L1735" si="1821">L46</f>
        <v>2.1356773411328107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4.2773458546548593</v>
      </c>
      <c r="L1736" s="1">
        <f t="shared" ref="L1736" si="1822">L47</f>
        <v>2.1356773411328107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0.46947547408248447</v>
      </c>
      <c r="K1737" s="1">
        <f t="shared" si="1811"/>
        <v>1.2872879559316441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0.46947547408248447</v>
      </c>
      <c r="K1738" s="1">
        <f t="shared" si="1811"/>
        <v>1.2872879559316441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167.60364255064215</v>
      </c>
      <c r="K1739" s="1">
        <f t="shared" si="1811"/>
        <v>98.945499336504312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22.214072626135625</v>
      </c>
      <c r="K1740" s="1">
        <f t="shared" si="1826"/>
        <v>20.96345392728114</v>
      </c>
      <c r="L1740" s="1">
        <f t="shared" ref="L1740" si="1827">-L58+L51</f>
        <v>23.511023290999255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0.461641378045133</v>
      </c>
      <c r="L1741" s="1">
        <f t="shared" ref="L1741" si="1829">L56</f>
        <v>0.46164145702857495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50.562689125680762</v>
      </c>
      <c r="K1742" s="1">
        <f t="shared" si="1830"/>
        <v>50.562689200457569</v>
      </c>
      <c r="L1742" s="1">
        <f t="shared" ref="L1742" si="1831">L3</f>
        <v>50.562689298687943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15.849139764607624</v>
      </c>
      <c r="K1743" s="1">
        <f t="shared" si="1830"/>
        <v>16.266396733204218</v>
      </c>
      <c r="L1743" s="1">
        <f t="shared" ref="L1743" si="1832">L4</f>
        <v>16.956994258042773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7.6690267933074656</v>
      </c>
      <c r="K1744" s="1">
        <f t="shared" si="1830"/>
        <v>7.6690268416047909</v>
      </c>
      <c r="L1744" s="1">
        <f t="shared" ref="L1744" si="1833">L5</f>
        <v>7.6690268773606221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4.8053861123725321</v>
      </c>
      <c r="K1745" s="1">
        <f t="shared" si="1830"/>
        <v>4.8053861713802277</v>
      </c>
      <c r="L1745" s="1">
        <f t="shared" ref="L1745" si="1834">L6</f>
        <v>4.8053861862364755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22.239136455393137</v>
      </c>
      <c r="K1746" s="1">
        <f t="shared" si="1830"/>
        <v>21.821879454268338</v>
      </c>
      <c r="L1746" s="1">
        <f t="shared" ref="L1746" si="1835">L7</f>
        <v>21.131281977048072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72.390915610384937</v>
      </c>
      <c r="K1747" s="1">
        <f t="shared" si="1830"/>
        <v>74.524094116983207</v>
      </c>
      <c r="L1747" s="1">
        <f t="shared" ref="L1747" si="1836">L8</f>
        <v>74.973352628463459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34.937583663595944</v>
      </c>
      <c r="K1748" s="1">
        <f t="shared" si="1830"/>
        <v>35.403639203934581</v>
      </c>
      <c r="L1748" s="1">
        <f t="shared" ref="L1748" si="1837">L9</f>
        <v>35.85289425663737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37.453331946788992</v>
      </c>
      <c r="K1749" s="1">
        <f t="shared" si="1830"/>
        <v>39.120454913048626</v>
      </c>
      <c r="L1749" s="1">
        <f t="shared" ref="L1749" si="1838">L10</f>
        <v>39.120458371826089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12.540425621853979</v>
      </c>
      <c r="K1750" s="1">
        <f t="shared" si="1830"/>
        <v>14.630588529017761</v>
      </c>
      <c r="L1750" s="1">
        <f t="shared" ref="L1750" si="1839">L11</f>
        <v>26.817095012859568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152.12525067628445</v>
      </c>
      <c r="K1751" s="1">
        <f t="shared" si="1830"/>
        <v>152.63393649272885</v>
      </c>
      <c r="L1751" s="1">
        <f t="shared" ref="L1751" si="1840">L12</f>
        <v>153.117196815792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71.581483778153768</v>
      </c>
      <c r="K1752" s="1">
        <f t="shared" si="1841"/>
        <v>72.666317209164433</v>
      </c>
      <c r="L1752" s="1">
        <f t="shared" ref="L1752" si="1842">L13</f>
        <v>74.83601113766457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64.404915136993736</v>
      </c>
      <c r="K1753" s="1">
        <f t="shared" si="1841"/>
        <v>63.320081944725537</v>
      </c>
      <c r="L1753" s="1">
        <f t="shared" ref="L1753" si="1843">L14</f>
        <v>61.150388121391096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16.138851761136941</v>
      </c>
      <c r="K1754" s="1">
        <f t="shared" si="1841"/>
        <v>16.64753733883887</v>
      </c>
      <c r="L1754" s="1">
        <f t="shared" ref="L1754" si="1844">L15</f>
        <v>17.13079755673634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66.05419969727896</v>
      </c>
      <c r="K1755" s="1">
        <f t="shared" si="1841"/>
        <v>100.80248901718262</v>
      </c>
      <c r="L1755" s="1">
        <f t="shared" ref="L1755" si="1845">L16</f>
        <v>123.67573899396893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3.6358963545440557</v>
      </c>
      <c r="K1756" s="1">
        <f t="shared" si="1841"/>
        <v>7.1993353733238115</v>
      </c>
      <c r="L1756" s="1">
        <f t="shared" ref="L1756" si="1846">L17</f>
        <v>19.549206031573323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76.661634971844478</v>
      </c>
      <c r="K1757" s="1">
        <f t="shared" si="1841"/>
        <v>93.491454185143596</v>
      </c>
      <c r="L1757" s="1">
        <f t="shared" ref="L1757" si="1847">L18</f>
        <v>103.23769643673569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1.0256554735579407E-2</v>
      </c>
      <c r="L1758" s="1">
        <f t="shared" ref="L1758" si="1848">L19</f>
        <v>49.681024907074494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39.320447050998155</v>
      </c>
      <c r="K1759" s="3">
        <f t="shared" si="1849"/>
        <v>50.004295449855157</v>
      </c>
      <c r="L1759" s="3">
        <f t="shared" ref="L1759" si="1850">SUM(L1760,L1762,L1766,L1770,L1786,L1793,L1801,L1803,L1811,L1815,L1809)</f>
        <v>57.625178613555398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2.0753298065232255</v>
      </c>
      <c r="K1760" s="1">
        <f t="shared" si="1851"/>
        <v>1.2356851844506809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2.0753298065232255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16.764696971771809</v>
      </c>
      <c r="K1762" s="1">
        <f t="shared" si="1853"/>
        <v>16.923084907143519</v>
      </c>
      <c r="L1762" s="1">
        <f t="shared" ref="L1762" si="1854">SUM(L1763:L1765)</f>
        <v>17.028321116050243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7.4650283936977528</v>
      </c>
      <c r="K1763" s="1">
        <f>'[2]Electricity and CHPs_CAP'!G$15</f>
        <v>7.6234162399285719</v>
      </c>
      <c r="L1763" s="1">
        <f>'[2]Electricity and CHPs_CAP'!H$15</f>
        <v>7.7286522461074698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4.9401979875219224</v>
      </c>
      <c r="K1764" s="1">
        <f>'[2]Electricity and CHPs_CAP'!G$16</f>
        <v>4.9401980617600252</v>
      </c>
      <c r="L1764" s="1">
        <f>'[2]Electricity and CHPs_CAP'!H$16</f>
        <v>4.9401982445607544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4.3594705905521343</v>
      </c>
      <c r="K1765" s="1">
        <f>'[2]Electricity and CHPs_CAP'!G$17</f>
        <v>4.3594706054549217</v>
      </c>
      <c r="L1765" s="1">
        <f>'[2]Electricity and CHPs_CAP'!H$17</f>
        <v>4.3594706253820181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5.0535538426700097E-2</v>
      </c>
      <c r="K1766" s="1">
        <f t="shared" si="1855"/>
        <v>5.2230056078181167E-2</v>
      </c>
      <c r="L1766" s="1">
        <f t="shared" ref="L1766" si="1856">SUM(L1767:L1769)</f>
        <v>1.8111726374990186E-4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3.8537142894576021E-2</v>
      </c>
      <c r="K1767" s="1">
        <f>'[2]Electricity and CHPs_CAP'!G$18</f>
        <v>3.8536899182003072E-2</v>
      </c>
      <c r="L1767" s="1">
        <f>'[2]Electricity and CHPs_CAP'!H$18</f>
        <v>1.472109381715006E-4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9.8783645502546627E-4</v>
      </c>
      <c r="K1768" s="1">
        <f>'[2]Electricity and CHPs_CAP'!G$28</f>
        <v>1.3693156896178097E-2</v>
      </c>
      <c r="L1768" s="1">
        <f>'[2]Electricity and CHPs_CAP'!H$28</f>
        <v>3.3906325578401258E-5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1.1010559077098612E-2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0.19460913085304332</v>
      </c>
      <c r="K1770" s="1">
        <f t="shared" si="1858"/>
        <v>0.16774852650618124</v>
      </c>
      <c r="L1770" s="1">
        <f t="shared" ref="L1770" si="1859">SUM(L1771:L1785)</f>
        <v>0.24449065671128806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6.2704382609928202E-8</v>
      </c>
      <c r="L1771" s="1">
        <f>'[2]Electricity and CHPs_CAP'!H$21</f>
        <v>1.4925841597094156E-2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1.82447047629363E-5</v>
      </c>
      <c r="K1772" s="1">
        <f>'[2]Electricity and CHPs_CAP'!G$22</f>
        <v>7.5965213158573131E-5</v>
      </c>
      <c r="L1772" s="1">
        <f>'[2]Electricity and CHPs_CAP'!H$22</f>
        <v>9.2806845060690965E-2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5.6867721028947778E-2</v>
      </c>
      <c r="K1776" s="1">
        <f>'[2]Electricity and CHPs_CAP'!G$39</f>
        <v>5.6867729237092213E-2</v>
      </c>
      <c r="L1776" s="1">
        <f>'[2]Electricity and CHPs_CAP'!H$39</f>
        <v>4.0751411640625353E-2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6.5371302514705297E-5</v>
      </c>
      <c r="L1777" s="1">
        <f>'[2]Electricity and CHPs_CAP'!H$40</f>
        <v>1.1251151305048701E-2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1.7977241321984799E-5</v>
      </c>
      <c r="K1778" s="1">
        <f>'[2]Electricity and CHPs_CAP'!G$47</f>
        <v>1.8696214888770479E-5</v>
      </c>
      <c r="L1778" s="1">
        <f>'[2]Electricity and CHPs_CAP'!H$47</f>
        <v>1.1454579108980937E-5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5.4764334381070148E-4</v>
      </c>
      <c r="K1779" s="1">
        <f>'[2]Electricity and CHPs_CAP'!G$48</f>
        <v>2.0718271387751695E-4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2.5242163540850949E-2</v>
      </c>
      <c r="K1781" s="1">
        <f>'[2]Electricity and CHPs_CAP'!G$51</f>
        <v>1.1680965695272705E-2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8.4743970695255438E-2</v>
      </c>
      <c r="K1783" s="1">
        <f>'[2]Electricity and CHPs_CAP'!G$54</f>
        <v>8.4743956455698002E-2</v>
      </c>
      <c r="L1783" s="1">
        <f>'[2]Electricity and CHPs_CAP'!H$54</f>
        <v>8.4743952528719912E-2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2.7171410298093519E-2</v>
      </c>
      <c r="K1784" s="1">
        <f>'[2]Electricity and CHPs_CAP'!G$55</f>
        <v>1.4088596969296163E-2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0.34945536646973596</v>
      </c>
      <c r="K1786" s="1">
        <f t="shared" si="1862"/>
        <v>0.38417425683011125</v>
      </c>
      <c r="L1786" s="1">
        <f t="shared" ref="L1786" si="1863">SUM(L1787:L1792)</f>
        <v>0.42331001388262007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0.27948864413625324</v>
      </c>
      <c r="K1787" s="1">
        <f>'[2]Electricity and CHPs_CAP'!G$19</f>
        <v>0.21616024980310783</v>
      </c>
      <c r="L1787" s="1">
        <f>'[2]Electricity and CHPs_CAP'!H$19</f>
        <v>4.9527257836856631E-6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9.9073075491725796E-2</v>
      </c>
      <c r="L1788" s="1">
        <f>'[2]Electricity and CHPs_CAP'!H$20</f>
        <v>0.31922284306141702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6.9925831351191015E-2</v>
      </c>
      <c r="K1789" s="1">
        <f>'[2]Electricity and CHPs_CAP'!G$26</f>
        <v>4.6005315966216057E-2</v>
      </c>
      <c r="L1789" s="1">
        <f>'[2]Electricity and CHPs_CAP'!H$26</f>
        <v>2.2974662358468678E-6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2.2886891692532801E-2</v>
      </c>
      <c r="L1790" s="1">
        <f>'[2]Electricity and CHPs_CAP'!H$27</f>
        <v>7.4875343384636403E-2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4.0890982291714138E-5</v>
      </c>
      <c r="K1791" s="1">
        <f>'[2]Electricity and CHPs_CAP'!G$44</f>
        <v>4.0849935976102966E-5</v>
      </c>
      <c r="L1791" s="1">
        <f>'[2]Electricity and CHPs_CAP'!H$44</f>
        <v>4.2595298902635588E-6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7.8739405527228899E-6</v>
      </c>
      <c r="L1792" s="1">
        <f>'[2]Electricity and CHPs_CAP'!H$45</f>
        <v>2.9200317714656799E-2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0.12655011750454695</v>
      </c>
      <c r="K1793" s="1">
        <f t="shared" si="1865"/>
        <v>0.19723699131742681</v>
      </c>
      <c r="L1793" s="1">
        <f t="shared" ref="L1793" si="1866">SUM(L1794:L1800)</f>
        <v>0.29236430014940329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2.3540254616682101E-2</v>
      </c>
      <c r="K1794" s="1">
        <f>'[2]Electricity and CHPs_CAP'!G$25</f>
        <v>3.4443925986090917E-2</v>
      </c>
      <c r="L1794" s="1">
        <f>'[2]Electricity and CHPs_CAP'!H$25</f>
        <v>8.6238667063091537E-2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8.6564776006350995E-6</v>
      </c>
      <c r="L1795" s="1">
        <f>'[2]Electricity and CHPs_CAP'!H$31</f>
        <v>2.8507354892177E-5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0.10178255174829429</v>
      </c>
      <c r="K1796" s="1">
        <f>'[2]Electricity and CHPs_CAP'!G$42</f>
        <v>6.8105094042620676E-2</v>
      </c>
      <c r="L1796" s="1">
        <f>'[2]Electricity and CHPs_CAP'!H$42</f>
        <v>7.2293386225376552E-2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5.7459588843672103E-2</v>
      </c>
      <c r="L1797" s="1">
        <f>'[2]Electricity and CHPs_CAP'!H$43</f>
        <v>0.10717104955342199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2.6234197553811231E-5</v>
      </c>
      <c r="K1798" s="1">
        <f>'[2]Electricity and CHPs_CAP'!G$50</f>
        <v>2.856433127166629E-5</v>
      </c>
      <c r="L1798" s="1">
        <f>'[2]Electricity and CHPs_CAP'!H$50</f>
        <v>1.171376781985317E-5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1.189228358339782E-3</v>
      </c>
      <c r="K1799" s="1">
        <f>'[2]Electricity and CHPs_CAP'!G$53</f>
        <v>3.71796818128221E-2</v>
      </c>
      <c r="L1799" s="1">
        <f>'[2]Electricity and CHPs_CAP'!H$53</f>
        <v>2.6616616420726984E-2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1.1848583676939E-5</v>
      </c>
      <c r="K1800" s="1">
        <f>'[2]Electricity and CHPs_CAP'!G$56</f>
        <v>1.1479823348698481E-5</v>
      </c>
      <c r="L1800" s="1">
        <f>'[2]Electricity and CHPs_CAP'!H$56</f>
        <v>4.3597640741969412E-6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0.60450241001123783</v>
      </c>
      <c r="K1801" s="1">
        <f t="shared" si="1868"/>
        <v>1.1969581888439267</v>
      </c>
      <c r="L1801" s="1">
        <f t="shared" si="1868"/>
        <v>3.2502420347997001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0.60450241001123783</v>
      </c>
      <c r="K1802" s="1">
        <f>'[2]Electricity and CHPs_CAP'!G$33</f>
        <v>1.1969581888439267</v>
      </c>
      <c r="L1802" s="1">
        <f>'[2]Electricity and CHPs_CAP'!H$33</f>
        <v>3.2502420347997001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18.149254775338029</v>
      </c>
      <c r="K1803" s="1">
        <f t="shared" si="1869"/>
        <v>27.825879589887826</v>
      </c>
      <c r="L1803" s="1">
        <f t="shared" ref="L1803" si="1870">SUM(L1804:L1808)</f>
        <v>33.179131784117232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0.43576824365841765</v>
      </c>
      <c r="K1804" s="1">
        <f>'[2]Electricity and CHPs_CAP'!G$34</f>
        <v>1.193341200797553</v>
      </c>
      <c r="L1804" s="1">
        <f>'[2]Electricity and CHPs_CAP'!H$34</f>
        <v>3.7291017926133572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8.3918185840278703</v>
      </c>
      <c r="K1805" s="1">
        <f>'[2]Electricity and CHPs_CAP'!G$35</f>
        <v>11.775185388851037</v>
      </c>
      <c r="L1805" s="1">
        <f>'[2]Electricity and CHPs_CAP'!H$35</f>
        <v>13.0071304270831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3.402160992172504</v>
      </c>
      <c r="K1806" s="1">
        <f>'[2]Electricity and CHPs_CAP'!G$36</f>
        <v>3.5895924932628231</v>
      </c>
      <c r="L1806" s="1">
        <f>'[2]Electricity and CHPs_CAP'!H$36</f>
        <v>3.9962820485743702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0.49553473438013829</v>
      </c>
      <c r="K1807" s="1">
        <f>'[2]Electricity and CHPs_CAP'!G$37</f>
        <v>0.52105092221711957</v>
      </c>
      <c r="L1807" s="1">
        <f>'[2]Electricity and CHPs_CAP'!H$37</f>
        <v>0.57556443070140206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5.423972221099099</v>
      </c>
      <c r="K1808" s="1">
        <f>'[2]Electricity and CHPs_CAP'!G$38</f>
        <v>10.746709584759289</v>
      </c>
      <c r="L1808" s="1">
        <f>'[2]Electricity and CHPs_CAP'!H$38</f>
        <v>11.871053085145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6.0971508820605701E-5</v>
      </c>
      <c r="L1809" s="1">
        <f>'[2]Electricity and CHPs_CAP'!H$32</f>
        <v>0.29572031401109838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6.0971508820605701E-5</v>
      </c>
      <c r="L1810" s="1">
        <f t="shared" ref="L1810" si="1874">L1809</f>
        <v>0.29572031401109838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1.2307811430340121E-4</v>
      </c>
      <c r="K1811" s="1">
        <f t="shared" si="1875"/>
        <v>8.4216592036659137E-3</v>
      </c>
      <c r="L1811" s="1">
        <f t="shared" ref="L1811" si="1876">SUM(L1812:L1814)</f>
        <v>7.6611527347050137E-2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7.93561292609349E-3</v>
      </c>
      <c r="L1812" s="1">
        <f>'[2]Electricity and CHPs_CAP'!H$30</f>
        <v>7.9465092275099007E-3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1.01333266788648E-4</v>
      </c>
      <c r="K1813" s="1">
        <f>'[2]Electricity and CHPs_CAP'!G$46</f>
        <v>1.8316919849876119E-4</v>
      </c>
      <c r="L1813" s="1">
        <f>'[2]Electricity and CHPs_CAP'!H$46</f>
        <v>6.6971857351225919E-2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2.1744847514753199E-5</v>
      </c>
      <c r="K1814" s="1">
        <f>'[2]Electricity and CHPs_CAP'!G$57</f>
        <v>3.0287707907366201E-4</v>
      </c>
      <c r="L1814" s="1">
        <f>'[2]Electricity and CHPs_CAP'!H$57</f>
        <v>1.6931607683143199E-3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1.005389855985521</v>
      </c>
      <c r="K1815" s="1">
        <f t="shared" si="1877"/>
        <v>2.0128151180848164</v>
      </c>
      <c r="L1815" s="1">
        <f t="shared" ref="L1815" si="1878">SUM(L1816:L1822)</f>
        <v>2.8348057492230163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9.9999862142725063E-2</v>
      </c>
      <c r="K1816" s="1">
        <f>'[2]Electricity and CHPs_CAP'!G$63</f>
        <v>9.9999896830708215E-2</v>
      </c>
      <c r="L1816" s="1">
        <f>'[2]Electricity and CHPs_CAP'!H$63</f>
        <v>9.9999911887587209E-2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9.2873255499563614E-2</v>
      </c>
      <c r="K1817" s="1">
        <f>'[2]Electricity and CHPs_CAP'!G$64</f>
        <v>0.69041671121078396</v>
      </c>
      <c r="L1817" s="1">
        <f>'[2]Electricity and CHPs_CAP'!H$64</f>
        <v>1.0791060331569859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3.3428795330288329E-2</v>
      </c>
      <c r="K1818" s="1">
        <f>'[2]Electricity and CHPs_CAP'!G$65</f>
        <v>7.9199372072075253E-2</v>
      </c>
      <c r="L1818" s="1">
        <f>'[2]Electricity and CHPs_CAP'!H$65</f>
        <v>0.26514638939377166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0.17465113736479723</v>
      </c>
      <c r="K1819" s="1">
        <f>'[2]Electricity and CHPs_CAP'!G$66</f>
        <v>0.25272960419912044</v>
      </c>
      <c r="L1819" s="1">
        <f>'[2]Electricity and CHPs_CAP'!H$66</f>
        <v>0.30708279526366061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0.36051757407350882</v>
      </c>
      <c r="K1820" s="1">
        <f>'[2]Electricity and CHPs_CAP'!G$67</f>
        <v>0.39226923297770011</v>
      </c>
      <c r="L1820" s="1">
        <f>'[2]Electricity and CHPs_CAP'!H$67</f>
        <v>0.48038019607432403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1.8151054927485331E-2</v>
      </c>
      <c r="K1821" s="1">
        <f>'[2]Electricity and CHPs_CAP'!G$68</f>
        <v>1.9814947183970831E-2</v>
      </c>
      <c r="L1821" s="1">
        <f>'[2]Electricity and CHPs_CAP'!H$68</f>
        <v>2.397415635467235E-2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0.22576817664715246</v>
      </c>
      <c r="K1822" s="1">
        <f>'[2]Electricity and CHPs_CAP'!G$69</f>
        <v>0.47838535361045736</v>
      </c>
      <c r="L1822" s="1">
        <f>'[2]Electricity and CHPs_CAP'!H$69</f>
        <v>0.57911626709201491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9.7388803718549752</v>
      </c>
      <c r="K1823" s="3">
        <f t="shared" si="1881"/>
        <v>9.5702377094626438</v>
      </c>
      <c r="L1823" s="3">
        <f t="shared" ref="L1823" si="1882">SUM(L1824,L1843)</f>
        <v>9.1896124381392124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7.7893618587715387</v>
      </c>
      <c r="K1824" s="1">
        <f t="shared" si="1883"/>
        <v>7.3020468437343355</v>
      </c>
      <c r="L1824" s="1">
        <f t="shared" ref="L1824" si="1884">SUM(L1825,L1828,L1830,L1833,L1835,L1837,L1839,L1841)</f>
        <v>6.6560788639698547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4.6931091805118443</v>
      </c>
      <c r="K1825" s="1">
        <f t="shared" si="1885"/>
        <v>5.3912809169411648</v>
      </c>
      <c r="L1825" s="1">
        <f t="shared" ref="L1825" si="1886">SUM(L1826:L1827)</f>
        <v>5.4389198184713452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9.3732412337221224E-3</v>
      </c>
      <c r="K1826" s="1" cm="1">
        <f t="array" ref="K1826">SUMPRODUCT(([2]OUT_FinalEnergyCons!$B$4:$B$10000="var_cap")*1,(ISNUMBER(SEARCH("RH*-SHELCBR",[2]OUT_FinalEnergyCons!$A$4:$A$10000)))*1,[2]OUT_FinalEnergyCons!I$4:I$10000)</f>
        <v>2.7985446987099259E-3</v>
      </c>
      <c r="L1826" s="1" cm="1">
        <f t="array" ref="L1826">SUMPRODUCT(([2]OUT_FinalEnergyCons!$B$4:$B$10000="var_cap")*1,(ISNUMBER(SEARCH("RH*-SHELCBR",[2]OUT_FinalEnergyCons!$A$4:$A$10000)))*1,[2]OUT_FinalEnergyCons!J$4:J$10000)</f>
        <v>1.2364309148661897E-3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4.6837359392781224</v>
      </c>
      <c r="K1827" s="1" cm="1">
        <f t="array" ref="K1827">SUMPRODUCT(([2]OUT_FinalEnergyCons!$B$4:$B$10000="var_cap")*1,ISNUMBER(SEARCH("RH*-SHELCHP",[2]OUT_FinalEnergyCons!$A$4:$A$10000))*1,[2]OUT_FinalEnergyCons!I$4:I$10000)</f>
        <v>5.3884823722424553</v>
      </c>
      <c r="L1827" s="1" cm="1">
        <f t="array" ref="L1827">SUMPRODUCT(([2]OUT_FinalEnergyCons!$B$4:$B$10000="var_cap")*1,ISNUMBER(SEARCH("RH*-SHELCHP",[2]OUT_FinalEnergyCons!$A$4:$A$10000))*1,[2]OUT_FinalEnergyCons!J$4:J$10000)</f>
        <v>5.4376833875564792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0.8113351902549234</v>
      </c>
      <c r="K1828" s="1">
        <f t="shared" si="1891"/>
        <v>0.2765462174284401</v>
      </c>
      <c r="L1828" s="1">
        <f t="shared" si="1891"/>
        <v>4.8912262916676497E-2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0.8113351902549234</v>
      </c>
      <c r="K1829" s="1" cm="1">
        <f t="array" ref="K1829">SUMPRODUCT(([2]OUT_FinalEnergyCons!$B$4:$B$10000="var_cap")*1, (ISNUMBER(SEARCH("RH*-SHLFOBR",[2]OUT_FinalEnergyCons!$A$4:$A$10000)))*1,[2]OUT_FinalEnergyCons!I$4:I$10000)</f>
        <v>0.2765462174284401</v>
      </c>
      <c r="L1829" s="1" cm="1">
        <f t="array" ref="L1829">SUMPRODUCT(([2]OUT_FinalEnergyCons!$B$4:$B$10000="var_cap")*1, (ISNUMBER(SEARCH("RH*-SHLFOBR",[2]OUT_FinalEnergyCons!$A$4:$A$10000)))*1,[2]OUT_FinalEnergyCons!J$4:J$10000)</f>
        <v>4.8912262916676497E-2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1.5585321708369759</v>
      </c>
      <c r="K1830" s="1">
        <f t="shared" si="1894"/>
        <v>1.0384697746879719</v>
      </c>
      <c r="L1830" s="1">
        <f t="shared" ref="L1830" si="1895">SUM(L1831:L1832)</f>
        <v>0.80887417876556478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1.0071722984187217</v>
      </c>
      <c r="K1831" s="1" cm="1">
        <f t="array" ref="K1831">SUMPRODUCT(([2]OUT_FinalEnergyCons!$B$4:$B$10000="var_cap")*1, (ISNUMBER(SEARCH("RH*-SHNGABR",[2]OUT_FinalEnergyCons!$A$4:$A$10000)))*1,[2]OUT_FinalEnergyCons!I$4:I$10000)</f>
        <v>0.40918851119062505</v>
      </c>
      <c r="L1831" s="1" cm="1">
        <f t="array" ref="L1831">SUMPRODUCT(([2]OUT_FinalEnergyCons!$B$4:$B$10000="var_cap")*1, (ISNUMBER(SEARCH("RH*-SHNGABR",[2]OUT_FinalEnergyCons!$A$4:$A$10000)))*1,[2]OUT_FinalEnergyCons!J$4:J$10000)</f>
        <v>0.22099656294317829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0.55135987241825424</v>
      </c>
      <c r="K1832" s="1" cm="1">
        <f t="array" ref="K1832">SUMPRODUCT(([2]OUT_FinalEnergyCons!$B$4:$B$10000="var_cap")*1,ISNUMBER(SEARCH("RH*-SHngahp",[2]OUT_FinalEnergyCons!$A$4:$A$10000))*1,[2]OUT_FinalEnergyCons!I$4:I$10000)</f>
        <v>0.62928126349734681</v>
      </c>
      <c r="L1832" s="1" cm="1">
        <f t="array" ref="L1832">SUMPRODUCT(([2]OUT_FinalEnergyCons!$B$4:$B$10000="var_cap")*1,ISNUMBER(SEARCH("RH*-SHngahp",[2]OUT_FinalEnergyCons!$A$4:$A$10000))*1,[2]OUT_FinalEnergyCons!J$4:J$10000)</f>
        <v>0.58787761582238651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4.0208392008988549E-7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4.0208392008988549E-7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0.64010853250466415</v>
      </c>
      <c r="K1835" s="1">
        <f t="shared" si="1901"/>
        <v>0.53918343777444189</v>
      </c>
      <c r="L1835" s="1">
        <f t="shared" si="1901"/>
        <v>0.31021055847963325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0.64010853250466415</v>
      </c>
      <c r="K1836" s="1" cm="1">
        <f t="array" ref="K1836">SUMPRODUCT(([2]OUT_FinalEnergyCons!$B$4:$B$10000="var_cap")*1, (ISNUMBER(SEARCH("RH*-SHWODBR",[2]OUT_FinalEnergyCons!$A$4:$A$10000)))*1,[2]OUT_FinalEnergyCons!I$4:I$10000)</f>
        <v>0.53918343777444189</v>
      </c>
      <c r="L1836" s="1" cm="1">
        <f t="array" ref="L1836">SUMPRODUCT(([2]OUT_FinalEnergyCons!$B$4:$B$10000="var_cap")*1, (ISNUMBER(SEARCH("RH*-SHWODBR",[2]OUT_FinalEnergyCons!$A$4:$A$10000)))*1,[2]OUT_FinalEnergyCons!J$4:J$10000)</f>
        <v>0.31021055847963325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4.7533032419693408E-2</v>
      </c>
      <c r="K1837" s="1">
        <f t="shared" si="1904"/>
        <v>5.0191319286575303E-2</v>
      </c>
      <c r="L1837" s="1">
        <f t="shared" si="1904"/>
        <v>4.2643836393907175E-2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4.7533032419693408E-2</v>
      </c>
      <c r="K1838" s="1" cm="1">
        <f t="array" ref="K1838">SUMPRODUCT(([2]OUT_FinalEnergyCons!$B$4:$B$10000="var_cap")*1, (ISNUMBER(SEARCH("RH*-SHPLTBR",[2]OUT_FinalEnergyCons!$A$4:$A$10000)))*1,[2]OUT_FinalEnergyCons!I$4:I$10000)</f>
        <v>5.0191319286575303E-2</v>
      </c>
      <c r="L1838" s="1" cm="1">
        <f t="array" ref="L1838">SUMPRODUCT(([2]OUT_FinalEnergyCons!$B$4:$B$10000="var_cap")*1, (ISNUMBER(SEARCH("RH*-SHPLTBR",[2]OUT_FinalEnergyCons!$A$4:$A$10000)))*1,[2]OUT_FinalEnergyCons!J$4:J$10000)</f>
        <v>4.2643836393907175E-2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3.8743350159517742E-2</v>
      </c>
      <c r="K1839" s="1">
        <f t="shared" si="1907"/>
        <v>6.3751776157414466E-3</v>
      </c>
      <c r="L1839" s="1">
        <f t="shared" si="1907"/>
        <v>6.5182089427286635E-3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3.8743350159517742E-2</v>
      </c>
      <c r="K1840" s="1" cm="1">
        <f t="array" ref="K1840">SUMPRODUCT(([2]OUT_FinalEnergyCons!$B$4:$B$10000="var_cap")*1, (ISNUMBER(SEARCH("RH*-SHSOLBR",[2]OUT_FinalEnergyCons!$A$4:$A$10000)))*1,[2]OUT_FinalEnergyCons!I$4:I$10000)</f>
        <v>6.3751776157414466E-3</v>
      </c>
      <c r="L1840" s="1" cm="1">
        <f t="array" ref="L1840">SUMPRODUCT(([2]OUT_FinalEnergyCons!$B$4:$B$10000="var_cap")*1, (ISNUMBER(SEARCH("RH*-SHSOLBR",[2]OUT_FinalEnergyCons!$A$4:$A$10000)))*1,[2]OUT_FinalEnergyCons!J$4:J$10000)</f>
        <v>6.5182089427286635E-3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1.9495185130834372</v>
      </c>
      <c r="K1843" s="1">
        <f t="shared" ref="K1843:L1843" si="1917">SUM(K1844,K1847,K1849,K1852,K1854,K1856,K1858,K1860)</f>
        <v>2.2681908657283083</v>
      </c>
      <c r="L1843" s="1">
        <f t="shared" si="1917"/>
        <v>2.5335335741693581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1.0411955324174291</v>
      </c>
      <c r="K1844" s="1">
        <f t="shared" ref="K1844:L1844" si="1923">SUM(K1845:K1846)</f>
        <v>1.3046747704355055</v>
      </c>
      <c r="L1844" s="1">
        <f t="shared" si="1923"/>
        <v>1.5377530304044451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0.14352284923236672</v>
      </c>
      <c r="K1845" s="1" cm="1">
        <f t="array" ref="K1845">SUMPRODUCT(([2]OUT_FinalEnergyCons!$B$4:$B$10000="var_cap")*1,(ISNUMBER(SEARCH("RH*-WHELCBR",[2]OUT_FinalEnergyCons!$A$4:$A$10000)))*1,[2]OUT_FinalEnergyCons!I$4:I$10000)</f>
        <v>0.15346535860924726</v>
      </c>
      <c r="L1845" s="1" cm="1">
        <f t="array" ref="L1845">SUMPRODUCT(([2]OUT_FinalEnergyCons!$B$4:$B$10000="var_cap")*1,(ISNUMBER(SEARCH("RH*-WHELCBR",[2]OUT_FinalEnergyCons!$A$4:$A$10000)))*1,[2]OUT_FinalEnergyCons!J$4:J$10000)</f>
        <v>0.13774314432332491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0.89767268318506233</v>
      </c>
      <c r="K1846" s="1" cm="1">
        <f t="array" ref="K1846">SUMPRODUCT(([2]OUT_FinalEnergyCons!$B$4:$B$10000="var_cap")*1,ISNUMBER(SEARCH("RH*-WHELCHP",[2]OUT_FinalEnergyCons!$A$4:$A$10000))*1,[2]OUT_FinalEnergyCons!I$4:I$10000)</f>
        <v>1.1512094118262584</v>
      </c>
      <c r="L1846" s="1" cm="1">
        <f t="array" ref="L1846">SUMPRODUCT(([2]OUT_FinalEnergyCons!$B$4:$B$10000="var_cap")*1,ISNUMBER(SEARCH("RH*-WHELCHP",[2]OUT_FinalEnergyCons!$A$4:$A$10000))*1,[2]OUT_FinalEnergyCons!J$4:J$10000)</f>
        <v>1.4000098860811201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9.2671935231251196E-2</v>
      </c>
      <c r="K1847" s="1">
        <f t="shared" ref="K1847:L1847" si="1931">K1848</f>
        <v>4.4167743202172573E-2</v>
      </c>
      <c r="L1847" s="1">
        <f t="shared" si="1931"/>
        <v>4.5287926945510003E-3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9.2671935231251196E-2</v>
      </c>
      <c r="K1848" s="1" cm="1">
        <f t="array" ref="K1848">SUMPRODUCT(([2]OUT_FinalEnergyCons!$B$4:$B$10000="var_cap")*1, (ISNUMBER(SEARCH("RH*-WHLFOBR",[2]OUT_FinalEnergyCons!$A$4:$A$10000)))*1,[2]OUT_FinalEnergyCons!I$4:I$10000)</f>
        <v>4.4167743202172573E-2</v>
      </c>
      <c r="L1848" s="1" cm="1">
        <f t="array" ref="L1848">SUMPRODUCT(([2]OUT_FinalEnergyCons!$B$4:$B$10000="var_cap")*1, (ISNUMBER(SEARCH("RH*-WHLFOBR",[2]OUT_FinalEnergyCons!$A$4:$A$10000)))*1,[2]OUT_FinalEnergyCons!J$4:J$10000)</f>
        <v>4.5287926945510003E-3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0.35378443556992784</v>
      </c>
      <c r="K1849" s="1">
        <f t="shared" ref="K1849:L1849" si="1938">SUM(K1850:K1851)</f>
        <v>0.35508036558963718</v>
      </c>
      <c r="L1849" s="1">
        <f t="shared" si="1938"/>
        <v>0.3535375935340086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0.1475145626700205</v>
      </c>
      <c r="K1850" s="1" cm="1">
        <f t="array" ref="K1850">SUMPRODUCT(([2]OUT_FinalEnergyCons!$B$4:$B$10000="var_cap")*1, (ISNUMBER(SEARCH("RH*-WHNGABR",[2]OUT_FinalEnergyCons!$A$4:$A$10000)))*1,[2]OUT_FinalEnergyCons!I$4:I$10000)</f>
        <v>8.1681681366042286E-2</v>
      </c>
      <c r="L1850" s="1" cm="1">
        <f t="array" ref="L1850">SUMPRODUCT(([2]OUT_FinalEnergyCons!$B$4:$B$10000="var_cap")*1, (ISNUMBER(SEARCH("RH*-WHNGABR",[2]OUT_FinalEnergyCons!$A$4:$A$10000)))*1,[2]OUT_FinalEnergyCons!J$4:J$10000)</f>
        <v>4.5354619814575663E-2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0.20626987289990734</v>
      </c>
      <c r="K1851" s="1" cm="1">
        <f t="array" ref="K1851">SUMPRODUCT(([2]OUT_FinalEnergyCons!$B$4:$B$10000="var_cap")*1,ISNUMBER(SEARCH("RH*-WHngahp",[2]OUT_FinalEnergyCons!$A$4:$A$10000))*1,[2]OUT_FinalEnergyCons!I$4:I$10000)</f>
        <v>0.27339868422359487</v>
      </c>
      <c r="L1851" s="1" cm="1">
        <f t="array" ref="L1851">SUMPRODUCT(([2]OUT_FinalEnergyCons!$B$4:$B$10000="var_cap")*1,ISNUMBER(SEARCH("RH*-WHngahp",[2]OUT_FinalEnergyCons!$A$4:$A$10000))*1,[2]OUT_FinalEnergyCons!J$4:J$10000)</f>
        <v>0.30818297371943293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8.4683574351725133E-2</v>
      </c>
      <c r="K1854" s="1">
        <f t="shared" ref="K1854:L1854" si="1953">K1855</f>
        <v>8.3746090907054913E-2</v>
      </c>
      <c r="L1854" s="1">
        <f t="shared" si="1953"/>
        <v>6.6288017136456878E-2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8.4683574351725133E-2</v>
      </c>
      <c r="K1855" s="1" cm="1">
        <f t="array" ref="K1855">SUMPRODUCT(([2]OUT_FinalEnergyCons!$B$4:$B$10000="var_cap")*1, (ISNUMBER(SEARCH("RH*-WHWODBR",[2]OUT_FinalEnergyCons!$A$4:$A$10000)))*1,[2]OUT_FinalEnergyCons!I$4:I$10000)</f>
        <v>8.3746090907054913E-2</v>
      </c>
      <c r="L1855" s="1" cm="1">
        <f t="array" ref="L1855">SUMPRODUCT(([2]OUT_FinalEnergyCons!$B$4:$B$10000="var_cap")*1, (ISNUMBER(SEARCH("RH*-WHWODBR",[2]OUT_FinalEnergyCons!$A$4:$A$10000)))*1,[2]OUT_FinalEnergyCons!J$4:J$10000)</f>
        <v>6.6288017136456878E-2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1.3194966093600149E-2</v>
      </c>
      <c r="K1856" s="1">
        <f t="shared" ref="K1856:L1856" si="1960">K1857</f>
        <v>1.5327671757582671E-2</v>
      </c>
      <c r="L1856" s="1">
        <f t="shared" si="1960"/>
        <v>1.5471808303860701E-2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1.3194966093600149E-2</v>
      </c>
      <c r="K1857" s="1" cm="1">
        <f t="array" ref="K1857">SUMPRODUCT(([2]OUT_FinalEnergyCons!$B$4:$B$10000="var_cap")*1, (ISNUMBER(SEARCH("RH*-WHPLTBR",[2]OUT_FinalEnergyCons!$A$4:$A$10000)))*1,[2]OUT_FinalEnergyCons!I$4:I$10000)</f>
        <v>1.5327671757582671E-2</v>
      </c>
      <c r="L1857" s="1" cm="1">
        <f t="array" ref="L1857">SUMPRODUCT(([2]OUT_FinalEnergyCons!$B$4:$B$10000="var_cap")*1, (ISNUMBER(SEARCH("RH*-WHPLTBR",[2]OUT_FinalEnergyCons!$A$4:$A$10000)))*1,[2]OUT_FinalEnergyCons!J$4:J$10000)</f>
        <v>1.5471808303860701E-2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0.36398806941950373</v>
      </c>
      <c r="K1858" s="1">
        <f t="shared" ref="K1858:L1858" si="1967">K1859</f>
        <v>0.46519422383635556</v>
      </c>
      <c r="L1858" s="1">
        <f t="shared" si="1967"/>
        <v>0.55595433209603595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0.36398806941950373</v>
      </c>
      <c r="K1859" s="1" cm="1">
        <f t="array" ref="K1859">SUMPRODUCT(([2]OUT_FinalEnergyCons!$B$4:$B$10000="var_cap")*1, (ISNUMBER(SEARCH("RH*-WHSOLBR",[2]OUT_FinalEnergyCons!$A$4:$A$10000)))*1,[2]OUT_FinalEnergyCons!I$4:I$10000)</f>
        <v>0.46519422383635556</v>
      </c>
      <c r="L1859" s="1" cm="1">
        <f t="array" ref="L1859">SUMPRODUCT(([2]OUT_FinalEnergyCons!$B$4:$B$10000="var_cap")*1, (ISNUMBER(SEARCH("RH*-WHSOLBR",[2]OUT_FinalEnergyCons!$A$4:$A$10000)))*1,[2]OUT_FinalEnergyCons!J$4:J$10000)</f>
        <v>0.55595433209603595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3.4056758035662487</v>
      </c>
      <c r="K1862" s="17">
        <f t="shared" si="1976"/>
        <v>3.0592012887431035</v>
      </c>
      <c r="L1862" s="17">
        <f t="shared" ref="L1862" si="1977">SUM(L1863,L1866,L1869,L1873,L1875,L1877,L1879,L1881,L1883)</f>
        <v>2.9991343130861896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1.3072752156842045</v>
      </c>
      <c r="K1863" s="18">
        <f t="shared" si="1978"/>
        <v>1.1552348826786891</v>
      </c>
      <c r="L1863" s="18">
        <f t="shared" ref="L1863" si="1979">SUM(L1864:L1865)</f>
        <v>1.4362019130614174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0.97102146044076854</v>
      </c>
      <c r="K1864" s="1" cm="1">
        <f t="array" ref="K1864">SUMPRODUCT(([2]OUT_FinalEnergyCons!$B$4:$B$10000="Var_cap")*1,  (ISNUMBER(SEARCH("ITOT-SWHELCBR",[2]OUT_FinalEnergyCons!$A$4:$A$10000)))*1,[2]OUT_FinalEnergyCons!I$4:I$10000)</f>
        <v>0.81268352200998439</v>
      </c>
      <c r="L1864" s="1" cm="1">
        <f t="array" ref="L1864">SUMPRODUCT(([2]OUT_FinalEnergyCons!$B$4:$B$10000="Var_cap")*1,  (ISNUMBER(SEARCH("ITOT-SWHELCBR",[2]OUT_FinalEnergyCons!$A$4:$A$10000)))*1,[2]OUT_FinalEnergyCons!J$4:J$10000)</f>
        <v>0.95048643334334793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0.33625375524343604</v>
      </c>
      <c r="K1865" s="1" cm="1">
        <f t="array" ref="K1865">SUMPRODUCT(([2]OUT_FinalEnergyCons!$B$4:$B$10000="Var_cap")*1,  (ISNUMBER(SEARCH("ITOT-SWHELCHP",[2]OUT_FinalEnergyCons!$A$4:$A$10000)))*1,[2]OUT_FinalEnergyCons!I$4:I$10000)</f>
        <v>0.34255136066870479</v>
      </c>
      <c r="L1865" s="1" cm="1">
        <f t="array" ref="L1865">SUMPRODUCT(([2]OUT_FinalEnergyCons!$B$4:$B$10000="Var_cap")*1,  (ISNUMBER(SEARCH("ITOT-SWHELCHP",[2]OUT_FinalEnergyCons!$A$4:$A$10000)))*1,[2]OUT_FinalEnergyCons!J$4:J$10000)</f>
        <v>0.4857154797180695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0.23895453482321891</v>
      </c>
      <c r="K1866" s="18">
        <f t="shared" si="1981"/>
        <v>0.21050983906239631</v>
      </c>
      <c r="L1866" s="18">
        <f t="shared" ref="L1866" si="1982">SUM(L1867:L1868)</f>
        <v>5.3754666665275903E-2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0.23894844966804693</v>
      </c>
      <c r="K1867" s="1" cm="1">
        <f t="array" ref="K1867">SUMPRODUCT(([2]OUT_FinalEnergyCons!$B$4:$B$10000="Var_cap")*1,  (ISNUMBER(SEARCH("ITOT-SWHLFOBR",[2]OUT_FinalEnergyCons!$A$4:$A$10000)))*1,[2]OUT_FinalEnergyCons!I$4:I$10000)</f>
        <v>0.21048787962315596</v>
      </c>
      <c r="L1867" s="1" cm="1">
        <f t="array" ref="L1867">SUMPRODUCT(([2]OUT_FinalEnergyCons!$B$4:$B$10000="Var_cap")*1,  (ISNUMBER(SEARCH("ITOT-SWHLFOBR",[2]OUT_FinalEnergyCons!$A$4:$A$10000)))*1,[2]OUT_FinalEnergyCons!J$4:J$10000)</f>
        <v>5.3754666665275903E-2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6.0851551719857955E-6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2.195943924034637E-5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0.62238567790414634</v>
      </c>
      <c r="K1869" s="18">
        <f t="shared" si="1985"/>
        <v>0.34305794143844087</v>
      </c>
      <c r="L1869" s="18">
        <f t="shared" ref="L1869" si="1986">SUM(L1870:L1871)</f>
        <v>0.10387805779829558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0.62233070454674855</v>
      </c>
      <c r="K1870" s="1" cm="1">
        <f t="array" ref="K1870">SUMPRODUCT(([2]OUT_FinalEnergyCons!$B$4:$B$10000="Var_cap")*1,  (ISNUMBER(SEARCH("ITOT-SWHNGA*BR",[2]OUT_FinalEnergyCons!$A$4:$A$10000)))*1,[2]OUT_FinalEnergyCons!I$4:I$10000)</f>
        <v>0.34304620320941015</v>
      </c>
      <c r="L1870" s="1" cm="1">
        <f t="array" ref="L1870">SUMPRODUCT(([2]OUT_FinalEnergyCons!$B$4:$B$10000="Var_cap")*1,  (ISNUMBER(SEARCH("ITOT-SWHNGA*BR",[2]OUT_FinalEnergyCons!$A$4:$A$10000)))*1,[2]OUT_FinalEnergyCons!J$4:J$10000)</f>
        <v>0.10385302854792161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5.4973357397794021E-5</v>
      </c>
      <c r="K1871" s="1" cm="1">
        <f t="array" ref="K1871">SUMPRODUCT(([2]OUT_FinalEnergyCons!$B$4:$B$10000="Var_cap")*1,  (ISNUMBER(SEARCH("ITOT-SWHNGAHP",[2]OUT_FinalEnergyCons!$A$4:$A$10000)))*1,[2]OUT_FinalEnergyCons!I$4:I$10000)</f>
        <v>1.1738229030747082E-5</v>
      </c>
      <c r="L1871" s="1" cm="1">
        <f t="array" ref="L1871">SUMPRODUCT(([2]OUT_FinalEnergyCons!$B$4:$B$10000="Var_cap")*1,  (ISNUMBER(SEARCH("ITOT-SWHNGAHP",[2]OUT_FinalEnergyCons!$A$4:$A$10000)))*1,[2]OUT_FinalEnergyCons!J$4:J$10000)</f>
        <v>2.5029250373969187E-5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0.38514096676819892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0.50715288107101619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0.55541947173994011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4.1919209488178177E-6</v>
      </c>
      <c r="K1873" s="1">
        <f t="shared" si="1987"/>
        <v>1.4483325845943503E-5</v>
      </c>
      <c r="L1873" s="1">
        <f t="shared" si="1987"/>
        <v>3.4198359206551704E-6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4.1919209488178177E-6</v>
      </c>
      <c r="K1874" s="1" cm="1">
        <f t="array" ref="K1874">SUMPRODUCT(([2]OUT_FinalEnergyCons!$B$4:$B$10000="Var_cap")*1,  (ISNUMBER(SEARCH("ITOT-SWHCOA*BR",[2]OUT_FinalEnergyCons!$A$4:$A$10000)))*1,[2]OUT_FinalEnergyCons!I$4:I$10000)</f>
        <v>1.4483325845943503E-5</v>
      </c>
      <c r="L1874" s="1" cm="1">
        <f t="array" ref="L1874">SUMPRODUCT(([2]OUT_FinalEnergyCons!$B$4:$B$10000="Var_cap")*1,  (ISNUMBER(SEARCH("ITOT-SWHCOA*BR",[2]OUT_FinalEnergyCons!$A$4:$A$10000)))*1,[2]OUT_FinalEnergyCons!J$4:J$10000)</f>
        <v>3.4198359206551704E-6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0.212754182733076</v>
      </c>
      <c r="K1875" s="1">
        <f t="shared" si="1988"/>
        <v>0.18212617824533661</v>
      </c>
      <c r="L1875" s="1">
        <f t="shared" si="1988"/>
        <v>0.3688179985850279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0.212754182733076</v>
      </c>
      <c r="K1876" s="1" cm="1">
        <f t="array" ref="K1876">SUMPRODUCT(([2]OUT_FinalEnergyCons!$B$4:$B$10000="Var_cap")*1,  (ISNUMBER(SEARCH("ITOT-SWHWOD*BR",[2]OUT_FinalEnergyCons!$A$4:$A$10000)))*1,[2]OUT_FinalEnergyCons!I$4:I$10000)</f>
        <v>0.18212617824533661</v>
      </c>
      <c r="L1876" s="1" cm="1">
        <f t="array" ref="L1876">SUMPRODUCT(([2]OUT_FinalEnergyCons!$B$4:$B$10000="Var_cap")*1,  (ISNUMBER(SEARCH("ITOT-SWHWOD*BR",[2]OUT_FinalEnergyCons!$A$4:$A$10000)))*1,[2]OUT_FinalEnergyCons!J$4:J$10000)</f>
        <v>0.3688179985850279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0.21870257227347722</v>
      </c>
      <c r="K1877" s="1">
        <f t="shared" si="1989"/>
        <v>0.21755750768364779</v>
      </c>
      <c r="L1877" s="1">
        <f t="shared" si="1989"/>
        <v>0.21058783805969999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0.21870257227347722</v>
      </c>
      <c r="K1878" s="1" cm="1">
        <f t="array" ref="K1878">SUMPRODUCT(([2]OUT_FinalEnergyCons!$B$4:$B$10000="Var_cap")*1,  (ISNUMBER(SEARCH("ITOT-SWHPLT*BR",[2]OUT_FinalEnergyCons!$A$4:$A$10000)))*1,[2]OUT_FinalEnergyCons!I$4:I$10000)</f>
        <v>0.21755750768364779</v>
      </c>
      <c r="L1878" s="1" cm="1">
        <f t="array" ref="L1878">SUMPRODUCT(([2]OUT_FinalEnergyCons!$B$4:$B$10000="Var_cap")*1,  (ISNUMBER(SEARCH("ITOT-SWHPLT*BR",[2]OUT_FinalEnergyCons!$A$4:$A$10000)))*1,[2]OUT_FinalEnergyCons!J$4:J$10000)</f>
        <v>0.21058783805969999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0.33398158911088444</v>
      </c>
      <c r="K1879" s="1">
        <f t="shared" si="1990"/>
        <v>0.32776261102853493</v>
      </c>
      <c r="L1879" s="1">
        <f t="shared" si="1990"/>
        <v>0.18368024617264331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0.33398158911088444</v>
      </c>
      <c r="K1880" s="1" cm="1">
        <f t="array" ref="K1880">SUMPRODUCT(([2]OUT_FinalEnergyCons!$B$4:$B$10000="Var_cap")*1,  (ISNUMBER(SEARCH("ITOT-SWHWST*BR",[2]OUT_FinalEnergyCons!$A$4:$A$10000)))*1,[2]OUT_FinalEnergyCons!I$4:I$10000)</f>
        <v>0.32776261102853493</v>
      </c>
      <c r="L1880" s="1" cm="1">
        <f t="array" ref="L1880">SUMPRODUCT(([2]OUT_FinalEnergyCons!$B$4:$B$10000="Var_cap")*1,  (ISNUMBER(SEARCH("ITOT-SWHWST*BR",[2]OUT_FinalEnergyCons!$A$4:$A$10000)))*1,[2]OUT_FinalEnergyCons!J$4:J$10000)</f>
        <v>0.18368024617264331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1.241780850736496E-2</v>
      </c>
      <c r="K1881" s="1">
        <f t="shared" si="1991"/>
        <v>1.2417781475779301E-2</v>
      </c>
      <c r="L1881" s="1">
        <f t="shared" si="1991"/>
        <v>1.24177426200695E-2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1.241780850736496E-2</v>
      </c>
      <c r="K1882" s="1" cm="1">
        <f t="array" ref="K1882">SUMPRODUCT(([2]OUT_FinalEnergyCons!$B$4:$B$10000="Var_cap")*1, (ISNUMBER(SEARCH("ITOT-SWHSOLBR",[2]OUT_FinalEnergyCons!$A$4:$A$10000)))*1,[2]OUT_FinalEnergyCons!I$4:I$10000)</f>
        <v>1.2417781475779301E-2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1.24177426200695E-2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0.45920003060892678</v>
      </c>
      <c r="K1883" s="1">
        <f t="shared" si="1992"/>
        <v>0.61052006380443247</v>
      </c>
      <c r="L1883" s="1">
        <f t="shared" si="1992"/>
        <v>0.62979243028783904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0.45920003060892678</v>
      </c>
      <c r="K1884" s="1" cm="1">
        <f t="array" ref="K1884">SUMPRODUCT(([2]OUT_FinalEnergyCons!$B$4:$B$10000="Var_cap")*1, (ISNUMBER(SEARCH("ITOT-SWHH2BR",[2]OUT_FinalEnergyCons!$A$4:$A$10000)))*1,[2]OUT_FinalEnergyCons!I$4:I$10000)</f>
        <v>0.61052006380443247</v>
      </c>
      <c r="L1884" s="1" cm="1">
        <f t="array" ref="L1884">SUMPRODUCT(([2]OUT_FinalEnergyCons!$B$4:$B$10000="Var_cap")*1, (ISNUMBER(SEARCH("ITOT-SWHH2BR",[2]OUT_FinalEnergyCons!$A$4:$A$10000)))*1,[2]OUT_FinalEnergyCons!J$4:J$10000)</f>
        <v>0.62979243028783904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3.9714928441402635</v>
      </c>
      <c r="K1885" s="17">
        <f t="shared" si="1993"/>
        <v>4.1834005326524162</v>
      </c>
      <c r="L1885" s="17">
        <f t="shared" ref="L1885" si="1994">SUM(L1886,L1889,L1891,L1895,L1897,L1899,L1901)</f>
        <v>4.0769560473585216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1.4642510149457264</v>
      </c>
      <c r="K1886" s="1">
        <f t="shared" si="1995"/>
        <v>1.9054968477023519</v>
      </c>
      <c r="L1886" s="1">
        <f t="shared" ref="L1886" si="1996">SUM(L1887:L1888)</f>
        <v>2.0867524870659939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2.4282661778813296E-2</v>
      </c>
      <c r="K1887" s="1" cm="1">
        <f t="array" ref="K1887">SUMPRODUCT(([2]OUT_FinalEnergyCons!$B$4:$B$10000="Var_cap")*1, (ISNUMBER(SEARCH("SCOM-SHELCBR",[2]OUT_FinalEnergyCons!$A$4:$A$10000)))*1,[2]OUT_FinalEnergyCons!I$4:I$10000)</f>
        <v>2.1397662912882254E-2</v>
      </c>
      <c r="L1887" s="1" cm="1">
        <f t="array" ref="L1887">SUMPRODUCT(([2]OUT_FinalEnergyCons!$B$4:$B$10000="Var_cap")*1, (ISNUMBER(SEARCH("SCOM-SHELCBR",[2]OUT_FinalEnergyCons!$A$4:$A$10000)))*1,[2]OUT_FinalEnergyCons!J$4:J$10000)</f>
        <v>1.7237546379916653E-2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1.4399683531669132</v>
      </c>
      <c r="K1888" s="1" cm="1">
        <f t="array" ref="K1888">SUMPRODUCT(([2]OUT_FinalEnergyCons!$B$4:$B$10000="Var_cap")*1, (ISNUMBER(SEARCH("SCOM-SHELCHP",[2]OUT_FinalEnergyCons!$A$4:$A$10000)))*1,[2]OUT_FinalEnergyCons!I$4:I$10000)</f>
        <v>1.8840991847894697</v>
      </c>
      <c r="L1888" s="1" cm="1">
        <f t="array" ref="L1888">SUMPRODUCT(([2]OUT_FinalEnergyCons!$B$4:$B$10000="Var_cap")*1, (ISNUMBER(SEARCH("SCOM-SHELCHP",[2]OUT_FinalEnergyCons!$A$4:$A$10000)))*1,[2]OUT_FinalEnergyCons!J$4:J$10000)</f>
        <v>2.0695149406860773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0.60414934134207998</v>
      </c>
      <c r="K1889" s="1">
        <f t="shared" si="1999"/>
        <v>0.22645606450077219</v>
      </c>
      <c r="L1889" s="1">
        <f t="shared" si="1999"/>
        <v>3.4968325498203896E-2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0.60414934134207998</v>
      </c>
      <c r="K1890" s="1" cm="1">
        <f t="array" ref="K1890">SUMPRODUCT(([2]OUT_FinalEnergyCons!$B$4:$B$10000="Var_cap")*1,(ISNUMBER(SEARCH("SCOM-SHLFOBR",[2]OUT_FinalEnergyCons!$A$4:$A$10000)))*1,[2]OUT_FinalEnergyCons!I$4:I$10000)</f>
        <v>0.22645606450077219</v>
      </c>
      <c r="L1890" s="1" cm="1">
        <f t="array" ref="L1890">SUMPRODUCT(([2]OUT_FinalEnergyCons!$B$4:$B$10000="Var_cap")*1,(ISNUMBER(SEARCH("SCOM-SHLFOBR",[2]OUT_FinalEnergyCons!$A$4:$A$10000)))*1,[2]OUT_FinalEnergyCons!J$4:J$10000)</f>
        <v>3.4968325498203896E-2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1.2274966986264304</v>
      </c>
      <c r="K1891" s="1">
        <f t="shared" si="2003"/>
        <v>1.2584941745071967</v>
      </c>
      <c r="L1891" s="1">
        <f t="shared" ref="L1891" si="2004">SUM(L1892:L1894)</f>
        <v>1.1306224384957155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0.90321864859588863</v>
      </c>
      <c r="K1892" s="1" cm="1">
        <f t="array" ref="K1892">SUMPRODUCT(([2]OUT_FinalEnergyCons!$B$4:$B$10000="Var_cap")*1, (ISNUMBER(SEARCH("SCOM-SHNGABR",[2]OUT_FinalEnergyCons!$A$4:$A$10000)))*1,[2]OUT_FinalEnergyCons!I$4:I$10000)</f>
        <v>0.8846590249737375</v>
      </c>
      <c r="L1892" s="1" cm="1">
        <f t="array" ref="L1892">SUMPRODUCT(([2]OUT_FinalEnergyCons!$B$4:$B$10000="Var_cap")*1, (ISNUMBER(SEARCH("SCOM-SHNGABR",[2]OUT_FinalEnergyCons!$A$4:$A$10000)))*1,[2]OUT_FinalEnergyCons!J$4:J$10000)</f>
        <v>0.75901900007145562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0.29696876449663734</v>
      </c>
      <c r="K1893" s="1" cm="1">
        <f t="array" ref="K1893">SUMPRODUCT(([2]OUT_FinalEnergyCons!$B$4:$B$10000="Var_cap")*1, (ISNUMBER(SEARCH("SCOM-SHngahp",[2]OUT_FinalEnergyCons!$A$4:$A$10000)))*1,[2]OUT_FinalEnergyCons!I$4:I$10000)</f>
        <v>0.37383164995853363</v>
      </c>
      <c r="L1893" s="1" cm="1">
        <f t="array" ref="L1893">SUMPRODUCT(([2]OUT_FinalEnergyCons!$B$4:$B$10000="Var_cap")*1, (ISNUMBER(SEARCH("SCOM-SHngahp",[2]OUT_FinalEnergyCons!$A$4:$A$10000)))*1,[2]OUT_FinalEnergyCons!J$4:J$10000)</f>
        <v>0.37159939466719871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2.7309285533904361E-2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3.4995749255894192E-6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4.0437570611193598E-6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0.48030535078172204</v>
      </c>
      <c r="K1895" s="1">
        <f t="shared" si="2009"/>
        <v>0.44860847230913242</v>
      </c>
      <c r="L1895" s="1">
        <f t="shared" si="2009"/>
        <v>0.29868480698248062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0.48030535078172204</v>
      </c>
      <c r="K1896" s="1" cm="1">
        <f t="array" ref="K1896">SUMPRODUCT(([2]OUT_FinalEnergyCons!$B$4:$B$10000="Var_cap")*1, (ISNUMBER(SEARCH("SCOM-SHWODBR",[2]OUT_FinalEnergyCons!$A$4:$A$10000)))*1,[2]OUT_FinalEnergyCons!I$4:I$10000)</f>
        <v>0.44860847230913242</v>
      </c>
      <c r="L1896" s="1" cm="1">
        <f t="array" ref="L1896">SUMPRODUCT(([2]OUT_FinalEnergyCons!$B$4:$B$10000="Var_cap")*1, (ISNUMBER(SEARCH("SCOM-SHWODBR",[2]OUT_FinalEnergyCons!$A$4:$A$10000)))*1,[2]OUT_FinalEnergyCons!J$4:J$10000)</f>
        <v>0.29868480698248062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6.8553289054625488E-2</v>
      </c>
      <c r="K1897" s="1">
        <f t="shared" si="2012"/>
        <v>7.8712149416161226E-2</v>
      </c>
      <c r="L1897" s="1">
        <f t="shared" si="2012"/>
        <v>6.7560346998774112E-2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6.8553289054625488E-2</v>
      </c>
      <c r="K1898" s="1" cm="1">
        <f t="array" ref="K1898">SUMPRODUCT(([2]OUT_FinalEnergyCons!$B$4:$B$10000="Var_cap")*1,(ISNUMBER(SEARCH("SCOM-SHPLTBR",[2]OUT_FinalEnergyCons!$A$4:$A$10000)))*1,[2]OUT_FinalEnergyCons!I$4:I$10000)</f>
        <v>7.8712149416161226E-2</v>
      </c>
      <c r="L1898" s="1" cm="1">
        <f t="array" ref="L1898">SUMPRODUCT(([2]OUT_FinalEnergyCons!$B$4:$B$10000="Var_cap")*1,(ISNUMBER(SEARCH("SCOM-SHPLTBR",[2]OUT_FinalEnergyCons!$A$4:$A$10000)))*1,[2]OUT_FinalEnergyCons!J$4:J$10000)</f>
        <v>6.7560346998774112E-2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0.12673629680796597</v>
      </c>
      <c r="K1899" s="1">
        <f t="shared" si="2015"/>
        <v>0.1580354928923213</v>
      </c>
      <c r="L1899" s="1">
        <f t="shared" si="2015"/>
        <v>0.19270376777891365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0.12673629680796597</v>
      </c>
      <c r="K1900" s="1" cm="1">
        <f t="array" ref="K1900">SUMPRODUCT(([2]OUT_FinalEnergyCons!$B$4:$B$10000="Var_cap")*1, (ISNUMBER(SEARCH("SCOM-SHSOLBR",[2]OUT_FinalEnergyCons!$A$4:$A$10000)))*1,[2]OUT_FinalEnergyCons!I$4:I$10000)</f>
        <v>0.1580354928923213</v>
      </c>
      <c r="L1900" s="1" cm="1">
        <f t="array" ref="L1900">SUMPRODUCT(([2]OUT_FinalEnergyCons!$B$4:$B$10000="Var_cap")*1, (ISNUMBER(SEARCH("SCOM-SHSOLBR",[2]OUT_FinalEnergyCons!$A$4:$A$10000)))*1,[2]OUT_FinalEnergyCons!J$4:J$10000)</f>
        <v>0.19270376777891365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8.5258171304332642E-7</v>
      </c>
      <c r="K1901" s="1">
        <f t="shared" si="2018"/>
        <v>0.10759733132448084</v>
      </c>
      <c r="L1901" s="1">
        <f t="shared" si="2018"/>
        <v>0.26566387453843987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8.5258171304332642E-7</v>
      </c>
      <c r="K1902" s="1" cm="1">
        <f t="array" ref="K1902">SUMPRODUCT(([2]OUT_FinalEnergyCons!$B$4:$B$10000="Var_cap")*1, (ISNUMBER(SEARCH("SCOM-SHH2BR",[2]OUT_FinalEnergyCons!$A$4:$A$10000)))*1,[2]OUT_FinalEnergyCons!I$4:I$10000)</f>
        <v>0.10759733132448084</v>
      </c>
      <c r="L1902" s="1" cm="1">
        <f t="array" ref="L1902">SUMPRODUCT(([2]OUT_FinalEnergyCons!$B$4:$B$10000="Var_cap")*1, (ISNUMBER(SEARCH("SCOM-SHH2BR",[2]OUT_FinalEnergyCons!$A$4:$A$10000)))*1,[2]OUT_FinalEnergyCons!J$4:J$10000)</f>
        <v>0.26566387453843987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5.753887824745946</v>
      </c>
      <c r="K1903" s="3">
        <f t="shared" si="2020"/>
        <v>6.2960525828583629</v>
      </c>
      <c r="L1903" s="3">
        <f t="shared" ref="L1903" si="2021">SUM(L1904:L1953)</f>
        <v>6.694778113275019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0.32808834256725727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0.40117022429199117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0.432705650564018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1.6532099897399428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2.1830843327347726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2.2143518886207998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0.16193249454970768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0.56595517483042035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1.1720711995228299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1.8849990464388193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2.2043565616912644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2.6733038325352401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2.8385541876400528E-5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1.5901469492865201E-5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3.1545212240950701E-6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1.026172157621462E-3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6.4320318697784005E-5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6.09946487075877E-6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0.73993185485073076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0.524378285892249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0.11769299157947501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2.0536676382804661E-3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1.4447945447208099E-4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6.5275154847355503E-6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2.9322962268418401E-5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1.6467282134529301E-5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3.2270571267626499E-6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1.6761279004271967E-4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9.0451884293910902E-5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6.7932955377736901E-6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0.52859497382417009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0.37184319631240997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8.4619404799815404E-2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8.9986653666718677E-3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4.4029230113619101E-3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7.1875647164503199E-6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4.4820367331514992E-8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4.4502808720851902E-8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4.0328900859059397E-8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4.1304499541209393E-8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4.071552301291924E-8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3.9116181365202298E-8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4.3049175892879906E-8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3.6215315005167022E-8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3.8245591130876797E-8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3.91063581641092E-8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3.888871805685186E-8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3.8543207067279502E-8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4.5545587941313743E-4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5.2821967021454565E-5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5.9684849347804263E-2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7.5374909489629681E-3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5.2339426359024513E-2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1.9274988851594661E-6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1.9756244163138944E-3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2.7985489358049999E-6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5.8304558387223981E-2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7.692389877279715E-3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4.3898929625949996E-2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4.5471439932405098E-3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1.070807103639182E-2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2.0593195630921299E-4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0.10285362178868131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1.2699369919641899E-2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9.7704655569745596E-6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3.4355034670713701E-6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4.3914551159438896E-6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1.3431759774781199E-6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3.4474293683674802E-6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9.4927737062261499E-7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5.5917336573540002E-6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1.68703841693921E-6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8.7008666760172802E-3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6.7524060803245E-6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9.2143256473865523E-2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7.6269446980529228E-3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6.1635267467942422E-4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1.555722489732992E-6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1.5372212496762132E-3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1.5865751426976278E-6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1.79520044412522E-5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1.62956129339218E-6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1.7694374057962388E-3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9.2608622862494899E-7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5.6150321615932542E-3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6.7593017365890199E-7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3.3669381030786488E-3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5.2245868093067005E-7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7.5260369305901096E-6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2.59256853512694E-6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3.6054204448556399E-6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1.1122148510729E-6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2.7884888569148302E-6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7.8438717825559095E-7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2.16343312158487E-6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6.3025375235134797E-7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7.0253483902626402E-6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1.6103882614081851E-6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1.0230819360255175E-4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1.56259875836582E-6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1.1754968999820162E-4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1.6820615874266599E-5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5.7336675316299309E-4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1.17107191576994E-4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7.3492505587947274</v>
      </c>
      <c r="K1954" s="3">
        <f t="shared" si="2025"/>
        <v>8.4505011149798737</v>
      </c>
      <c r="L1954" s="3">
        <f t="shared" ref="L1954" si="2026">SUM(L1955:L1977)</f>
        <v>8.5701589047806657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1.745626111306946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1.3419226338046102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2.0003080568812979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0.79978833638217217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0.93505239072737134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1.02879814014764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2.2511015412223601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3.98520157984135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4.4656444007873501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4.5470269292771198E-5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5.1974963062238892E-5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2.2759459140047698E-5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0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0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1.9495525244094304E-7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0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7.9601804850802354E-8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0.83256054712350702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2.0781293923237669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1.0420291909346799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8.7844838093766975E-2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1.3346272690647992E-3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4.5163429009930397E-4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1.61645766062873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9.2809176275684094E-2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3.1691877184806795E-2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2.9499461387480501E-3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3.0770533193450009E-4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9.5658366137251049E-5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3.7423432588567699E-4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3.5092438466542903E-4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1.0992277896341609E-4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1.25015987462596E-2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1.53407100583626E-2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1.0072639505510099E-3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2.9276516032256072</v>
      </c>
      <c r="K1978" s="3">
        <f t="shared" ref="K1978:L1978" si="2033">SUM(K1979:K2001)</f>
        <v>2.9280055150620505</v>
      </c>
      <c r="L1978" s="3">
        <f t="shared" si="2033"/>
        <v>2.850047591718667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1.4020872892902789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1.2797382153196648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1.3723061959199001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0.65035949680066796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1.1435482609041598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1.21692756446493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1.6570054740306299E-3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0.10636177448849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0.25492249938044598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4.5071252443776098E-5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6.6719238381700999E-5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2.33701078590957E-5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1.2827746660100153E-7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9.7810462056900479E-8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7.3781335682090061E-3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0.12999073724100649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1.4779040678339686E-4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0.59884982558712563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0.10652346881489899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1.510053809973356E-4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0.26015793112715702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0.154852814642403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5.0842809577091802E-3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1.17938326323292E-5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2.01063560940389E-5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2.1148714443819399E-6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1.1387696022452734E-3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2.8678378652137291E-4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6.7095047191048006E-5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4.6754496930720901E-4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3.55995435606155E-4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8.5058089124338698E-5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5.4871617797398195E-3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6.2423420266586099E-3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3.2876704169049214E-4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1.13538538415106E-5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1.8296808165915502E-5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1.85005059194685E-6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448.88205191862835</v>
      </c>
      <c r="K2002" s="3">
        <f t="shared" si="2036"/>
        <v>478.74691700985539</v>
      </c>
      <c r="L2002" s="3">
        <f t="shared" ref="L2002" si="2037">SUM(L2003:L2011)</f>
        <v>521.57333032460042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316.60734466519801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460.88522697133499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521.57332014844008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3.5010410401466047E-6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0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1.01761603236559E-5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6.3850773132107896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7.5551765756578107E-3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7.777145953696679E-3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8.0474660413472994E-4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125.80836364630299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17.8404051280564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7.3485646921849695E-2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1.29249872842115E-2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47.916254864229202</v>
      </c>
      <c r="K2012" s="3">
        <f t="shared" ref="K2012:L2012" si="2044">SUM(K2013:K2021)</f>
        <v>50.530505697587628</v>
      </c>
      <c r="L2012" s="3">
        <f t="shared" si="2044"/>
        <v>54.945502652135424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8.5623915621213609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16.024900119986402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52.767481897545501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1.5147614353105298E-5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1.03456132271161E-5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1.3155303417243401E-5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2.1464214116527299E-4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2.72548900457653E-4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2.9614760650755298E-5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39.231632680534496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34.383321703032102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2.1687869482337003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0.122000831817827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0.12200098005544201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9.1910362921561704E-3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0.25897906544823357</v>
      </c>
      <c r="K2022" s="3">
        <f t="shared" ref="K2022:L2022" si="2052">SUM(K2023,K2027,K2030)</f>
        <v>1.0582447843858567</v>
      </c>
      <c r="L2022" s="3">
        <f t="shared" si="2052"/>
        <v>1.5253564398157755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0.25897896106730006</v>
      </c>
      <c r="K2023" s="1" cm="1">
        <f t="array" ref="K2023">SUMPRODUCT(ISNUMBER(SEARCH("SUP_ELCH2*",[2]OUT_SyntheticFuels!$C$4:$C$1000))*1,("Var_cap"=[2]OUT_SyntheticFuels!$B$4:$B$1000)*1,[2]OUT_SyntheticFuels!J$4:J$1000)</f>
        <v>1.0582446003413928</v>
      </c>
      <c r="L2023" s="1" cm="1">
        <f t="array" ref="L2023">SUMPRODUCT(ISNUMBER(SEARCH("SUP_ELCH2*",[2]OUT_SyntheticFuels!$C$4:$C$1000))*1,("Var_cap"=[2]OUT_SyntheticFuels!$B$4:$B$1000)*1,[2]OUT_SyntheticFuels!K$4:K$1000)</f>
        <v>1.5253406445967257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0.25897747981947461</v>
      </c>
      <c r="K2024" s="1">
        <f t="shared" ref="K2024:L2024" si="2060">K2023-K2025-K2026</f>
        <v>0.92515561565204829</v>
      </c>
      <c r="L2024" s="1">
        <f t="shared" si="2060"/>
        <v>1.3845384899077291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1.48124782543101E-6</v>
      </c>
      <c r="K2025" s="1" cm="1">
        <f t="array" ref="K2025">SUMPRODUCT(ISNUMBER(SEARCH("SUP_ELCH2*D",[2]OUT_SyntheticFuels!$C$4:$C$1000))*1,("Var_cap"=[2]OUT_SyntheticFuels!$B$4:$B$1000)*1,[2]OUT_SyntheticFuels!J$4:J$1000)</f>
        <v>0.13305267932814399</v>
      </c>
      <c r="L2025" s="1" cm="1">
        <f t="array" ref="L2025">SUMPRODUCT(ISNUMBER(SEARCH("SUP_ELCH2*D",[2]OUT_SyntheticFuels!$C$4:$C$1000))*1,("Var_cap"=[2]OUT_SyntheticFuels!$B$4:$B$1000)*1,[2]OUT_SyntheticFuels!K$4:K$1000)</f>
        <v>0.140778293828419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3.63053612004594E-5</v>
      </c>
      <c r="L2026" s="1" cm="1">
        <f t="array" ref="L2026">SUMPRODUCT(ISNUMBER(SEARCH("SUP_ELCH2*SOEC*",[2]OUT_SyntheticFuels!$C$4:$C$1000))*1,("Var_cap"=[2]OUT_SyntheticFuels!$B$4:$B$1000)*1,[2]OUT_SyntheticFuels!K$4:K$1000)</f>
        <v>2.386086057757913E-5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1.043809335157643E-7</v>
      </c>
      <c r="K2027" s="1">
        <f t="shared" ref="K2027:L2027" si="2066">SUM(K2028:K2029)</f>
        <v>1.8404446393201708E-7</v>
      </c>
      <c r="L2027" s="1">
        <f t="shared" si="2066"/>
        <v>1.579521904987068E-5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1.043809335157643E-7</v>
      </c>
      <c r="K2028" s="1" cm="1">
        <f t="array" ref="K2028">SUMPRODUCT(ISNUMBER(SEARCH("SUP_NGAH2",[2]OUT_SyntheticFuels!$C$4:$C$1000))*1,("Var_cap"=[2]OUT_SyntheticFuels!$B$4:$B$1000)*1,[2]OUT_SyntheticFuels!J$4:J$1000)-K2029</f>
        <v>1.4659051364005939E-7</v>
      </c>
      <c r="L2028" s="1" cm="1">
        <f t="array" ref="L2028">SUMPRODUCT(ISNUMBER(SEARCH("SUP_NGAH2",[2]OUT_SyntheticFuels!$C$4:$C$1000))*1,("Var_cap"=[2]OUT_SyntheticFuels!$B$4:$B$1000)*1,[2]OUT_SyntheticFuels!K$4:K$1000)-L2029</f>
        <v>8.3682875121156103E-6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3.7453950291957702E-8</v>
      </c>
      <c r="L2029" s="1" cm="1">
        <f t="array" ref="L2029">SUMPRODUCT(ISNUMBER(SEARCH("SUP_NGAH2CCS",[2]OUT_SyntheticFuels!$C$4:$C$1000))*1,("Var_cap"=[2]OUT_SyntheticFuels!$B$4:$B$1000)*1,[2]OUT_SyntheticFuels!K$4:K$1000)</f>
        <v>7.4269315377550701E-6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2.5624587388639597E-6</v>
      </c>
      <c r="K2034" s="7" cm="1">
        <f t="array" ref="K2034">SUMPRODUCT(("CT_CWODBDS"=[2]OUT_SyntheticFuels!$C$4:$C$1000)*1,("Var_cap"=[2]OUT_SyntheticFuels!$B$4:$B$1000)*1,[2]OUT_SyntheticFuels!J$4:J$1000)</f>
        <v>2.1470152144447167E-6</v>
      </c>
      <c r="L2034" s="7" cm="1">
        <f t="array" ref="L2034">SUMPRODUCT(("CT_CWODBDS"=[2]OUT_SyntheticFuels!$C$4:$C$1000)*1,("Var_cap"=[2]OUT_SyntheticFuels!$B$4:$B$1000)*1,[2]OUT_SyntheticFuels!K$4:K$1000)</f>
        <v>1.8532667894866251E-6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3.0197067417900292E-6</v>
      </c>
      <c r="K2036" s="7" cm="1">
        <f t="array" ref="K2036">SUMPRODUCT(("CT_CWODETH"=[2]OUT_SyntheticFuels!$C$4:$C$1000)*1,("Var_cap"=[2]OUT_SyntheticFuels!$B$4:$B$1000)*1,[2]OUT_SyntheticFuels!J$4:J$1000)</f>
        <v>1.6679255812400255E-6</v>
      </c>
      <c r="L2036" s="7" cm="1">
        <f t="array" ref="L2036">SUMPRODUCT(("CT_CWODETH"=[2]OUT_SyntheticFuels!$C$4:$C$1000)*1,("Var_cap"=[2]OUT_SyntheticFuels!$B$4:$B$1000)*1,[2]OUT_SyntheticFuels!K$4:K$1000)</f>
        <v>1.3083824863386078E-6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0.16239879273766986</v>
      </c>
      <c r="K2038" s="7" cm="1">
        <f t="array" ref="K2038">SUMPRODUCT(("SUP_MNRBIO"=[2]OUT_SyntheticFuels!$C$4:$C$1000)*1,("Var_cap"=[2]OUT_SyntheticFuels!$B$4:$B$1000)*1,[2]OUT_SyntheticFuels!J$4:J$1000)</f>
        <v>0.18946636204002423</v>
      </c>
      <c r="L2038" s="7" cm="1">
        <f t="array" ref="L2038">SUMPRODUCT(("SUP_MNRBIO"=[2]OUT_SyntheticFuels!$C$4:$C$1000)*1,("Var_cap"=[2]OUT_SyntheticFuels!$B$4:$B$1000)*1,[2]OUT_SyntheticFuels!K$4:K$1000)</f>
        <v>0.34728175617536072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0.29244709332676139</v>
      </c>
      <c r="K2039" s="7" cm="1">
        <f t="array" ref="K2039">SUMPRODUCT(("SUP_WSTBIO"=[2]OUT_SyntheticFuels!$C$4:$C$1000)*1,("Var_cap"=[2]OUT_SyntheticFuels!$B$4:$B$1000)*1,[2]OUT_SyntheticFuels!J$4:J$1000)</f>
        <v>0.31763752065360901</v>
      </c>
      <c r="L2039" s="7" cm="1">
        <f t="array" ref="L2039">SUMPRODUCT(("SUP_WSTBIO"=[2]OUT_SyntheticFuels!$C$4:$C$1000)*1,("Var_cap"=[2]OUT_SyntheticFuels!$B$4:$B$1000)*1,[2]OUT_SyntheticFuels!K$4:K$1000)</f>
        <v>0.30537250012937489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1.7880205175633401E-6</v>
      </c>
      <c r="L2041" s="7" cm="1">
        <f t="array" ref="L2041">SUMPRODUCT(("SUP_WSTHTGBIO"=[2]OUT_SyntheticFuels!$C$4:$C$1000)*1,("Var_cap"=[2]OUT_SyntheticFuels!$B$4:$B$1000)*1,[2]OUT_SyntheticFuels!K$4:K$1000)</f>
        <v>1.7992952418488601E-6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4.7166799805369671E-6</v>
      </c>
      <c r="K2043" s="7" cm="1">
        <f t="array" ref="K2043">SUMPRODUCT(("SUP_WODBIO"=[2]OUT_SyntheticFuels!$C$4:$C$1000)*1,("Var_cap"=[2]OUT_SyntheticFuels!$B$4:$B$1000)*1,[2]OUT_SyntheticFuels!J$4:J$1000)</f>
        <v>4.2637038877284879E-6</v>
      </c>
      <c r="L2043" s="7" cm="1">
        <f t="array" ref="L2043">SUMPRODUCT(("SUP_WODBIO"=[2]OUT_SyntheticFuels!$C$4:$C$1000)*1,("Var_cap"=[2]OUT_SyntheticFuels!$B$4:$B$1000)*1,[2]OUT_SyntheticFuels!K$4:K$1000)</f>
        <v>3.596580233592684E-6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8.0097434322093056E-2</v>
      </c>
      <c r="K2045" s="7" cm="1">
        <f t="array" ref="K2045">SUMPRODUCT(("SUP_BIONGA"=[2]OUT_SyntheticFuels!$C$4:$C$1000)*1,("Var_cap"=[2]OUT_SyntheticFuels!$B$4:$B$1000)*1,[2]OUT_SyntheticFuels!J$4:J$1000)</f>
        <v>9.201094062126669E-2</v>
      </c>
      <c r="L2045" s="7" cm="1">
        <f t="array" ref="L2045">SUMPRODUCT(("SUP_BIONGA"=[2]OUT_SyntheticFuels!$C$4:$C$1000)*1,("Var_cap"=[2]OUT_SyntheticFuels!$B$4:$B$1000)*1,[2]OUT_SyntheticFuels!K$4:K$1000)</f>
        <v>0.10369649085369788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0.29991482898348815</v>
      </c>
      <c r="K2046" s="7" cm="1">
        <f t="array" ref="K2046">SUMPRODUCT(("CT_CWODPLT"=[2]OUT_SyntheticFuels!$C$4:$C$1000)*1,("Var_cap"=[2]OUT_SyntheticFuels!$B$4:$B$1000)*1,[2]OUT_SyntheticFuels!J$4:J$1000)</f>
        <v>0.30967510924900976</v>
      </c>
      <c r="L2046" s="7" cm="1">
        <f t="array" ref="L2046">SUMPRODUCT(("CT_CWODPLT"=[2]OUT_SyntheticFuels!$C$4:$C$1000)*1,("Var_cap"=[2]OUT_SyntheticFuels!$B$4:$B$1000)*1,[2]OUT_SyntheticFuels!K$4:K$1000)</f>
        <v>0.29044352949274893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2.0203745855494001E-7</v>
      </c>
      <c r="K2047" s="7" cm="1">
        <f t="array" ref="K2047">SUMPRODUCT(("SUP_H2NGA"=[2]OUT_SyntheticFuels!$C$4:$C$1000)*1,("Var_cap"=[2]OUT_SyntheticFuels!$B$4:$B$1000)*1,[2]OUT_SyntheticFuels!J$4:J$1000)</f>
        <v>1.1446456237444642E-5</v>
      </c>
      <c r="L2047" s="7" cm="1">
        <f t="array" ref="L2047">SUMPRODUCT(("SUP_H2NGA"=[2]OUT_SyntheticFuels!$C$4:$C$1000)*1,("Var_cap"=[2]OUT_SyntheticFuels!$B$4:$B$1000)*1,[2]OUT_SyntheticFuels!K$4:K$1000)</f>
        <v>1.5979768486684869E-5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3.2351489237166988E-7</v>
      </c>
      <c r="K2048" s="7" cm="1">
        <f t="array" ref="K2048">SUMPRODUCT(("SUP_H2DSL"=[2]OUT_SyntheticFuels!$C$4:$C$1000)*1,("Var_cap"=[2]OUT_SyntheticFuels!$B$4:$B$1000)*1,[2]OUT_SyntheticFuels!J$4:J$1000)</f>
        <v>2.5324429879264133E-5</v>
      </c>
      <c r="L2048" s="7" cm="1">
        <f t="array" ref="L2048">SUMPRODUCT(("SUP_H2DSL"=[2]OUT_SyntheticFuels!$C$4:$C$1000)*1,("Var_cap"=[2]OUT_SyntheticFuels!$B$4:$B$1000)*1,[2]OUT_SyntheticFuels!K$4:K$1000)</f>
        <v>1.1948996849067741E-2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2.9517308478350149E-7</v>
      </c>
      <c r="K2049" s="7" cm="1">
        <f t="array" ref="K2049">SUMPRODUCT(("SUP_H2GSL"=[2]OUT_SyntheticFuels!$C$4:$C$1000)*1,("Var_cap"=[2]OUT_SyntheticFuels!$B$4:$B$1000)*1,[2]OUT_SyntheticFuels!J$4:J$1000)</f>
        <v>1.8042858821885943E-5</v>
      </c>
      <c r="L2049" s="7" cm="1">
        <f t="array" ref="L2049">SUMPRODUCT(("SUP_H2GSL"=[2]OUT_SyntheticFuels!$C$4:$C$1000)*1,("Var_cap"=[2]OUT_SyntheticFuels!$B$4:$B$1000)*1,[2]OUT_SyntheticFuels!K$4:K$1000)</f>
        <v>1.044379145621451E-2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6.3740740710375396</v>
      </c>
      <c r="K2050" s="3">
        <f t="shared" si="2075"/>
        <v>13.19411343668815</v>
      </c>
      <c r="L2050" s="3">
        <f t="shared" ref="L2050" si="2076">SUM(L2051,L2053,L2057,L2061,L2077,L2084,L2092,L2094,L2102,L2106,L2100)</f>
        <v>24.188681543355283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3.5544230674116661E-2</v>
      </c>
      <c r="K2053" s="1">
        <f t="shared" si="2081"/>
        <v>5.6045290386926357E-2</v>
      </c>
      <c r="L2053" s="1">
        <f t="shared" ref="L2053" si="2082">SUM(L2054:L2056)</f>
        <v>0.16277123274770552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3.5322266997153247E-2</v>
      </c>
      <c r="K2054" s="1">
        <f>'[2]Electricity and CHPs_NCAP'!G$15</f>
        <v>5.60451281826361E-2</v>
      </c>
      <c r="L2054" s="1">
        <f>'[2]Electricity and CHPs_NCAP'!H$15</f>
        <v>0.16277109158516301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2.2196367696341706E-4</v>
      </c>
      <c r="K2055" s="1">
        <f>'[2]Electricity and CHPs_NCAP'!G$16</f>
        <v>1.4705020526986241E-7</v>
      </c>
      <c r="L2055" s="1">
        <f>'[2]Electricity and CHPs_NCAP'!H$16</f>
        <v>9.2114489265634006E-8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0</v>
      </c>
      <c r="K2056" s="1">
        <f>'[2]Electricity and CHPs_NCAP'!G$17</f>
        <v>1.5154084984747301E-8</v>
      </c>
      <c r="L2056" s="1">
        <f>'[2]Electricity and CHPs_NCAP'!H$17</f>
        <v>4.9048053256191703E-8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2.5368561425722759E-6</v>
      </c>
      <c r="K2057" s="1">
        <f t="shared" si="2083"/>
        <v>1.3348227596977234E-2</v>
      </c>
      <c r="L2057" s="1">
        <f t="shared" ref="L2057" si="2084">SUM(L2058:L2060)</f>
        <v>8.3571836354592598E-8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1.9088363308920999E-6</v>
      </c>
      <c r="K2058" s="1">
        <f>'[2]Electricity and CHPs_NCAP'!G$18</f>
        <v>1.4715763703437599E-7</v>
      </c>
      <c r="L2058" s="1">
        <f>'[2]Electricity and CHPs_NCAP'!H$18</f>
        <v>5.7938106897466897E-8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6.2801981168017596E-7</v>
      </c>
      <c r="K2059" s="1">
        <f>'[2]Electricity and CHPs_NCAP'!G$28</f>
        <v>1.33480804393402E-2</v>
      </c>
      <c r="L2059" s="1">
        <f>'[2]Electricity and CHPs_NCAP'!H$28</f>
        <v>2.5633729457125701E-8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8.5883132061403217E-2</v>
      </c>
      <c r="K2061" s="1">
        <f t="shared" si="2085"/>
        <v>3.122030846506291E-2</v>
      </c>
      <c r="L2061" s="1">
        <f t="shared" ref="L2061" si="2086">SUM(L2062:L2076)</f>
        <v>0.20374002649875372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1.30230144605825E-7</v>
      </c>
      <c r="L2062" s="1">
        <f>'[2]Electricity and CHPs_NCAP'!H$21</f>
        <v>2.0170879190939E-2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7.5761422169700005E-5</v>
      </c>
      <c r="K2063" s="1">
        <f>'[2]Electricity and CHPs_NCAP'!G$22</f>
        <v>4.9980404229254698E-7</v>
      </c>
      <c r="L2063" s="1">
        <f>'[2]Electricity and CHPs_NCAP'!H$22</f>
        <v>0.125317832935984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4.1713872492002202E-2</v>
      </c>
      <c r="K2067" s="1">
        <f>'[2]Electricity and CHPs_NCAP'!G$39</f>
        <v>1.3976646883313805E-7</v>
      </c>
      <c r="L2067" s="1">
        <f>'[2]Electricity and CHPs_NCAP'!H$39</f>
        <v>3.5710532037552291E-3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6.5371302514705297E-5</v>
      </c>
      <c r="L2068" s="1">
        <f>'[2]Electricity and CHPs_NCAP'!H$40</f>
        <v>1.1185780002534E-2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9.7982182367151695E-6</v>
      </c>
      <c r="K2069" s="1">
        <f>'[2]Electricity and CHPs_NCAP'!G$47</f>
        <v>3.31908709527202E-6</v>
      </c>
      <c r="L2069" s="1">
        <f>'[2]Electricity and CHPs_NCAP'!H$47</f>
        <v>4.9056431110791598E-6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4.40836999289946E-2</v>
      </c>
      <c r="K2074" s="1">
        <f>'[2]Electricity and CHPs_NCAP'!G$54</f>
        <v>3.1150848274797201E-2</v>
      </c>
      <c r="L2074" s="1">
        <f>'[2]Electricity and CHPs_NCAP'!H$54</f>
        <v>4.34895755224304E-2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9.465784539385752E-2</v>
      </c>
      <c r="K2077" s="1">
        <f t="shared" si="2087"/>
        <v>0.12196784112481132</v>
      </c>
      <c r="L2077" s="1">
        <f t="shared" ref="L2077" si="2088">SUM(L2078:L2083)</f>
        <v>0.30133066303589884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8.9261237661801995E-2</v>
      </c>
      <c r="K2078" s="1">
        <f>'[2]Electricity and CHPs_NCAP'!G$19</f>
        <v>0</v>
      </c>
      <c r="L2078" s="1">
        <f>'[2]Electricity and CHPs_NCAP'!H$19</f>
        <v>0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9.9073075491725796E-2</v>
      </c>
      <c r="L2079" s="1">
        <f>'[2]Electricity and CHPs_NCAP'!H$20</f>
        <v>0.22014976756969101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5.3965970359428298E-3</v>
      </c>
      <c r="K2080" s="1">
        <f>'[2]Electricity and CHPs_NCAP'!G$26</f>
        <v>0</v>
      </c>
      <c r="L2080" s="1">
        <f>'[2]Electricity and CHPs_NCAP'!H$26</f>
        <v>0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2.2886891692532801E-2</v>
      </c>
      <c r="L2081" s="1">
        <f>'[2]Electricity and CHPs_NCAP'!H$27</f>
        <v>5.1988451692103699E-2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1.06961126936073E-8</v>
      </c>
      <c r="K2082" s="1">
        <f>'[2]Electricity and CHPs_NCAP'!G$44</f>
        <v>0</v>
      </c>
      <c r="L2082" s="1">
        <f>'[2]Electricity and CHPs_NCAP'!H$44</f>
        <v>0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7.8739405527228899E-6</v>
      </c>
      <c r="L2083" s="1">
        <f>'[2]Electricity and CHPs_NCAP'!H$45</f>
        <v>2.9192443774104099E-2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2.6087261335551021E-2</v>
      </c>
      <c r="K2084" s="1">
        <f t="shared" si="2090"/>
        <v>0.11346076857711752</v>
      </c>
      <c r="L2084" s="1">
        <f t="shared" ref="L2084" si="2091">SUM(L2085:L2091)</f>
        <v>0.18987426312063635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5.1272140150730303E-8</v>
      </c>
      <c r="K2085" s="1">
        <f>'[2]Electricity and CHPs_NCAP'!G$25</f>
        <v>1.09038312978488E-2</v>
      </c>
      <c r="L2085" s="1">
        <f>'[2]Electricity and CHPs_NCAP'!H$25</f>
        <v>6.9213592428941401E-2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1.79785572042184E-5</v>
      </c>
      <c r="L2086" s="1">
        <f>'[2]Electricity and CHPs_NCAP'!H$31</f>
        <v>1.4228797330669599E-5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2.4909109420676701E-2</v>
      </c>
      <c r="K2087" s="1">
        <f>'[2]Electricity and CHPs_NCAP'!G$42</f>
        <v>9.0713445008290192E-3</v>
      </c>
      <c r="L2087" s="1">
        <f>'[2]Electricity and CHPs_NCAP'!H$42</f>
        <v>5.5173595525918301E-2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5.7459588843672103E-2</v>
      </c>
      <c r="L2088" s="1">
        <f>'[2]Electricity and CHPs_NCAP'!H$43</f>
        <v>6.5470699661453594E-2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1.5222014180601061E-5</v>
      </c>
      <c r="K2089" s="1">
        <f>'[2]Electricity and CHPs_NCAP'!G$50</f>
        <v>5.8211466077437604E-6</v>
      </c>
      <c r="L2089" s="1">
        <f>'[2]Electricity and CHPs_NCAP'!H$50</f>
        <v>1.0503359981505748E-6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1.1584780712089861E-3</v>
      </c>
      <c r="K2090" s="1">
        <f>'[2]Electricity and CHPs_NCAP'!G$53</f>
        <v>3.6000201716484798E-2</v>
      </c>
      <c r="L2090" s="1">
        <f>'[2]Electricity and CHPs_NCAP'!H$53</f>
        <v>4.5759826188872305E-8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4.4005573445803896E-6</v>
      </c>
      <c r="K2091" s="1">
        <f>'[2]Electricity and CHPs_NCAP'!G$56</f>
        <v>2.0025144708483298E-6</v>
      </c>
      <c r="L2091" s="1">
        <f>'[2]Electricity and CHPs_NCAP'!H$56</f>
        <v>1.0506111680565799E-6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0.74282610371348301</v>
      </c>
      <c r="K2092" s="1">
        <f t="shared" si="2092"/>
        <v>3.8774906093580501E-7</v>
      </c>
      <c r="L2092" s="1">
        <f t="shared" si="2092"/>
        <v>3.80804656346811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0.74282610371348301</v>
      </c>
      <c r="K2093" s="1">
        <f>'[2]Electricity and CHPs_NCAP'!G$33</f>
        <v>3.8774906093580501E-7</v>
      </c>
      <c r="L2093" s="1">
        <f>'[2]Electricity and CHPs_NCAP'!H$33</f>
        <v>3.80804656346811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4.9923254007622857</v>
      </c>
      <c r="K2094" s="1">
        <f t="shared" si="2093"/>
        <v>11.386095667656846</v>
      </c>
      <c r="L2094" s="1">
        <f t="shared" ref="L2094" si="2094">SUM(L2095:L2099)</f>
        <v>17.011348488599921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0.45977953300897156</v>
      </c>
      <c r="K2095" s="1">
        <f>'[2]Electricity and CHPs_NCAP'!G$34</f>
        <v>0.53906737965045104</v>
      </c>
      <c r="L2095" s="1">
        <f>'[2]Electricity and CHPs_NCAP'!H$34</f>
        <v>3.4580408768642021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3.2895163684653101</v>
      </c>
      <c r="K2096" s="1">
        <f>'[2]Electricity and CHPs_NCAP'!G$35</f>
        <v>4.0957970280879996</v>
      </c>
      <c r="L2096" s="1">
        <f>'[2]Electricity and CHPs_NCAP'!H$35</f>
        <v>5.7381438758709704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0.40045226484268698</v>
      </c>
      <c r="K2097" s="1">
        <f>'[2]Electricity and CHPs_NCAP'!G$36</f>
        <v>0.77053885969669489</v>
      </c>
      <c r="L2097" s="1">
        <f>'[2]Electricity and CHPs_NCAP'!H$36</f>
        <v>2.5577197889896151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0.11249993606325484</v>
      </c>
      <c r="K2098" s="1">
        <f>'[2]Electricity and CHPs_NCAP'!G$37</f>
        <v>0.25050474832429059</v>
      </c>
      <c r="L2098" s="1">
        <f>'[2]Electricity and CHPs_NCAP'!H$37</f>
        <v>0.23541293206080324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0.73007729838206203</v>
      </c>
      <c r="K2099" s="1">
        <f>'[2]Electricity and CHPs_NCAP'!G$38</f>
        <v>5.7301876518974098</v>
      </c>
      <c r="L2099" s="1">
        <f>'[2]Electricity and CHPs_NCAP'!H$38</f>
        <v>5.0220310148143303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3.8946994953099E-4</v>
      </c>
      <c r="L2100" s="1">
        <f>'[2]Electricity and CHPs_NCAP'!H$32</f>
        <v>0.51183386805834197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3.8946994953099E-4</v>
      </c>
      <c r="L2101" s="1">
        <f t="shared" ref="L2101" si="2096">L2100</f>
        <v>0.51183386805834197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1.5613199618426041E-5</v>
      </c>
      <c r="K2102" s="1">
        <f t="shared" si="2097"/>
        <v>8.3326602642734473E-3</v>
      </c>
      <c r="L2102" s="1">
        <f t="shared" ref="L2102" si="2098">SUM(L2103:L2105)</f>
        <v>6.8381166029918783E-2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7.93561292609349E-3</v>
      </c>
      <c r="L2103" s="1">
        <f>'[2]Electricity and CHPs_NCAP'!H$30</f>
        <v>1.08963014164101E-5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1.5282494166530401E-6</v>
      </c>
      <c r="K2104" s="1">
        <f>'[2]Electricity and CHPs_NCAP'!G$46</f>
        <v>1.1348681430620101E-4</v>
      </c>
      <c r="L2104" s="1">
        <f>'[2]Electricity and CHPs_NCAP'!H$46</f>
        <v>6.6888856197010793E-2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1.4084950201773E-5</v>
      </c>
      <c r="K2105" s="1">
        <f>'[2]Electricity and CHPs_NCAP'!G$57</f>
        <v>2.8356052387375501E-4</v>
      </c>
      <c r="L2105" s="1">
        <f>'[2]Electricity and CHPs_NCAP'!H$57</f>
        <v>1.4814135314915799E-3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0.39673194704108083</v>
      </c>
      <c r="K2106" s="1">
        <f t="shared" si="2099"/>
        <v>1.4632528149175441</v>
      </c>
      <c r="L2106" s="1">
        <f t="shared" ref="L2106" si="2100">SUM(L2107:L2113)</f>
        <v>1.9313551882241606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7.0664113327586594E-8</v>
      </c>
      <c r="K2107" s="1">
        <f>'[2]Electricity and CHPs_NCAP'!G$63</f>
        <v>7.3205523725739302E-8</v>
      </c>
      <c r="L2107" s="1">
        <f>'[2]Electricity and CHPs_NCAP'!H$63</f>
        <v>4.8132183191602803E-8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6.9466020569395298E-2</v>
      </c>
      <c r="K2108" s="1">
        <f>'[2]Electricity and CHPs_NCAP'!G$64</f>
        <v>0.61736961403317503</v>
      </c>
      <c r="L2108" s="1">
        <f>'[2]Electricity and CHPs_NCAP'!H$64</f>
        <v>0.75730146031753998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2.1680842007130999E-2</v>
      </c>
      <c r="K2109" s="1">
        <f>'[2]Electricity and CHPs_NCAP'!G$65</f>
        <v>5.5785060012725998E-2</v>
      </c>
      <c r="L2109" s="1">
        <f>'[2]Electricity and CHPs_NCAP'!H$65</f>
        <v>0.23336518579688501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9.5344031942665802E-2</v>
      </c>
      <c r="K2110" s="1">
        <f>'[2]Electricity and CHPs_NCAP'!G$66</f>
        <v>0.14963954521818201</v>
      </c>
      <c r="L2110" s="1">
        <f>'[2]Electricity and CHPs_NCAP'!H$66</f>
        <v>0.21530600044933401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0.12251428097219021</v>
      </c>
      <c r="K2111" s="1">
        <f>'[2]Electricity and CHPs_NCAP'!G$67</f>
        <v>0.244896768818367</v>
      </c>
      <c r="L2111" s="1">
        <f>'[2]Electricity and CHPs_NCAP'!H$67</f>
        <v>0.33606335260707798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9.5329563379857908E-3</v>
      </c>
      <c r="K2112" s="1">
        <f>'[2]Electricity and CHPs_NCAP'!G$68</f>
        <v>1.025241966409937E-2</v>
      </c>
      <c r="L2112" s="1">
        <f>'[2]Electricity and CHPs_NCAP'!H$68</f>
        <v>1.7159633840273539E-2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7.8193744547599406E-2</v>
      </c>
      <c r="K2113" s="1">
        <f>'[2]Electricity and CHPs_NCAP'!G$69</f>
        <v>0.38530933396547101</v>
      </c>
      <c r="L2113" s="1">
        <f>'[2]Electricity and CHPs_NCAP'!H$69</f>
        <v>0.37215950708086698</v>
      </c>
      <c r="N2113" s="1"/>
    </row>
    <row r="2114" spans="2:14" x14ac:dyDescent="0.35">
      <c r="B2114" s="5" t="str">
        <f>SPS1_SOC_High!B1902</f>
        <v>SPS1</v>
      </c>
      <c r="C2114" s="5" t="str">
        <f>SPS1_SOC_High!C1902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3.5110745204837732</v>
      </c>
      <c r="K2114" s="3">
        <f t="shared" si="2101"/>
        <v>2.5451365515883229</v>
      </c>
      <c r="L2114" s="3">
        <f t="shared" ref="L2114" si="2102">SUM(L2115:L2164)</f>
        <v>5.3091779206601579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0.218276481028707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0.16535304946538901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0.34517644077250798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1.2146363107332601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0.95848774628094202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1.6713317135030901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0.13987988570807999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0.46239178527237401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1.05841237068296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1.1277210781346101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0.95890388214748001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2.23425728116929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1.2636467850001899E-5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2.4433404078195601E-5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0.47145782152447502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2.6148100996503001E-5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1.29270341632124E-5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2.7212770040329701E-5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0.33897073827610902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2.8792144356323802E-5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1.5323257417149701E-8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2.4471273600691601E-8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2.8271184063316601E-8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1.4207622284219699E-8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2.2157589359380701E-8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2.8547484557823599E-8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1.23054962109085E-8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2.03591980001529E-8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2.91493772604695E-8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1.33206720797744E-8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2.1434077143127399E-8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2.85642640555442E-8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SPS1_SOC_High!B1953</f>
        <v>SPS1</v>
      </c>
      <c r="C2165" s="5" t="str">
        <f>SPS1_SOC_High!C1953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4.8109063095494777</v>
      </c>
      <c r="K2165" s="3">
        <f t="shared" si="2109"/>
        <v>4.0934039393546415</v>
      </c>
      <c r="L2165" s="3">
        <f t="shared" ref="L2165" si="2110">SUM(L2166:L2188)</f>
        <v>6.4409624846976286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1.74477553743725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4.8823439361067804E-2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1.7489199573105398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0.79898110681182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0.13594479148479299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0.82040900319063892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2.2509240983333196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1.73427748150803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3.8716175156205801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3.9446777741464101E-5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3.8469062225516698E-5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1.6008575869449802E-5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0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0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3.3878819789728203E-4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2.0776844397881402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2.0390133909430102E-4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8.2920744899125899E-4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2.8388773946226901E-4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9.2525288536221911E-2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2.8065512098527801E-3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1.62929558569847E-4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1.53015862263333E-4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1.7715838901605601E-4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1.23999758407775E-2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2.94073421758514E-3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2.0749445112303508</v>
      </c>
      <c r="K2189" s="3">
        <f t="shared" si="2113"/>
        <v>0.74647802197704416</v>
      </c>
      <c r="L2189" s="3">
        <f t="shared" ref="L2189" si="2114">SUM(L2190:L2212)</f>
        <v>2.2209802818856637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1.2771857146926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2.3960129073355E-3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1.1469730033688301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0.64839836899037795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0.49481879360104397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0.85498677632569597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1.4972781019459199E-3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0.10486449638654401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0.219004181338909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3.8873310169298894E-5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4.0169299725067405E-5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1.6320852228275701E-5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9.7225415964325909E-4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0.12799501640318001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3.6686569483094302E-4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2.7458019604909402E-4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0.14000911952557402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1.4843695116829E-2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1.17938326323292E-5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1.20513298677866E-5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9.85616494273414E-4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1.17467751575368E-4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2.0347346985170902E-4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1.2665378141543698E-4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5.2637991046101404E-3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9.7854292204846904E-4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1.13538538415106E-5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1.0542281430331201E-5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247.34471670543999</v>
      </c>
      <c r="K2213" s="3">
        <f t="shared" si="2117"/>
        <v>201.436286435672</v>
      </c>
      <c r="L2213" s="3">
        <f t="shared" ref="L2213" si="2118">SUM(L2214:L2222)</f>
        <v>377.1457800474214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247.34471670543999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201.436286435672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377.14576987126105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0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0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1.01761603236559E-5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40.911515080890226</v>
      </c>
      <c r="K2223" s="3">
        <f t="shared" si="2119"/>
        <v>22.588500990063952</v>
      </c>
      <c r="L2223" s="3">
        <f t="shared" ref="L2223" si="2120">SUM(L2224:L2232)</f>
        <v>50.981477416798214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8.5616686321138395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10.1773976564434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50.9814642614948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1.5147614353105298E-5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0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1.3155303417243401E-5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1.5196922259860899E-4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1.6875600193377199E-4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32.247734372460798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12.358560609225499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0.10194495947863701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5.2373968393120196E-2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SPS1_SOC_High!B1822</f>
        <v>SPS1</v>
      </c>
      <c r="C2233" s="5" t="str">
        <f>SPS1_SOC_High!C1822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3.640613574153901</v>
      </c>
      <c r="K2233" s="3">
        <f t="shared" si="2121"/>
        <v>4.4110304636638702</v>
      </c>
      <c r="L2233" s="3">
        <f t="shared" ref="L2233" si="2122">SUM(L2234,L2253)</f>
        <v>4.6083584628543317</v>
      </c>
      <c r="N2233" s="1"/>
    </row>
    <row r="2234" spans="2:14" x14ac:dyDescent="0.35">
      <c r="B2234" s="5" t="str">
        <f>SPS1_SOC_High!B1822</f>
        <v>SPS1</v>
      </c>
      <c r="C2234" s="5" t="str">
        <f>SPS1_SOC_High!C1822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2.6614885985554326</v>
      </c>
      <c r="K2234" s="1">
        <f t="shared" si="2123"/>
        <v>3.3962986232182626</v>
      </c>
      <c r="L2234" s="1">
        <f t="shared" ref="L2234" si="2124">SUM(L2235,L2238,L2240,L2243,L2245,L2247,L2249,L2251)</f>
        <v>3.2080460065768182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1.9308016210699421</v>
      </c>
      <c r="K2235" s="1">
        <f t="shared" si="2125"/>
        <v>2.4014336512918115</v>
      </c>
      <c r="L2235" s="1">
        <f t="shared" ref="L2235" si="2126">SUM(L2236:L2237)</f>
        <v>2.8794812523543576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2.3652228693509829E-3</v>
      </c>
      <c r="K2236" s="1" cm="1">
        <f t="array" ref="K2236">SUMPRODUCT(([2]OUT_FinalEnergyCons!$B$4:$B$10000="var_ncap")*1,(ISNUMBER(SEARCH("RH*-SHELCBR",[2]OUT_FinalEnergyCons!$A$4:$A$10000)))*1,[2]OUT_FinalEnergyCons!I$4:I$10000)</f>
        <v>4.3652124146270003E-4</v>
      </c>
      <c r="L2236" s="1" cm="1">
        <f t="array" ref="L2236">SUMPRODUCT(([2]OUT_FinalEnergyCons!$B$4:$B$10000="var_ncap")*1,(ISNUMBER(SEARCH("RH*-SHELCBR",[2]OUT_FinalEnergyCons!$A$4:$A$10000)))*1,[2]OUT_FinalEnergyCons!J$4:J$10000)</f>
        <v>2.368009622289683E-7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1.9284363982005912</v>
      </c>
      <c r="K2237" s="1" cm="1">
        <f t="array" ref="K2237">SUMPRODUCT(([2]OUT_FinalEnergyCons!$B$4:$B$10000="var_ncap")*1,ISNUMBER(SEARCH("RH*-SHELCHP",[2]OUT_FinalEnergyCons!$A$4:$A$10000))*1,[2]OUT_FinalEnergyCons!I$4:I$10000)</f>
        <v>2.400997130050349</v>
      </c>
      <c r="L2237" s="1" cm="1">
        <f t="array" ref="L2237">SUMPRODUCT(([2]OUT_FinalEnergyCons!$B$4:$B$10000="var_ncap")*1,ISNUMBER(SEARCH("RH*-SHELCHP",[2]OUT_FinalEnergyCons!$A$4:$A$10000))*1,[2]OUT_FinalEnergyCons!J$4:J$10000)</f>
        <v>2.8794810155533952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6.1849824279927072E-2</v>
      </c>
      <c r="K2238" s="1">
        <f t="shared" si="2130"/>
        <v>0.2103055327539492</v>
      </c>
      <c r="L2238" s="1">
        <f t="shared" si="2130"/>
        <v>1.08254069780834E-8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6.1849824279927072E-2</v>
      </c>
      <c r="K2239" s="1" cm="1">
        <f t="array" ref="K2239">SUMPRODUCT(([2]OUT_FinalEnergyCons!$B$4:$B$10000="var_ncap")*1, (ISNUMBER(SEARCH("RH*-SHLFOBR",[2]OUT_FinalEnergyCons!$A$4:$A$10000)))*1,[2]OUT_FinalEnergyCons!I$4:I$10000)</f>
        <v>0.2103055327539492</v>
      </c>
      <c r="L2239" s="1" cm="1">
        <f t="array" ref="L2239">SUMPRODUCT(([2]OUT_FinalEnergyCons!$B$4:$B$10000="var_ncap")*1, (ISNUMBER(SEARCH("RH*-SHLFOBR",[2]OUT_FinalEnergyCons!$A$4:$A$10000)))*1,[2]OUT_FinalEnergyCons!J$4:J$10000)</f>
        <v>1.08254069780834E-8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0.27809187393445994</v>
      </c>
      <c r="K2240" s="1">
        <f t="shared" si="2131"/>
        <v>0.59120075263745098</v>
      </c>
      <c r="L2240" s="1">
        <f t="shared" ref="L2240" si="2132">SUM(L2241:L2242)</f>
        <v>0.27480207733792594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0.14962205772344306</v>
      </c>
      <c r="K2241" s="1" cm="1">
        <f t="array" ref="K2241">SUMPRODUCT(([2]OUT_FinalEnergyCons!$B$4:$B$10000="var_ncap")*1, (ISNUMBER(SEARCH("RH*-SHNGABR",[2]OUT_FinalEnergyCons!$A$4:$A$10000)))*1,[2]OUT_FinalEnergyCons!I$4:I$10000)</f>
        <v>0.23468756686006315</v>
      </c>
      <c r="L2241" s="1" cm="1">
        <f t="array" ref="L2241">SUMPRODUCT(([2]OUT_FinalEnergyCons!$B$4:$B$10000="var_ncap")*1, (ISNUMBER(SEARCH("RH*-SHNGABR",[2]OUT_FinalEnergyCons!$A$4:$A$10000)))*1,[2]OUT_FinalEnergyCons!J$4:J$10000)</f>
        <v>6.0263659499953809E-8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0.12846981621101689</v>
      </c>
      <c r="K2242" s="1" cm="1">
        <f t="array" ref="K2242">SUMPRODUCT(([2]OUT_FinalEnergyCons!$B$4:$B$10000="var_ncap")*1,ISNUMBER(SEARCH("RH*-SHngahp",[2]OUT_FinalEnergyCons!$A$4:$A$10000))*1,[2]OUT_FinalEnergyCons!I$4:I$10000)</f>
        <v>0.35651318577738778</v>
      </c>
      <c r="L2242" s="1" cm="1">
        <f t="array" ref="L2242">SUMPRODUCT(([2]OUT_FinalEnergyCons!$B$4:$B$10000="var_ncap")*1,ISNUMBER(SEARCH("RH*-SHngahp",[2]OUT_FinalEnergyCons!$A$4:$A$10000))*1,[2]OUT_FinalEnergyCons!J$4:J$10000)</f>
        <v>0.27480201707426644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0.37204000269546184</v>
      </c>
      <c r="K2245" s="1">
        <f t="shared" si="2134"/>
        <v>0.15608064311439318</v>
      </c>
      <c r="L2245" s="1">
        <f t="shared" si="2134"/>
        <v>3.9566702702434453E-2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0.37204000269546184</v>
      </c>
      <c r="K2246" s="1" cm="1">
        <f t="array" ref="K2246">SUMPRODUCT(([2]OUT_FinalEnergyCons!$B$4:$B$10000="var_ncap")*1, (ISNUMBER(SEARCH("RH*-SHWODBR",[2]OUT_FinalEnergyCons!$A$4:$A$10000)))*1,[2]OUT_FinalEnergyCons!I$4:I$10000)</f>
        <v>0.15608064311439318</v>
      </c>
      <c r="L2246" s="1" cm="1">
        <f t="array" ref="L2246">SUMPRODUCT(([2]OUT_FinalEnergyCons!$B$4:$B$10000="var_ncap")*1, (ISNUMBER(SEARCH("RH*-SHWODBR",[2]OUT_FinalEnergyCons!$A$4:$A$10000)))*1,[2]OUT_FinalEnergyCons!J$4:J$10000)</f>
        <v>3.9566702702434453E-2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1.8635729917363383E-2</v>
      </c>
      <c r="K2247" s="1">
        <f t="shared" si="2135"/>
        <v>3.0972466346329219E-2</v>
      </c>
      <c r="L2247" s="1">
        <f t="shared" si="2135"/>
        <v>1.2283300882602797E-2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1.8635729917363383E-2</v>
      </c>
      <c r="K2248" s="1" cm="1">
        <f t="array" ref="K2248">SUMPRODUCT(([2]OUT_FinalEnergyCons!$B$4:$B$10000="var_ncap")*1, (ISNUMBER(SEARCH("RH*-SHPLTBR",[2]OUT_FinalEnergyCons!$A$4:$A$10000)))*1,[2]OUT_FinalEnergyCons!I$4:I$10000)</f>
        <v>3.0972466346329219E-2</v>
      </c>
      <c r="L2248" s="1" cm="1">
        <f t="array" ref="L2248">SUMPRODUCT(([2]OUT_FinalEnergyCons!$B$4:$B$10000="var_ncap")*1, (ISNUMBER(SEARCH("RH*-SHPLTBR",[2]OUT_FinalEnergyCons!$A$4:$A$10000)))*1,[2]OUT_FinalEnergyCons!J$4:J$10000)</f>
        <v>1.2283300882602797E-2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6.9546658278646641E-5</v>
      </c>
      <c r="K2249" s="1">
        <f t="shared" si="2136"/>
        <v>6.305577074328589E-3</v>
      </c>
      <c r="L2249" s="1">
        <f t="shared" si="2136"/>
        <v>1.9126624740907943E-3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6.9546658278646641E-5</v>
      </c>
      <c r="K2250" s="1" cm="1">
        <f t="array" ref="K2250">SUMPRODUCT(([2]OUT_FinalEnergyCons!$B$4:$B$10000="var_ncap")*1, (ISNUMBER(SEARCH("RH*-SHSOLBR",[2]OUT_FinalEnergyCons!$A$4:$A$10000)))*1,[2]OUT_FinalEnergyCons!I$4:I$10000)</f>
        <v>6.305577074328589E-3</v>
      </c>
      <c r="L2250" s="1" cm="1">
        <f t="array" ref="L2250">SUMPRODUCT(([2]OUT_FinalEnergyCons!$B$4:$B$10000="var_ncap")*1, (ISNUMBER(SEARCH("RH*-SHSOLBR",[2]OUT_FinalEnergyCons!$A$4:$A$10000)))*1,[2]OUT_FinalEnergyCons!J$4:J$10000)</f>
        <v>1.9126624740907943E-3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0.97912497559846834</v>
      </c>
      <c r="K2253" s="1">
        <f t="shared" si="2138"/>
        <v>1.0147318404456072</v>
      </c>
      <c r="L2253" s="1">
        <f t="shared" ref="L2253" si="2139">SUM(L2254,L2257,L2259,L2262,L2264,L2266,L2268,L2270)</f>
        <v>1.4003124562775138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0.5155492166296145</v>
      </c>
      <c r="K2254" s="1">
        <f t="shared" si="2140"/>
        <v>0.57346044725674072</v>
      </c>
      <c r="L2254" s="1">
        <f t="shared" ref="L2254" si="2141">SUM(L2255:L2256)</f>
        <v>0.90349906238422628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7.1764982527760507E-2</v>
      </c>
      <c r="K2255" s="1" cm="1">
        <f t="array" ref="K2255">SUMPRODUCT(([2]OUT_FinalEnergyCons!$B$4:$B$10000="var_ncap")*1,(ISNUMBER(SEARCH("RH*-WHELCBR",[2]OUT_FinalEnergyCons!$A$4:$A$10000)))*1,[2]OUT_FinalEnergyCons!I$4:I$10000)</f>
        <v>8.1700399815142696E-2</v>
      </c>
      <c r="L2255" s="1" cm="1">
        <f t="array" ref="L2255">SUMPRODUCT(([2]OUT_FinalEnergyCons!$B$4:$B$10000="var_ncap")*1,(ISNUMBER(SEARCH("RH*-WHELCBR",[2]OUT_FinalEnergyCons!$A$4:$A$10000)))*1,[2]OUT_FinalEnergyCons!J$4:J$10000)</f>
        <v>4.8094279050920202E-2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0.44378423410185402</v>
      </c>
      <c r="K2256" s="1" cm="1">
        <f t="array" ref="K2256">SUMPRODUCT(([2]OUT_FinalEnergyCons!$B$4:$B$10000="var_ncap")*1,ISNUMBER(SEARCH("RH*-WHELCHP",[2]OUT_FinalEnergyCons!$A$4:$A$10000))*1,[2]OUT_FinalEnergyCons!I$4:I$10000)</f>
        <v>0.49176004744159801</v>
      </c>
      <c r="L2256" s="1" cm="1">
        <f t="array" ref="L2256">SUMPRODUCT(([2]OUT_FinalEnergyCons!$B$4:$B$10000="var_ncap")*1,ISNUMBER(SEARCH("RH*-WHELCHP",[2]OUT_FinalEnergyCons!$A$4:$A$10000))*1,[2]OUT_FinalEnergyCons!J$4:J$10000)</f>
        <v>0.85540478333330605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3.3550715483136602E-2</v>
      </c>
      <c r="K2257" s="1">
        <f t="shared" si="2142"/>
        <v>1.0617036808141101E-2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3.3550715483136602E-2</v>
      </c>
      <c r="K2258" s="1" cm="1">
        <f t="array" ref="K2258">SUMPRODUCT(([2]OUT_FinalEnergyCons!$B$4:$B$10000="var_ncap")*1, (ISNUMBER(SEARCH("RH*-WHLFOBR",[2]OUT_FinalEnergyCons!$A$4:$A$10000)))*1,[2]OUT_FinalEnergyCons!I$4:I$10000)</f>
        <v>1.0617036808141101E-2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0.13737317414810279</v>
      </c>
      <c r="K2259" s="1">
        <f t="shared" si="2143"/>
        <v>0.1686192433393025</v>
      </c>
      <c r="L2259" s="1">
        <f t="shared" ref="L2259" si="2144">SUM(L2260:L2261)</f>
        <v>0.17305702749294483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4.5994616017190702E-2</v>
      </c>
      <c r="K2260" s="1" cm="1">
        <f t="array" ref="K2260">SUMPRODUCT(([2]OUT_FinalEnergyCons!$B$4:$B$10000="var_ncap")*1, (ISNUMBER(SEARCH("RH*-WHNGABR",[2]OUT_FinalEnergyCons!$A$4:$A$10000)))*1,[2]OUT_FinalEnergyCons!I$4:I$10000)</f>
        <v>3.5687079050821503E-2</v>
      </c>
      <c r="L2260" s="1" cm="1">
        <f t="array" ref="L2260">SUMPRODUCT(([2]OUT_FinalEnergyCons!$B$4:$B$10000="var_ncap")*1, (ISNUMBER(SEARCH("RH*-WHNGABR",[2]OUT_FinalEnergyCons!$A$4:$A$10000)))*1,[2]OUT_FinalEnergyCons!J$4:J$10000)</f>
        <v>1.62580338470263E-8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9.1378558130912099E-2</v>
      </c>
      <c r="K2261" s="1" cm="1">
        <f t="array" ref="K2261">SUMPRODUCT(([2]OUT_FinalEnergyCons!$B$4:$B$10000="var_ncap")*1,ISNUMBER(SEARCH("RH*-WHngahp",[2]OUT_FinalEnergyCons!$A$4:$A$10000))*1,[2]OUT_FinalEnergyCons!I$4:I$10000)</f>
        <v>0.13293216428848101</v>
      </c>
      <c r="L2261" s="1" cm="1">
        <f t="array" ref="L2261">SUMPRODUCT(([2]OUT_FinalEnergyCons!$B$4:$B$10000="var_ncap")*1,ISNUMBER(SEARCH("RH*-WHngahp",[2]OUT_FinalEnergyCons!$A$4:$A$10000))*1,[2]OUT_FinalEnergyCons!J$4:J$10000)</f>
        <v>0.17305701123491099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2.6507482754648499E-2</v>
      </c>
      <c r="K2264" s="1">
        <f t="shared" si="2146"/>
        <v>4.76576280811363E-2</v>
      </c>
      <c r="L2264" s="1">
        <f t="shared" si="2146"/>
        <v>2.0488772876391899E-2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2.6507482754648499E-2</v>
      </c>
      <c r="K2265" s="1" cm="1">
        <f t="array" ref="K2265">SUMPRODUCT(([2]OUT_FinalEnergyCons!$B$4:$B$10000="var_ncap")*1, (ISNUMBER(SEARCH("RH*-WHWODBR",[2]OUT_FinalEnergyCons!$A$4:$A$10000)))*1,[2]OUT_FinalEnergyCons!I$4:I$10000)</f>
        <v>4.76576280811363E-2</v>
      </c>
      <c r="L2265" s="1" cm="1">
        <f t="array" ref="L2265">SUMPRODUCT(([2]OUT_FinalEnergyCons!$B$4:$B$10000="var_ncap")*1, (ISNUMBER(SEARCH("RH*-WHWODBR",[2]OUT_FinalEnergyCons!$A$4:$A$10000)))*1,[2]OUT_FinalEnergyCons!J$4:J$10000)</f>
        <v>2.0488772876391899E-2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9.2810502742797906E-3</v>
      </c>
      <c r="K2266" s="1">
        <f t="shared" si="2147"/>
        <v>6.0466114268106497E-3</v>
      </c>
      <c r="L2266" s="1">
        <f t="shared" si="2147"/>
        <v>7.1577555543697203E-3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9.2810502742797906E-3</v>
      </c>
      <c r="K2267" s="1" cm="1">
        <f t="array" ref="K2267">SUMPRODUCT(([2]OUT_FinalEnergyCons!$B$4:$B$10000="var_ncap")*1, (ISNUMBER(SEARCH("RH*-WHPLTBR",[2]OUT_FinalEnergyCons!$A$4:$A$10000)))*1,[2]OUT_FinalEnergyCons!I$4:I$10000)</f>
        <v>6.0466114268106497E-3</v>
      </c>
      <c r="L2267" s="1" cm="1">
        <f t="array" ref="L2267">SUMPRODUCT(([2]OUT_FinalEnergyCons!$B$4:$B$10000="var_ncap")*1, (ISNUMBER(SEARCH("RH*-WHPLTBR",[2]OUT_FinalEnergyCons!$A$4:$A$10000)))*1,[2]OUT_FinalEnergyCons!J$4:J$10000)</f>
        <v>7.1577555543697203E-3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0.25686333630868602</v>
      </c>
      <c r="K2268" s="1">
        <f t="shared" si="2151"/>
        <v>0.20833087353347601</v>
      </c>
      <c r="L2268" s="1">
        <f t="shared" si="2151"/>
        <v>0.29610983796958101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0.25686333630868602</v>
      </c>
      <c r="K2269" s="1" cm="1">
        <f t="array" ref="K2269">SUMPRODUCT(([2]OUT_FinalEnergyCons!$B$4:$B$10000="var_ncap")*1, (ISNUMBER(SEARCH("RH*-WHSOLBR",[2]OUT_FinalEnergyCons!$A$4:$A$10000)))*1,[2]OUT_FinalEnergyCons!I$4:I$10000)</f>
        <v>0.20833087353347601</v>
      </c>
      <c r="L2269" s="1" cm="1">
        <f t="array" ref="L2269">SUMPRODUCT(([2]OUT_FinalEnergyCons!$B$4:$B$10000="var_ncap")*1, (ISNUMBER(SEARCH("RH*-WHSOLBR",[2]OUT_FinalEnergyCons!$A$4:$A$10000)))*1,[2]OUT_FinalEnergyCons!J$4:J$10000)</f>
        <v>0.29610983796958101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1.9829132989722911</v>
      </c>
      <c r="K2272" s="17">
        <f t="shared" si="2153"/>
        <v>0.77985146145326734</v>
      </c>
      <c r="L2272" s="17">
        <f t="shared" ref="L2272" si="2154">SUM(L2273,L2276,L2279,L2283,L2285,L2287,L2289,L2291,L2293)</f>
        <v>1.7074543816681083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0.66242243734682349</v>
      </c>
      <c r="K2273" s="18">
        <f t="shared" si="2155"/>
        <v>0.23721235996329001</v>
      </c>
      <c r="L2273" s="18">
        <f t="shared" ref="L2273" si="2156">SUM(L2274:L2275)</f>
        <v>0.98384915889811397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0.600550057521549</v>
      </c>
      <c r="K2274" s="1" cm="1">
        <f t="array" ref="K2274">SUMPRODUCT(([2]OUT_FinalEnergyCons!$B$4:$B$10000="var_ncap")*1,  (ISNUMBER(SEARCH("ITOT-SWHELCBR",[2]OUT_FinalEnergyCons!$A$4:$A$10000)))*1,[2]OUT_FinalEnergyCons!I$4:I$10000)</f>
        <v>0.12525011256521801</v>
      </c>
      <c r="L2274" s="1" cm="1">
        <f t="array" ref="L2274">SUMPRODUCT(([2]OUT_FinalEnergyCons!$B$4:$B$10000="var_ncap")*1,  (ISNUMBER(SEARCH("ITOT-SWHELCBR",[2]OUT_FinalEnergyCons!$A$4:$A$10000)))*1,[2]OUT_FinalEnergyCons!J$4:J$10000)</f>
        <v>0.60556004534066599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6.18723798252745E-2</v>
      </c>
      <c r="K2275" s="1" cm="1">
        <f t="array" ref="K2275">SUMPRODUCT(([2]OUT_FinalEnergyCons!$B$4:$B$10000="var_ncap")*1,  (ISNUMBER(SEARCH("ITOT-SWHELCHP",[2]OUT_FinalEnergyCons!$A$4:$A$10000)))*1,[2]OUT_FinalEnergyCons!I$4:I$10000)</f>
        <v>0.11196224739807201</v>
      </c>
      <c r="L2275" s="1" cm="1">
        <f t="array" ref="L2275">SUMPRODUCT(([2]OUT_FinalEnergyCons!$B$4:$B$10000="var_ncap")*1,  (ISNUMBER(SEARCH("ITOT-SWHELCHP",[2]OUT_FinalEnergyCons!$A$4:$A$10000)))*1,[2]OUT_FinalEnergyCons!J$4:J$10000)</f>
        <v>0.37828911355744799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0.14136528352951674</v>
      </c>
      <c r="K2276" s="18">
        <f t="shared" si="2157"/>
        <v>6.9144388570130916E-2</v>
      </c>
      <c r="L2276" s="18">
        <f t="shared" ref="L2276" si="2158">SUM(L2277:L2278)</f>
        <v>5.2185256811949563E-7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0.14136026262075299</v>
      </c>
      <c r="K2277" s="1" cm="1">
        <f t="array" ref="K2277">SUMPRODUCT(([2]OUT_FinalEnergyCons!$B$4:$B$10000="var_ncap")*1,  (ISNUMBER(SEARCH("ITOT-SWHLFOBR",[2]OUT_FinalEnergyCons!$A$4:$A$10000)))*1,[2]OUT_FinalEnergyCons!I$4:I$10000)</f>
        <v>6.9127361723038197E-2</v>
      </c>
      <c r="L2277" s="1" cm="1">
        <f t="array" ref="L2277">SUMPRODUCT(([2]OUT_FinalEnergyCons!$B$4:$B$10000="var_ncap")*1,  (ISNUMBER(SEARCH("ITOT-SWHLFOBR",[2]OUT_FinalEnergyCons!$A$4:$A$10000)))*1,[2]OUT_FinalEnergyCons!J$4:J$10000)</f>
        <v>4.7212484633458201E-7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5.0209087637417902E-6</v>
      </c>
      <c r="K2278" s="1" cm="1">
        <f t="array" ref="K2278">SUMPRODUCT(([2]OUT_FinalEnergyCons!$B$4:$B$10000="var_ncap")*1,  (ISNUMBER(SEARCH("ITOT-SWHHFOBR",[2]OUT_FinalEnergyCons!$A$4:$A$10000)))*1,[2]OUT_FinalEnergyCons!I$4:I$10000)</f>
        <v>1.7026847092712299E-5</v>
      </c>
      <c r="L2278" s="1" cm="1">
        <f t="array" ref="L2278">SUMPRODUCT(([2]OUT_FinalEnergyCons!$B$4:$B$10000="var_ncap")*1,  (ISNUMBER(SEARCH("ITOT-SWHHFOBR",[2]OUT_FinalEnergyCons!$A$4:$A$10000)))*1,[2]OUT_FinalEnergyCons!J$4:J$10000)</f>
        <v>4.9727721784913603E-8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0.29165652012847043</v>
      </c>
      <c r="K2279" s="18">
        <f t="shared" si="2159"/>
        <v>5.140113630428312E-2</v>
      </c>
      <c r="L2279" s="18">
        <f t="shared" ref="L2279" si="2160">SUM(L2280:L2281)</f>
        <v>1.8032079233043543E-5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0.29165322260743098</v>
      </c>
      <c r="K2280" s="1" cm="1">
        <f t="array" ref="K2280">SUMPRODUCT(([2]OUT_FinalEnergyCons!$B$4:$B$10000="var_ncap")*1,  (ISNUMBER(SEARCH("ITOT-SWHNGA*BR",[2]OUT_FinalEnergyCons!$A$4:$A$10000)))*1,[2]OUT_FinalEnergyCons!I$4:I$10000)</f>
        <v>5.1392807483398598E-2</v>
      </c>
      <c r="L2280" s="1" cm="1">
        <f t="array" ref="L2280">SUMPRODUCT(([2]OUT_FinalEnergyCons!$B$4:$B$10000="var_ncap")*1,  (ISNUMBER(SEARCH("ITOT-SWHNGA*BR",[2]OUT_FinalEnergyCons!$A$4:$A$10000)))*1,[2]OUT_FinalEnergyCons!J$4:J$10000)</f>
        <v>3.6845109347554599E-7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3.2975210394280201E-6</v>
      </c>
      <c r="K2281" s="1" cm="1">
        <f t="array" ref="K2281">SUMPRODUCT(([2]OUT_FinalEnergyCons!$B$4:$B$10000="var_ncap")*1,  (ISNUMBER(SEARCH("ITOT-SWHNGAHP",[2]OUT_FinalEnergyCons!$A$4:$A$10000)))*1,[2]OUT_FinalEnergyCons!I$4:I$10000)</f>
        <v>8.3288208845204202E-6</v>
      </c>
      <c r="L2281" s="1" cm="1">
        <f t="array" ref="L2281">SUMPRODUCT(([2]OUT_FinalEnergyCons!$B$4:$B$10000="var_ncap")*1,  (ISNUMBER(SEARCH("ITOT-SWHNGAHP",[2]OUT_FinalEnergyCons!$A$4:$A$10000)))*1,[2]OUT_FinalEnergyCons!J$4:J$10000)</f>
        <v>1.7663628139567999E-5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0.102630651719712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0.28037172020622703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0.308533318368089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3.7048670229658999E-6</v>
      </c>
      <c r="K2283" s="1">
        <f t="shared" si="2161"/>
        <v>1.08426963753141E-5</v>
      </c>
      <c r="L2283" s="1">
        <f t="shared" si="2161"/>
        <v>2.38242437157653E-7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3.7048670229658999E-6</v>
      </c>
      <c r="K2284" s="1" cm="1">
        <f t="array" ref="K2284">SUMPRODUCT(([2]OUT_FinalEnergyCons!$B$4:$B$10000="var_ncap")*1,  (ISNUMBER(SEARCH("ITOT-SWHCOA*BR",[2]OUT_FinalEnergyCons!$A$4:$A$10000)))*1,[2]OUT_FinalEnergyCons!I$4:I$10000)</f>
        <v>1.08426963753141E-5</v>
      </c>
      <c r="L2284" s="1" cm="1">
        <f t="array" ref="L2284">SUMPRODUCT(([2]OUT_FinalEnergyCons!$B$4:$B$10000="var_ncap")*1,  (ISNUMBER(SEARCH("ITOT-SWHCOA*BR",[2]OUT_FinalEnergyCons!$A$4:$A$10000)))*1,[2]OUT_FinalEnergyCons!J$4:J$10000)</f>
        <v>2.38242437157653E-7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0.111209646412157</v>
      </c>
      <c r="K2285" s="1">
        <f t="shared" si="2162"/>
        <v>7.0916644047445396E-2</v>
      </c>
      <c r="L2285" s="1">
        <f t="shared" si="2162"/>
        <v>0.270310895792779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0.111209646412157</v>
      </c>
      <c r="K2286" s="1" cm="1">
        <f t="array" ref="K2286">SUMPRODUCT(([2]OUT_FinalEnergyCons!$B$4:$B$10000="var_ncap")*1,  (ISNUMBER(SEARCH("ITOT-SWHWOD*BR",[2]OUT_FinalEnergyCons!$A$4:$A$10000)))*1,[2]OUT_FinalEnergyCons!I$4:I$10000)</f>
        <v>7.0916644047445396E-2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0.270310895792779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6.8893509411024401E-2</v>
      </c>
      <c r="K2287" s="1">
        <f t="shared" si="2163"/>
        <v>0.10859128553884601</v>
      </c>
      <c r="L2287" s="1">
        <f t="shared" si="2163"/>
        <v>0.102638329695645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6.8893509411024401E-2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0.10859128553884601</v>
      </c>
      <c r="L2288" s="1" cm="1">
        <f t="array" ref="L2288">SUMPRODUCT(([2]OUT_FinalEnergyCons!$B$4:$B$10000="var_ncap")*1,  (ISNUMBER(SEARCH("ITOT-SWHPLT*BR",[2]OUT_FinalEnergyCons!$A$4:$A$10000)))*1,[2]OUT_FinalEnergyCons!J$4:J$10000)</f>
        <v>0.102638329695645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0.24074168440482499</v>
      </c>
      <c r="K2289" s="1">
        <f t="shared" si="2164"/>
        <v>8.7021124535597294E-2</v>
      </c>
      <c r="L2289" s="1">
        <f t="shared" si="2164"/>
        <v>1.8694514669785899E-2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0.24074168440482499</v>
      </c>
      <c r="K2290" s="1" cm="1">
        <f t="array" ref="K2290">SUMPRODUCT(([2]OUT_FinalEnergyCons!$B$4:$B$10000="var_ncap")*1,  (ISNUMBER(SEARCH("ITOT-SWHWST*BR",[2]OUT_FinalEnergyCons!$A$4:$A$10000)))*1,[2]OUT_FinalEnergyCons!I$4:I$10000)</f>
        <v>8.7021124535597294E-2</v>
      </c>
      <c r="L2290" s="1" cm="1">
        <f t="array" ref="L2290">SUMPRODUCT(([2]OUT_FinalEnergyCons!$B$4:$B$10000="var_ncap")*1,  (ISNUMBER(SEARCH("ITOT-SWHWST*BR",[2]OUT_FinalEnergyCons!$A$4:$A$10000)))*1,[2]OUT_FinalEnergyCons!J$4:J$10000)</f>
        <v>1.8694514669785899E-2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8.5405052295961202E-3</v>
      </c>
      <c r="K2291" s="1">
        <f t="shared" si="2165"/>
        <v>3.8772762461832299E-3</v>
      </c>
      <c r="L2291" s="1">
        <f t="shared" si="2165"/>
        <v>5.9912852349979203E-3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8.5405052295961202E-3</v>
      </c>
      <c r="K2292" s="1" cm="1">
        <f t="array" ref="K2292">SUMPRODUCT(([2]OUT_FinalEnergyCons!$B$4:$B$10000="var_ncap")*1, (ISNUMBER(SEARCH("ITOT-SWHSOLBR",[2]OUT_FinalEnergyCons!$A$4:$A$10000)))*1,[2]OUT_FinalEnergyCons!I$4:I$10000)</f>
        <v>3.8772762461832299E-3</v>
      </c>
      <c r="L2292" s="1" cm="1">
        <f t="array" ref="L2292">SUMPRODUCT(([2]OUT_FinalEnergyCons!$B$4:$B$10000="var_ncap")*1, (ISNUMBER(SEARCH("ITOT-SWHSOLBR",[2]OUT_FinalEnergyCons!$A$4:$A$10000)))*1,[2]OUT_FinalEnergyCons!J$4:J$10000)</f>
        <v>5.9912852349979203E-3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0.458080007642855</v>
      </c>
      <c r="K2293" s="1">
        <f t="shared" si="2166"/>
        <v>0.151676403551116</v>
      </c>
      <c r="L2293" s="1">
        <f t="shared" si="2166"/>
        <v>0.32595140520254801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0.458080007642855</v>
      </c>
      <c r="K2294" s="1" cm="1">
        <f t="array" ref="K2294">SUMPRODUCT(([2]OUT_FinalEnergyCons!$B$4:$B$10000="var_ncap")*1, (ISNUMBER(SEARCH("ITOT-SWHH2BR",[2]OUT_FinalEnergyCons!$A$4:$A$10000)))*1,[2]OUT_FinalEnergyCons!I$4:I$10000)</f>
        <v>0.151676403551116</v>
      </c>
      <c r="L2294" s="1" cm="1">
        <f t="array" ref="L2294">SUMPRODUCT(([2]OUT_FinalEnergyCons!$B$4:$B$10000="var_ncap")*1, (ISNUMBER(SEARCH("ITOT-SWHH2BR",[2]OUT_FinalEnergyCons!$A$4:$A$10000)))*1,[2]OUT_FinalEnergyCons!J$4:J$10000)</f>
        <v>0.32595140520254801</v>
      </c>
      <c r="N2294" s="1"/>
    </row>
    <row r="2295" spans="2:14" x14ac:dyDescent="0.35">
      <c r="B2295" s="9" t="str">
        <f>SPS1_SOC_High!B1813</f>
        <v>SPS1</v>
      </c>
      <c r="C2295" s="9" t="str">
        <f>SPS1_SOC_High!C1813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1.7250399142941302</v>
      </c>
      <c r="K2295" s="17">
        <f t="shared" si="2167"/>
        <v>1.9473863929955777</v>
      </c>
      <c r="L2295" s="17">
        <f t="shared" ref="L2295" si="2168">SUM(L2296,L2299,L2301,L2305,L2307,L2309,L2311)</f>
        <v>1.9948119013903618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0.72971299469659945</v>
      </c>
      <c r="K2296" s="1">
        <f t="shared" si="2171"/>
        <v>0.75674180028701987</v>
      </c>
      <c r="L2296" s="1">
        <f t="shared" ref="L2296" si="2172">SUM(L2297:L2298)</f>
        <v>1.2288950815980115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1.4962454632405401E-2</v>
      </c>
      <c r="K2297" s="1" cm="1">
        <f t="array" ref="K2297">SUMPRODUCT(([2]OUT_FinalEnergyCons!$B$4:$B$10000="var_ncap")*1, (ISNUMBER(SEARCH("SCOM-SHELCBR",[2]OUT_FinalEnergyCons!$A$4:$A$10000)))*1,[2]OUT_FinalEnergyCons!I$4:I$10000)</f>
        <v>6.4352394097138797E-3</v>
      </c>
      <c r="L2297" s="1" cm="1">
        <f t="array" ref="L2297">SUMPRODUCT(([2]OUT_FinalEnergyCons!$B$4:$B$10000="var_ncap")*1, (ISNUMBER(SEARCH("SCOM-SHELCBR",[2]OUT_FinalEnergyCons!$A$4:$A$10000)))*1,[2]OUT_FinalEnergyCons!J$4:J$10000)</f>
        <v>6.2384044677613803E-3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0.71475054006419403</v>
      </c>
      <c r="K2298" s="1" cm="1">
        <f t="array" ref="K2298">SUMPRODUCT(([2]OUT_FinalEnergyCons!$B$4:$B$10000="var_ncap")*1, (ISNUMBER(SEARCH("SCOM-SHELCHP",[2]OUT_FinalEnergyCons!$A$4:$A$10000)))*1,[2]OUT_FinalEnergyCons!I$4:I$10000)</f>
        <v>0.75030656087730596</v>
      </c>
      <c r="L2298" s="1" cm="1">
        <f t="array" ref="L2298">SUMPRODUCT(([2]OUT_FinalEnergyCons!$B$4:$B$10000="var_ncap")*1, (ISNUMBER(SEARCH("SCOM-SHELCHP",[2]OUT_FinalEnergyCons!$A$4:$A$10000)))*1,[2]OUT_FinalEnergyCons!J$4:J$10000)</f>
        <v>1.2226566771302501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0.22645563534834601</v>
      </c>
      <c r="K2299" s="1">
        <f t="shared" si="2173"/>
        <v>4.2375147718970899E-7</v>
      </c>
      <c r="L2299" s="1">
        <f t="shared" si="2173"/>
        <v>2.1520328423296399E-8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0.22645563534834601</v>
      </c>
      <c r="K2300" s="1" cm="1">
        <f t="array" ref="K2300">SUMPRODUCT(([2]OUT_FinalEnergyCons!$B$4:$B$10000="var_ncap")*1,(ISNUMBER(SEARCH("SCOM-SHLFOBR",[2]OUT_FinalEnergyCons!$A$4:$A$10000)))*1,[2]OUT_FinalEnergyCons!I$4:I$10000)</f>
        <v>4.2375147718970899E-7</v>
      </c>
      <c r="L2300" s="1" cm="1">
        <f t="array" ref="L2300">SUMPRODUCT(([2]OUT_FinalEnergyCons!$B$4:$B$10000="var_ncap")*1,(ISNUMBER(SEARCH("SCOM-SHLFOBR",[2]OUT_FinalEnergyCons!$A$4:$A$10000)))*1,[2]OUT_FinalEnergyCons!J$4:J$10000)</f>
        <v>2.1520328423296399E-8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0.32975082319077581</v>
      </c>
      <c r="K2301" s="1">
        <f t="shared" si="2175"/>
        <v>0.84522554089836632</v>
      </c>
      <c r="L2301" s="1">
        <f t="shared" ref="L2301" si="2176">SUM(L2302:L2304)</f>
        <v>0.37773129501360164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0.25175963473542601</v>
      </c>
      <c r="K2302" s="1" cm="1">
        <f t="array" ref="K2302">SUMPRODUCT(([2]OUT_FinalEnergyCons!$B$4:$B$10000="var_ncap")*1, (ISNUMBER(SEARCH("SCOM-SHNGABR",[2]OUT_FinalEnergyCons!$A$4:$A$10000)))*1,[2]OUT_FinalEnergyCons!I$4:I$10000)</f>
        <v>0.63289941252812798</v>
      </c>
      <c r="L2302" s="1" cm="1">
        <f t="array" ref="L2302">SUMPRODUCT(([2]OUT_FinalEnergyCons!$B$4:$B$10000="var_ncap")*1, (ISNUMBER(SEARCH("SCOM-SHNGABR",[2]OUT_FinalEnergyCons!$A$4:$A$10000)))*1,[2]OUT_FinalEnergyCons!J$4:J$10000)</f>
        <v>0.19320980497744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7.7990692061716604E-2</v>
      </c>
      <c r="K2303" s="1" cm="1">
        <f t="array" ref="K2303">SUMPRODUCT(([2]OUT_FinalEnergyCons!$B$4:$B$10000="var_ncap")*1, (ISNUMBER(SEARCH("SCOM-SHngahp",[2]OUT_FinalEnergyCons!$A$4:$A$10000)))*1,[2]OUT_FinalEnergyCons!I$4:I$10000)</f>
        <v>0.21232307712788601</v>
      </c>
      <c r="L2303" s="1" cm="1">
        <f t="array" ref="L2303">SUMPRODUCT(([2]OUT_FinalEnergyCons!$B$4:$B$10000="var_ncap")*1, (ISNUMBER(SEARCH("SCOM-SHngahp",[2]OUT_FinalEnergyCons!$A$4:$A$10000)))*1,[2]OUT_FinalEnergyCons!J$4:J$10000)</f>
        <v>0.18451979052898401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4.9639363319832102E-7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3.0512423523405001E-6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1.6995071775762E-6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0.306709112959762</v>
      </c>
      <c r="K2305" s="1">
        <f t="shared" si="2177"/>
        <v>0.13694511837662801</v>
      </c>
      <c r="L2305" s="1">
        <f t="shared" si="2177"/>
        <v>6.9562877274518306E-2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0.306709112959762</v>
      </c>
      <c r="K2306" s="1" cm="1">
        <f t="array" ref="K2306">SUMPRODUCT(([2]OUT_FinalEnergyCons!$B$4:$B$10000="var_ncap")*1, (ISNUMBER(SEARCH("SCOM-SHWODBR",[2]OUT_FinalEnergyCons!$A$4:$A$10000)))*1,[2]OUT_FinalEnergyCons!I$4:I$10000)</f>
        <v>0.13694511837662801</v>
      </c>
      <c r="L2306" s="1" cm="1">
        <f t="array" ref="L2306">SUMPRODUCT(([2]OUT_FinalEnergyCons!$B$4:$B$10000="var_ncap")*1, (ISNUMBER(SEARCH("SCOM-SHWODBR",[2]OUT_FinalEnergyCons!$A$4:$A$10000)))*1,[2]OUT_FinalEnergyCons!J$4:J$10000)</f>
        <v>6.9562877274518306E-2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3.8844308354160403E-2</v>
      </c>
      <c r="K2307" s="1">
        <f t="shared" si="2178"/>
        <v>3.98678345618146E-2</v>
      </c>
      <c r="L2307" s="1">
        <f t="shared" si="2178"/>
        <v>2.21960265306619E-2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3.8844308354160403E-2</v>
      </c>
      <c r="K2308" s="1" cm="1">
        <f t="array" ref="K2308">SUMPRODUCT(([2]OUT_FinalEnergyCons!$B$4:$B$10000="var_ncap")*1,(ISNUMBER(SEARCH("SCOM-SHPLTBR",[2]OUT_FinalEnergyCons!$A$4:$A$10000)))*1,[2]OUT_FinalEnergyCons!I$4:I$10000)</f>
        <v>3.98678345618146E-2</v>
      </c>
      <c r="L2308" s="1" cm="1">
        <f t="array" ref="L2308">SUMPRODUCT(([2]OUT_FinalEnergyCons!$B$4:$B$10000="var_ncap")*1,(ISNUMBER(SEARCH("SCOM-SHPLTBR",[2]OUT_FinalEnergyCons!$A$4:$A$10000)))*1,[2]OUT_FinalEnergyCons!J$4:J$10000)</f>
        <v>2.21960265306619E-2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9.3566191498409501E-2</v>
      </c>
      <c r="K2309" s="1">
        <f t="shared" si="2179"/>
        <v>6.1009139962373699E-2</v>
      </c>
      <c r="L2309" s="1">
        <f t="shared" si="2179"/>
        <v>0.10884941308219399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9.3566191498409501E-2</v>
      </c>
      <c r="K2310" s="1" cm="1">
        <f t="array" ref="K2310">SUMPRODUCT(([2]OUT_FinalEnergyCons!$B$4:$B$10000="var_ncap")*1, (ISNUMBER(SEARCH("SCOM-SHSOLBR",[2]OUT_FinalEnergyCons!$A$4:$A$10000)))*1,[2]OUT_FinalEnergyCons!I$4:I$10000)</f>
        <v>6.1009139962373699E-2</v>
      </c>
      <c r="L2310" s="1" cm="1">
        <f t="array" ref="L2310">SUMPRODUCT(([2]OUT_FinalEnergyCons!$B$4:$B$10000="var_ncap")*1, (ISNUMBER(SEARCH("SCOM-SHSOLBR",[2]OUT_FinalEnergyCons!$A$4:$A$10000)))*1,[2]OUT_FinalEnergyCons!J$4:J$10000)</f>
        <v>0.10884941308219399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8.4824607717157399E-7</v>
      </c>
      <c r="K2311" s="1">
        <f t="shared" si="2180"/>
        <v>0.10759653515789799</v>
      </c>
      <c r="L2311" s="1">
        <f t="shared" si="2180"/>
        <v>0.18757718637104601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8.4824607717157399E-7</v>
      </c>
      <c r="K2312" s="1" cm="1">
        <f t="array" ref="K2312">SUMPRODUCT(([2]OUT_FinalEnergyCons!$B$4:$B$10000="var_ncap")*1, (ISNUMBER(SEARCH("SCOM-SHH2BR",[2]OUT_FinalEnergyCons!$A$4:$A$10000)))*1,[2]OUT_FinalEnergyCons!I$4:I$10000)</f>
        <v>0.10759653515789799</v>
      </c>
      <c r="L2312" s="1" cm="1">
        <f t="array" ref="L2312">SUMPRODUCT(([2]OUT_FinalEnergyCons!$B$4:$B$10000="var_ncap")*1, (ISNUMBER(SEARCH("SCOM-SHH2BR",[2]OUT_FinalEnergyCons!$A$4:$A$10000)))*1,[2]OUT_FinalEnergyCons!J$4:J$10000)</f>
        <v>0.18757718637104601</v>
      </c>
      <c r="N2312" s="1"/>
    </row>
    <row r="2313" spans="2:14" x14ac:dyDescent="0.35">
      <c r="B2313" s="5" t="str">
        <f>SPS1_SOC_High!B2021</f>
        <v>SPS1</v>
      </c>
      <c r="C2313" s="5" t="str">
        <f>SPS1_SOC_High!C2021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0.25523988832646721</v>
      </c>
      <c r="K2313" s="3">
        <f t="shared" si="2181"/>
        <v>0.79945125444101528</v>
      </c>
      <c r="L2313" s="3">
        <f t="shared" ref="L2313" si="2182">SUM(L2314,L2318,L2321)</f>
        <v>0.52164982161183837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0.25523981087480224</v>
      </c>
      <c r="K2314" s="1" cm="1">
        <f t="array" ref="K2314">SUMPRODUCT(ISNUMBER(SEARCH("SUP_ELCH2*",[2]OUT_SyntheticFuels!$C$4:$C$1000))*1,("var_ncap"=[2]OUT_SyntheticFuels!$B$4:$B$1000)*1,[2]OUT_SyntheticFuels!J$4:J$1000)</f>
        <v>0.79945113359453446</v>
      </c>
      <c r="L2314" s="1" cm="1">
        <f t="array" ref="L2314">SUMPRODUCT(ISNUMBER(SEARCH("SUP_ELCH2*",[2]OUT_SyntheticFuels!$C$4:$C$1000))*1,("var_ncap"=[2]OUT_SyntheticFuels!$B$4:$B$1000)*1,[2]OUT_SyntheticFuels!K$4:K$1000)</f>
        <v>0.52163417738282514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0.25523887080419499</v>
      </c>
      <c r="K2315" s="1">
        <f t="shared" si="2185"/>
        <v>0.66636363015301603</v>
      </c>
      <c r="L2315" s="1">
        <f t="shared" ref="L2315" si="2186">L2314-L2316-L2317</f>
        <v>0.51389653372873412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9.4007060722402E-7</v>
      </c>
      <c r="K2316" s="1" cm="1">
        <f t="array" ref="K2316">SUMPRODUCT(ISNUMBER(SEARCH("SUP_ELCH2*D",[2]OUT_SyntheticFuels!$C$4:$C$1000))*1,("var_ncap"=[2]OUT_SyntheticFuels!$B$4:$B$1000)*1,[2]OUT_SyntheticFuels!J$4:J$1000)</f>
        <v>0.13305119808031801</v>
      </c>
      <c r="L2316" s="1" cm="1">
        <f t="array" ref="L2316">SUMPRODUCT(ISNUMBER(SEARCH("SUP_ELCH2*D",[2]OUT_SyntheticFuels!$C$4:$C$1000))*1,("var_ncap"=[2]OUT_SyntheticFuels!$B$4:$B$1000)*1,[2]OUT_SyntheticFuels!K$4:K$1000)</f>
        <v>7.7262059176038097E-3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3.63053612004594E-5</v>
      </c>
      <c r="L2317" s="1" cm="1">
        <f t="array" ref="L2317">SUMPRODUCT(ISNUMBER(SEARCH("SUP_ELCH2*SOEC*",[2]OUT_SyntheticFuels!$C$4:$C$1000))*1,("var_ncap"=[2]OUT_SyntheticFuels!$B$4:$B$1000)*1,[2]OUT_SyntheticFuels!K$4:K$1000)</f>
        <v>1.14377364872805E-5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7.7451664946606206E-8</v>
      </c>
      <c r="K2318" s="1">
        <f t="shared" si="2187"/>
        <v>1.2084648077665141E-7</v>
      </c>
      <c r="L2318" s="1">
        <f t="shared" ref="L2318" si="2188">SUM(L2319:L2320)</f>
        <v>1.56442290132128E-5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7.7451664946606206E-8</v>
      </c>
      <c r="K2319" s="1" cm="1">
        <f t="array" ref="K2319">SUMPRODUCT(ISNUMBER(SEARCH("SUP_NGAH2",[2]OUT_SyntheticFuels!$C$4:$C$1000))*1,("var_ncap"=[2]OUT_SyntheticFuels!$B$4:$B$1000)*1,[2]OUT_SyntheticFuels!J$4:J$1000)-K2320</f>
        <v>8.3392530484693706E-8</v>
      </c>
      <c r="L2319" s="1" cm="1">
        <f t="array" ref="L2319">SUMPRODUCT(ISNUMBER(SEARCH("SUP_NGAH2",[2]OUT_SyntheticFuels!$C$4:$C$1000))*1,("var_ncap"=[2]OUT_SyntheticFuels!$B$4:$B$1000)*1,[2]OUT_SyntheticFuels!K$4:K$1000)-L2320</f>
        <v>8.2547514257496898E-6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3.7453950291957702E-8</v>
      </c>
      <c r="L2320" s="1" cm="1">
        <f t="array" ref="L2320">SUMPRODUCT(ISNUMBER(SEARCH("SUP_NGAH2CCS",[2]OUT_SyntheticFuels!$C$4:$C$1000))*1,("var_ncap"=[2]OUT_SyntheticFuels!$B$4:$B$1000)*1,[2]OUT_SyntheticFuels!K$4:K$1000)</f>
        <v>7.3894775874631096E-6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1.4825079198963801E-6</v>
      </c>
      <c r="K2325" s="7" cm="1">
        <f t="array" ref="K2325">SUMPRODUCT(("CT_CWODBDS"=[2]OUT_SyntheticFuels!$C$4:$C$1000)*1,("var_ncap"=[2]OUT_SyntheticFuels!$B$4:$B$1000)*1,[2]OUT_SyntheticFuels!J$4:J$1000)</f>
        <v>6.3890189648801404E-7</v>
      </c>
      <c r="L2325" s="7" cm="1">
        <f t="array" ref="L2325">SUMPRODUCT(("CT_CWODBDS"=[2]OUT_SyntheticFuels!$C$4:$C$1000)*1,("var_ncap"=[2]OUT_SyntheticFuels!$B$4:$B$1000)*1,[2]OUT_SyntheticFuels!K$4:K$1000)</f>
        <v>4.8777949616885501E-8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4.4736037590409499E-8</v>
      </c>
      <c r="K2327" s="7" cm="1">
        <f t="array" ref="K2327">SUMPRODUCT(("CT_CWODETH"=[2]OUT_SyntheticFuels!$C$4:$C$1000)*1,("var_ncap"=[2]OUT_SyntheticFuels!$B$4:$B$1000)*1,[2]OUT_SyntheticFuels!J$4:J$1000)</f>
        <v>5.5736877931036302E-7</v>
      </c>
      <c r="L2327" s="7" cm="1">
        <f t="array" ref="L2327">SUMPRODUCT(("CT_CWODETH"=[2]OUT_SyntheticFuels!$C$4:$C$1000)*1,("var_ncap"=[2]OUT_SyntheticFuels!$B$4:$B$1000)*1,[2]OUT_SyntheticFuels!K$4:K$1000)</f>
        <v>7.2749267547696396E-7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3.7024643304788902E-7</v>
      </c>
      <c r="K2329" s="7" cm="1">
        <f t="array" ref="K2329">SUMPRODUCT(("SUP_MNRBIO"=[2]OUT_SyntheticFuels!$C$4:$C$1000)*1,("var_ncap"=[2]OUT_SyntheticFuels!$B$4:$B$1000)*1,[2]OUT_SyntheticFuels!J$4:J$1000)</f>
        <v>9.89346055177249E-2</v>
      </c>
      <c r="L2329" s="7" cm="1">
        <f t="array" ref="L2329">SUMPRODUCT(("SUP_MNRBIO"=[2]OUT_SyntheticFuels!$C$4:$C$1000)*1,("var_ncap"=[2]OUT_SyntheticFuels!$B$4:$B$1000)*1,[2]OUT_SyntheticFuels!K$4:K$1000)</f>
        <v>0.24834689879730201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0.148295241092155</v>
      </c>
      <c r="K2330" s="7" cm="1">
        <f t="array" ref="K2330">SUMPRODUCT(("SUP_WSTBIO"=[2]OUT_SyntheticFuels!$C$4:$C$1000)*1,("var_ncap"=[2]OUT_SyntheticFuels!$B$4:$B$1000)*1,[2]OUT_SyntheticFuels!J$4:J$1000)</f>
        <v>4.9045144344220797E-2</v>
      </c>
      <c r="L2330" s="7" cm="1">
        <f t="array" ref="L2330">SUMPRODUCT(("SUP_WSTBIO"=[2]OUT_SyntheticFuels!$C$4:$C$1000)*1,("var_ncap"=[2]OUT_SyntheticFuels!$B$4:$B$1000)*1,[2]OUT_SyntheticFuels!K$4:K$1000)</f>
        <v>0.10823353820862899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1.7880205175633401E-6</v>
      </c>
      <c r="L2332" s="7" cm="1">
        <f t="array" ref="L2332">SUMPRODUCT(("SUP_WSTHTGBIO"=[2]OUT_SyntheticFuels!$C$4:$C$1000)*1,("var_ncap"=[2]OUT_SyntheticFuels!$B$4:$B$1000)*1,[2]OUT_SyntheticFuels!K$4:K$1000)</f>
        <v>1.12747242855262E-8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1.2207284064842201E-6</v>
      </c>
      <c r="K2334" s="7" cm="1">
        <f t="array" ref="K2334">SUMPRODUCT(("SUP_WODBIO"=[2]OUT_SyntheticFuels!$C$4:$C$1000)*1,("var_ncap"=[2]OUT_SyntheticFuels!$B$4:$B$1000)*1,[2]OUT_SyntheticFuels!J$4:J$1000)</f>
        <v>8.8635114757271405E-7</v>
      </c>
      <c r="L2334" s="7" cm="1">
        <f t="array" ref="L2334">SUMPRODUCT(("SUP_WODBIO"=[2]OUT_SyntheticFuels!$C$4:$C$1000)*1,("var_ncap"=[2]OUT_SyntheticFuels!$B$4:$B$1000)*1,[2]OUT_SyntheticFuels!K$4:K$1000)</f>
        <v>1.58689100073154E-6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2.0662218007167E-7</v>
      </c>
      <c r="K2336" s="7" cm="1">
        <f t="array" ref="K2336">SUMPRODUCT(("SUP_BIONGA"=[2]OUT_SyntheticFuels!$C$4:$C$1000)*1,("var_ncap"=[2]OUT_SyntheticFuels!$B$4:$B$1000)*1,[2]OUT_SyntheticFuels!J$4:J$1000)</f>
        <v>5.3510957469799399E-2</v>
      </c>
      <c r="L2336" s="7" cm="1">
        <f t="array" ref="L2336">SUMPRODUCT(("SUP_BIONGA"=[2]OUT_SyntheticFuels!$C$4:$C$1000)*1,("var_ncap"=[2]OUT_SyntheticFuels!$B$4:$B$1000)*1,[2]OUT_SyntheticFuels!K$4:K$1000)</f>
        <v>5.0185401350834498E-2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7.3226846808373602E-2</v>
      </c>
      <c r="K2337" s="7" cm="1">
        <f t="array" ref="K2337">SUMPRODUCT(("CT_CWODPLT"=[2]OUT_SyntheticFuels!$C$4:$C$1000)*1,("var_ncap"=[2]OUT_SyntheticFuels!$B$4:$B$1000)*1,[2]OUT_SyntheticFuels!J$4:J$1000)</f>
        <v>0.154455575380398</v>
      </c>
      <c r="L2337" s="7" cm="1">
        <f t="array" ref="L2337">SUMPRODUCT(("CT_CWODPLT"=[2]OUT_SyntheticFuels!$C$4:$C$1000)*1,("var_ncap"=[2]OUT_SyntheticFuels!$B$4:$B$1000)*1,[2]OUT_SyntheticFuels!K$4:K$1000)</f>
        <v>7.7636473748830606E-2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1.6366162062141299E-7</v>
      </c>
      <c r="K2338" s="7" cm="1">
        <f t="array" ref="K2338">SUMPRODUCT(("SUP_H2NGA"=[2]OUT_SyntheticFuels!$C$4:$C$1000)*1,("var_ncap"=[2]OUT_SyntheticFuels!$B$4:$B$1000)*1,[2]OUT_SyntheticFuels!J$4:J$1000)</f>
        <v>1.12812795387177E-5</v>
      </c>
      <c r="L2338" s="7" cm="1">
        <f t="array" ref="L2338">SUMPRODUCT(("SUP_H2NGA"=[2]OUT_SyntheticFuels!$C$4:$C$1000)*1,("var_ncap"=[2]OUT_SyntheticFuels!$B$4:$B$1000)*1,[2]OUT_SyntheticFuels!K$4:K$1000)</f>
        <v>4.6065751499824901E-6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2.6419665849686502E-7</v>
      </c>
      <c r="K2339" s="7" cm="1">
        <f t="array" ref="K2339">SUMPRODUCT(("SUP_H2DSL"=[2]OUT_SyntheticFuels!$C$4:$C$1000)*1,("var_ncap"=[2]OUT_SyntheticFuels!$B$4:$B$1000)*1,[2]OUT_SyntheticFuels!J$4:J$1000)</f>
        <v>2.5046403016908298E-5</v>
      </c>
      <c r="L2339" s="7" cm="1">
        <f t="array" ref="L2339">SUMPRODUCT(("SUP_H2DSL"=[2]OUT_SyntheticFuels!$C$4:$C$1000)*1,("var_ncap"=[2]OUT_SyntheticFuels!$B$4:$B$1000)*1,[2]OUT_SyntheticFuels!K$4:K$1000)</f>
        <v>1.1923862413613101E-2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2.3852077102648702E-7</v>
      </c>
      <c r="K2340" s="7" cm="1">
        <f t="array" ref="K2340">SUMPRODUCT(("SUP_H2GSL"=[2]OUT_SyntheticFuels!$C$4:$C$1000)*1,("var_ncap"=[2]OUT_SyntheticFuels!$B$4:$B$1000)*1,[2]OUT_SyntheticFuels!J$4:J$1000)</f>
        <v>1.7799337980995499E-5</v>
      </c>
      <c r="L2340" s="7" cm="1">
        <f t="array" ref="L2340">SUMPRODUCT(("SUP_H2GSL"=[2]OUT_SyntheticFuels!$C$4:$C$1000)*1,("var_ncap"=[2]OUT_SyntheticFuels!$B$4:$B$1000)*1,[2]OUT_SyntheticFuels!K$4:K$1000)</f>
        <v>1.04258989889298E-2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580.81484442806891</v>
      </c>
      <c r="H3" s="3">
        <f t="shared" si="0"/>
        <v>556.71610620467379</v>
      </c>
    </row>
    <row r="4" spans="2:8" x14ac:dyDescent="0.35">
      <c r="B4" s="25" t="s">
        <v>1727</v>
      </c>
      <c r="C4" s="1">
        <f>SPS1_SOC_High!F763</f>
        <v>142.21747231569131</v>
      </c>
      <c r="D4" s="1">
        <f>SPS1_SOC_High!G763</f>
        <v>142.38203408666604</v>
      </c>
      <c r="E4" s="1">
        <f>SPS1_SOC_High!H763</f>
        <v>147.2819083031282</v>
      </c>
      <c r="F4" s="1">
        <f>SPS1_SOC_High!I763</f>
        <v>144.69018135229624</v>
      </c>
      <c r="G4" s="1">
        <f>SPS1_SOC_High!J763</f>
        <v>139.57156668927675</v>
      </c>
      <c r="H4" s="1">
        <f>SPS1_SOC_High!K763</f>
        <v>138.15841213140087</v>
      </c>
    </row>
    <row r="5" spans="2:8" x14ac:dyDescent="0.35">
      <c r="B5" s="25" t="s">
        <v>1728</v>
      </c>
      <c r="C5" s="1">
        <f>SPS1_SOC_High!F882</f>
        <v>140.1011161858485</v>
      </c>
      <c r="D5" s="1">
        <f>SPS1_SOC_High!G882</f>
        <v>139.62165103524626</v>
      </c>
      <c r="E5" s="1">
        <f>SPS1_SOC_High!H882</f>
        <v>132.90645307515027</v>
      </c>
      <c r="F5" s="1">
        <f>SPS1_SOC_High!I882</f>
        <v>121.43806258000376</v>
      </c>
      <c r="G5" s="1">
        <f>SPS1_SOC_High!J882</f>
        <v>118.31674913721132</v>
      </c>
      <c r="H5" s="1">
        <f>SPS1_SOC_High!K882</f>
        <v>116.56935710392244</v>
      </c>
    </row>
    <row r="6" spans="2:8" x14ac:dyDescent="0.35">
      <c r="B6" s="25" t="s">
        <v>1729</v>
      </c>
      <c r="C6" s="1">
        <f>SPS1_SOC_High!F972</f>
        <v>219.89598865025798</v>
      </c>
      <c r="D6" s="1">
        <f>SPS1_SOC_High!G972</f>
        <v>217.90797142594965</v>
      </c>
      <c r="E6" s="1">
        <f>SPS1_SOC_High!H972</f>
        <v>219.9141550977904</v>
      </c>
      <c r="F6" s="1">
        <f>SPS1_SOC_High!I972</f>
        <v>200.5803524655754</v>
      </c>
      <c r="G6" s="1">
        <f>SPS1_SOC_High!J972</f>
        <v>201.86719707988192</v>
      </c>
      <c r="H6" s="1">
        <f>SPS1_SOC_High!K972</f>
        <v>195.70777562725178</v>
      </c>
    </row>
    <row r="7" spans="2:8" x14ac:dyDescent="0.35">
      <c r="B7" s="25" t="s">
        <v>1730</v>
      </c>
      <c r="C7" s="1">
        <f>SPS1_SOC_High!F1136+SPS1_SOC_High!F1315+SPS1_SOC_High!F1399+SPS1_SOC_High!F1483+SPS1_SOC_High!F1490+SPS1_SOC_High!F1497+SPS1_SOC_High!F1546+SPS1_SOC_High!F1593+SPS1_SOC_High!F1640</f>
        <v>213.85971519010013</v>
      </c>
      <c r="D7" s="1">
        <f>SPS1_SOC_High!G1136+SPS1_SOC_High!G1315+SPS1_SOC_High!G1399+SPS1_SOC_High!G1483+SPS1_SOC_High!G1490+SPS1_SOC_High!G1497+SPS1_SOC_High!G1546+SPS1_SOC_High!G1593+SPS1_SOC_High!G1640</f>
        <v>204.420781649753</v>
      </c>
      <c r="E7" s="1">
        <f>SPS1_SOC_High!H1136+SPS1_SOC_High!H1315+SPS1_SOC_High!H1399+SPS1_SOC_High!H1483+SPS1_SOC_High!H1490+SPS1_SOC_High!H1497+SPS1_SOC_High!H1546+SPS1_SOC_High!H1593+SPS1_SOC_High!H1640</f>
        <v>188.74278093642951</v>
      </c>
      <c r="F7" s="1">
        <f>SPS1_SOC_High!I1136+SPS1_SOC_High!I1315+SPS1_SOC_High!I1399+SPS1_SOC_High!I1483+SPS1_SOC_High!I1490+SPS1_SOC_High!I1497+SPS1_SOC_High!I1546+SPS1_SOC_High!I1593+SPS1_SOC_High!I1640</f>
        <v>146.56453846292547</v>
      </c>
      <c r="G7" s="1">
        <f>SPS1_SOC_High!J1136+SPS1_SOC_High!J1315+SPS1_SOC_High!J1399+SPS1_SOC_High!J1483+SPS1_SOC_High!J1490+SPS1_SOC_High!J1497+SPS1_SOC_High!J1546+SPS1_SOC_High!J1593+SPS1_SOC_High!J1640</f>
        <v>121.05933152169888</v>
      </c>
      <c r="H7" s="1">
        <f>SPS1_SOC_High!K1136+SPS1_SOC_High!K1315+SPS1_SOC_High!K1399+SPS1_SOC_High!K1483+SPS1_SOC_High!K1490+SPS1_SOC_High!K1497+SPS1_SOC_High!K1546+SPS1_SOC_High!K1593+SPS1_SOC_High!K1640</f>
        <v>106.28056134209872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511.65130174841931</v>
      </c>
      <c r="H8" s="3">
        <f t="shared" si="1"/>
        <v>492.74993713059348</v>
      </c>
    </row>
    <row r="9" spans="2:8" x14ac:dyDescent="0.35">
      <c r="B9" s="25" t="s">
        <v>1732</v>
      </c>
      <c r="C9" s="1">
        <f>SPS1_SOC_High!F291+SPS1_SOC_High!F409</f>
        <v>493.53799289215908</v>
      </c>
      <c r="D9" s="1">
        <f>SPS1_SOC_High!G291+SPS1_SOC_High!G409</f>
        <v>472.8687449659804</v>
      </c>
      <c r="E9" s="1">
        <f>SPS1_SOC_High!H291+SPS1_SOC_High!H409</f>
        <v>477.70736214531388</v>
      </c>
      <c r="F9" s="1">
        <f>SPS1_SOC_High!I291+SPS1_SOC_High!I409</f>
        <v>498.93478173917157</v>
      </c>
      <c r="G9" s="1">
        <f>SPS1_SOC_High!J291+SPS1_SOC_High!J409</f>
        <v>476.57488423501997</v>
      </c>
      <c r="H9" s="1">
        <f>SPS1_SOC_High!K291+SPS1_SOC_High!K409</f>
        <v>453.06514902208306</v>
      </c>
    </row>
    <row r="10" spans="2:8" x14ac:dyDescent="0.35">
      <c r="B10" s="25" t="s">
        <v>1733</v>
      </c>
      <c r="C10" s="1">
        <f>SPS1_SOC_High!F590+SPS1_SOC_High!F604+SPS1_SOC_High!F644</f>
        <v>16.174351057730199</v>
      </c>
      <c r="D10" s="1">
        <f>SPS1_SOC_High!G590+SPS1_SOC_High!G604+SPS1_SOC_High!G644</f>
        <v>22.091160273937451</v>
      </c>
      <c r="E10" s="1">
        <f>SPS1_SOC_High!H590+SPS1_SOC_High!H604+SPS1_SOC_High!H644</f>
        <v>25.149853463866869</v>
      </c>
      <c r="F10" s="1">
        <f>SPS1_SOC_High!I590+SPS1_SOC_High!I604+SPS1_SOC_High!I644</f>
        <v>24.442028578802368</v>
      </c>
      <c r="G10" s="1">
        <f>SPS1_SOC_High!J590+SPS1_SOC_High!J604+SPS1_SOC_High!J644</f>
        <v>25.851098221326357</v>
      </c>
      <c r="H10" s="1">
        <f>SPS1_SOC_High!K590+SPS1_SOC_High!K604+SPS1_SOC_High!K644</f>
        <v>29.087846728435263</v>
      </c>
    </row>
    <row r="11" spans="2:8" x14ac:dyDescent="0.35">
      <c r="B11" s="25" t="s">
        <v>1731</v>
      </c>
      <c r="C11" s="1">
        <f>SPS1_SOC_High!F679</f>
        <v>5.059399005572186E-3</v>
      </c>
      <c r="D11" s="1">
        <f>SPS1_SOC_High!G679</f>
        <v>7.9483470452268758E-3</v>
      </c>
      <c r="E11" s="1">
        <f>SPS1_SOC_High!H679</f>
        <v>7.8176785236874751E-3</v>
      </c>
      <c r="F11" s="1">
        <f>SPS1_SOC_High!I679</f>
        <v>0.13784878065100681</v>
      </c>
      <c r="G11" s="1">
        <f>SPS1_SOC_High!J679</f>
        <v>9.2253192920730083</v>
      </c>
      <c r="H11" s="1">
        <f>SPS1_SOC_High!K679</f>
        <v>10.596938638462998</v>
      </c>
    </row>
    <row r="12" spans="2:8" x14ac:dyDescent="0.35">
      <c r="B12" s="25" t="s">
        <v>1734</v>
      </c>
      <c r="C12" s="1">
        <f>SPS1_SOC_High!F1707</f>
        <v>0</v>
      </c>
      <c r="D12" s="1">
        <f>SPS1_SOC_High!G1707</f>
        <v>0</v>
      </c>
      <c r="E12" s="1">
        <f>SPS1_SOC_High!H1707</f>
        <v>0</v>
      </c>
      <c r="F12" s="1">
        <f>SPS1_SOC_High!I1707</f>
        <v>0</v>
      </c>
      <c r="G12" s="1">
        <f>SPS1_SOC_High!J1707</f>
        <v>0</v>
      </c>
      <c r="H12" s="1">
        <f>SPS1_SOC_High!K1707</f>
        <v>2.7416121919473695E-6</v>
      </c>
    </row>
    <row r="13" spans="2:8" x14ac:dyDescent="0.35">
      <c r="B13" s="2" t="s">
        <v>1736</v>
      </c>
      <c r="C13" s="3">
        <f>SPS1_SOC_High!F2+SPS1_SOC_High!F20-SPS1_SOC_High!F57</f>
        <v>962.56289010301975</v>
      </c>
      <c r="D13" s="3">
        <f>SPS1_SOC_High!G2+SPS1_SOC_High!G20-SPS1_SOC_High!G57</f>
        <v>957.97353764459444</v>
      </c>
      <c r="E13" s="3">
        <f>SPS1_SOC_High!H2+SPS1_SOC_High!H20-SPS1_SOC_High!H57</f>
        <v>907.77864857264046</v>
      </c>
      <c r="F13" s="3">
        <f>SPS1_SOC_High!I2+SPS1_SOC_High!I20-SPS1_SOC_High!I57</f>
        <v>835.25478364357184</v>
      </c>
      <c r="G13" s="3">
        <f>SPS1_SOC_High!J2+SPS1_SOC_High!J20-SPS1_SOC_High!J57</f>
        <v>789.22161694672229</v>
      </c>
      <c r="H13" s="3">
        <f>SPS1_SOC_High!K2+SPS1_SOC_High!K20-SPS1_SOC_High!K57</f>
        <v>736.2480916071861</v>
      </c>
    </row>
    <row r="14" spans="2:8" x14ac:dyDescent="0.35">
      <c r="B14" s="25" t="s">
        <v>1737</v>
      </c>
      <c r="C14" s="1">
        <f>SPS1_SOC_High!F2</f>
        <v>300.18608525871826</v>
      </c>
      <c r="D14" s="1">
        <f>SPS1_SOC_High!G2</f>
        <v>292.84408447543996</v>
      </c>
      <c r="E14" s="1">
        <f>SPS1_SOC_High!H2</f>
        <v>331.72196475187877</v>
      </c>
      <c r="F14" s="1">
        <f>SPS1_SOC_High!I2</f>
        <v>399.67808396302235</v>
      </c>
      <c r="G14" s="1">
        <f>SPS1_SOC_High!J2</f>
        <v>433.97101205787163</v>
      </c>
      <c r="H14" s="1">
        <f>SPS1_SOC_High!K2</f>
        <v>493.85484346957304</v>
      </c>
    </row>
    <row r="15" spans="2:8" x14ac:dyDescent="0.35">
      <c r="B15" s="25" t="s">
        <v>19</v>
      </c>
      <c r="C15" s="1">
        <f>SPS1_SOC_High!F20</f>
        <v>779.54681520796476</v>
      </c>
      <c r="D15" s="1">
        <f>SPS1_SOC_High!G20</f>
        <v>700.24613260430942</v>
      </c>
      <c r="E15" s="1">
        <f>SPS1_SOC_High!H20</f>
        <v>648.99723440871526</v>
      </c>
      <c r="F15" s="1">
        <f>SPS1_SOC_High!I20</f>
        <v>505.13175264019856</v>
      </c>
      <c r="G15" s="1">
        <f>SPS1_SOC_High!J20</f>
        <v>389.35206309804425</v>
      </c>
      <c r="H15" s="1">
        <f>SPS1_SOC_High!K20</f>
        <v>264.66404326663229</v>
      </c>
    </row>
    <row r="16" spans="2:8" x14ac:dyDescent="0.35">
      <c r="B16" s="25" t="s">
        <v>24</v>
      </c>
      <c r="C16" s="1">
        <f>SPS1_SOC_High!F57</f>
        <v>117.17001036366335</v>
      </c>
      <c r="D16" s="1">
        <f>SPS1_SOC_High!G57</f>
        <v>35.116679435155007</v>
      </c>
      <c r="E16" s="1">
        <f>SPS1_SOC_High!H57</f>
        <v>72.940550587953538</v>
      </c>
      <c r="F16" s="1">
        <f>SPS1_SOC_High!I57</f>
        <v>69.555052959649089</v>
      </c>
      <c r="G16" s="1">
        <f>SPS1_SOC_High!J57</f>
        <v>34.101458209193488</v>
      </c>
      <c r="H16" s="1">
        <f>SPS1_SOC_High!K57</f>
        <v>22.270795129019223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25DD2091-1C49-423D-ACEF-3C2E6DD088BA}"/>
</file>

<file path=customXml/itemProps2.xml><?xml version="1.0" encoding="utf-8"?>
<ds:datastoreItem xmlns:ds="http://schemas.openxmlformats.org/officeDocument/2006/customXml" ds:itemID="{CB7888D2-C8A5-493C-9165-AC422B474510}"/>
</file>

<file path=customXml/itemProps3.xml><?xml version="1.0" encoding="utf-8"?>
<ds:datastoreItem xmlns:ds="http://schemas.openxmlformats.org/officeDocument/2006/customXml" ds:itemID="{1E994353-5B67-446C-AB15-41DD35C61C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SPS1_SOC_High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